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valtion.fi\yhteiset_tiedostot\VM\KAO\Kuntatalous\Kunnan pp vos\Laskelmat\2027\Julkaisut\"/>
    </mc:Choice>
  </mc:AlternateContent>
  <xr:revisionPtr revIDLastSave="0" documentId="13_ncr:1_{265B7B39-30B8-4BDC-BCD3-BE45AEC7E33B}" xr6:coauthVersionLast="47" xr6:coauthVersionMax="47" xr10:uidLastSave="{00000000-0000-0000-0000-000000000000}"/>
  <bookViews>
    <workbookView xWindow="-120" yWindow="-120" windowWidth="29040" windowHeight="1572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lis_väh'!$A:$O</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4" l="1"/>
  <c r="B19" i="25"/>
  <c r="E11" i="12"/>
  <c r="R12"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64" i="9"/>
  <c r="R65" i="9"/>
  <c r="R66" i="9"/>
  <c r="R67" i="9"/>
  <c r="R68" i="9"/>
  <c r="R69" i="9"/>
  <c r="R70" i="9"/>
  <c r="R71" i="9"/>
  <c r="R72" i="9"/>
  <c r="R73" i="9"/>
  <c r="R74" i="9"/>
  <c r="R75" i="9"/>
  <c r="R76" i="9"/>
  <c r="R77" i="9"/>
  <c r="R78" i="9"/>
  <c r="R79" i="9"/>
  <c r="R80" i="9"/>
  <c r="R81" i="9"/>
  <c r="R82" i="9"/>
  <c r="R83" i="9"/>
  <c r="R84" i="9"/>
  <c r="R85" i="9"/>
  <c r="R86" i="9"/>
  <c r="R87" i="9"/>
  <c r="R88" i="9"/>
  <c r="R89" i="9"/>
  <c r="R90" i="9"/>
  <c r="R91" i="9"/>
  <c r="R92" i="9"/>
  <c r="R93" i="9"/>
  <c r="R94" i="9"/>
  <c r="R95" i="9"/>
  <c r="R96" i="9"/>
  <c r="R97" i="9"/>
  <c r="R98" i="9"/>
  <c r="R99" i="9"/>
  <c r="R100" i="9"/>
  <c r="R101" i="9"/>
  <c r="R102" i="9"/>
  <c r="R103" i="9"/>
  <c r="R104" i="9"/>
  <c r="R105" i="9"/>
  <c r="R106" i="9"/>
  <c r="R107" i="9"/>
  <c r="R108" i="9"/>
  <c r="R109" i="9"/>
  <c r="R110" i="9"/>
  <c r="R111" i="9"/>
  <c r="R112" i="9"/>
  <c r="R113" i="9"/>
  <c r="R114" i="9"/>
  <c r="R115" i="9"/>
  <c r="R116" i="9"/>
  <c r="R117" i="9"/>
  <c r="R118" i="9"/>
  <c r="R119" i="9"/>
  <c r="R120" i="9"/>
  <c r="R121" i="9"/>
  <c r="R122" i="9"/>
  <c r="R123" i="9"/>
  <c r="R124" i="9"/>
  <c r="R125" i="9"/>
  <c r="R126" i="9"/>
  <c r="R127" i="9"/>
  <c r="R128" i="9"/>
  <c r="R129" i="9"/>
  <c r="R130" i="9"/>
  <c r="R131" i="9"/>
  <c r="R132" i="9"/>
  <c r="R133" i="9"/>
  <c r="R134" i="9"/>
  <c r="R135" i="9"/>
  <c r="R136" i="9"/>
  <c r="R137" i="9"/>
  <c r="R138" i="9"/>
  <c r="R139" i="9"/>
  <c r="R140" i="9"/>
  <c r="R141" i="9"/>
  <c r="R142" i="9"/>
  <c r="R143" i="9"/>
  <c r="R144" i="9"/>
  <c r="R145" i="9"/>
  <c r="R146" i="9"/>
  <c r="R147" i="9"/>
  <c r="R148" i="9"/>
  <c r="R149" i="9"/>
  <c r="R150" i="9"/>
  <c r="R151" i="9"/>
  <c r="R152" i="9"/>
  <c r="R153" i="9"/>
  <c r="R154" i="9"/>
  <c r="R155" i="9"/>
  <c r="R156" i="9"/>
  <c r="R157" i="9"/>
  <c r="R158" i="9"/>
  <c r="R159" i="9"/>
  <c r="R160" i="9"/>
  <c r="R161" i="9"/>
  <c r="R162" i="9"/>
  <c r="R163" i="9"/>
  <c r="R164" i="9"/>
  <c r="R165" i="9"/>
  <c r="R166" i="9"/>
  <c r="R167" i="9"/>
  <c r="R168" i="9"/>
  <c r="R169" i="9"/>
  <c r="R170" i="9"/>
  <c r="R171" i="9"/>
  <c r="R172" i="9"/>
  <c r="R173" i="9"/>
  <c r="R174" i="9"/>
  <c r="R175" i="9"/>
  <c r="R176" i="9"/>
  <c r="R177" i="9"/>
  <c r="R178" i="9"/>
  <c r="R179" i="9"/>
  <c r="R180" i="9"/>
  <c r="R181" i="9"/>
  <c r="R182" i="9"/>
  <c r="R183" i="9"/>
  <c r="R184" i="9"/>
  <c r="R185" i="9"/>
  <c r="R186" i="9"/>
  <c r="R187" i="9"/>
  <c r="R188" i="9"/>
  <c r="R189" i="9"/>
  <c r="R190" i="9"/>
  <c r="R191" i="9"/>
  <c r="R192" i="9"/>
  <c r="R193" i="9"/>
  <c r="R194" i="9"/>
  <c r="R195" i="9"/>
  <c r="R196" i="9"/>
  <c r="R197" i="9"/>
  <c r="R198" i="9"/>
  <c r="R199" i="9"/>
  <c r="R200" i="9"/>
  <c r="R201" i="9"/>
  <c r="R202" i="9"/>
  <c r="R203" i="9"/>
  <c r="R204" i="9"/>
  <c r="R205" i="9"/>
  <c r="R206" i="9"/>
  <c r="R207" i="9"/>
  <c r="R208" i="9"/>
  <c r="R209" i="9"/>
  <c r="R210" i="9"/>
  <c r="R211" i="9"/>
  <c r="R212" i="9"/>
  <c r="R213" i="9"/>
  <c r="R214" i="9"/>
  <c r="R215" i="9"/>
  <c r="R216" i="9"/>
  <c r="R217" i="9"/>
  <c r="R218" i="9"/>
  <c r="R219" i="9"/>
  <c r="R220" i="9"/>
  <c r="R221" i="9"/>
  <c r="R222" i="9"/>
  <c r="R223" i="9"/>
  <c r="R224" i="9"/>
  <c r="R225" i="9"/>
  <c r="R226" i="9"/>
  <c r="R227" i="9"/>
  <c r="R228" i="9"/>
  <c r="R229" i="9"/>
  <c r="R230" i="9"/>
  <c r="R231" i="9"/>
  <c r="R232" i="9"/>
  <c r="R233" i="9"/>
  <c r="R234" i="9"/>
  <c r="R235" i="9"/>
  <c r="R236" i="9"/>
  <c r="R237" i="9"/>
  <c r="R238" i="9"/>
  <c r="R239" i="9"/>
  <c r="R240" i="9"/>
  <c r="R241" i="9"/>
  <c r="R242" i="9"/>
  <c r="R243" i="9"/>
  <c r="R244" i="9"/>
  <c r="R245" i="9"/>
  <c r="R246" i="9"/>
  <c r="R247" i="9"/>
  <c r="R248" i="9"/>
  <c r="R249" i="9"/>
  <c r="R250" i="9"/>
  <c r="R251" i="9"/>
  <c r="R252" i="9"/>
  <c r="R253" i="9"/>
  <c r="R254" i="9"/>
  <c r="R255" i="9"/>
  <c r="R256" i="9"/>
  <c r="R257" i="9"/>
  <c r="R258" i="9"/>
  <c r="R259" i="9"/>
  <c r="R260" i="9"/>
  <c r="R261" i="9"/>
  <c r="R262" i="9"/>
  <c r="R263" i="9"/>
  <c r="R264" i="9"/>
  <c r="R265" i="9"/>
  <c r="R266" i="9"/>
  <c r="R267" i="9"/>
  <c r="R268" i="9"/>
  <c r="R269" i="9"/>
  <c r="R270" i="9"/>
  <c r="R271" i="9"/>
  <c r="R272" i="9"/>
  <c r="R273" i="9"/>
  <c r="R274" i="9"/>
  <c r="R275" i="9"/>
  <c r="R276" i="9"/>
  <c r="R277" i="9"/>
  <c r="R278" i="9"/>
  <c r="R279" i="9"/>
  <c r="R280" i="9"/>
  <c r="R281" i="9"/>
  <c r="R282" i="9"/>
  <c r="R283" i="9"/>
  <c r="R284" i="9"/>
  <c r="R285" i="9"/>
  <c r="R286" i="9"/>
  <c r="R287" i="9"/>
  <c r="R288" i="9"/>
  <c r="R289" i="9"/>
  <c r="R290" i="9"/>
  <c r="R291" i="9"/>
  <c r="R292" i="9"/>
  <c r="R293" i="9"/>
  <c r="R294" i="9"/>
  <c r="R295" i="9"/>
  <c r="R296" i="9"/>
  <c r="R297" i="9"/>
  <c r="R298" i="9"/>
  <c r="R299" i="9"/>
  <c r="R300" i="9"/>
  <c r="R301" i="9"/>
  <c r="R302" i="9"/>
  <c r="R303" i="9"/>
  <c r="R304" i="9"/>
  <c r="R13" i="9"/>
  <c r="O6" i="11" l="1"/>
  <c r="O7" i="11"/>
  <c r="O8" i="11"/>
  <c r="O9" i="11"/>
  <c r="O10" i="11"/>
  <c r="O11" i="11"/>
  <c r="O12" i="11"/>
  <c r="O13" i="11"/>
  <c r="O14" i="11"/>
  <c r="O15" i="11"/>
  <c r="O16" i="11"/>
  <c r="O17" i="11"/>
  <c r="O18" i="11"/>
  <c r="O19" i="11"/>
  <c r="O20" i="11"/>
  <c r="O21" i="11"/>
  <c r="O22" i="11"/>
  <c r="O23" i="11"/>
  <c r="O24" i="11"/>
  <c r="O25" i="11"/>
  <c r="O26" i="11"/>
  <c r="O27" i="11"/>
  <c r="O28" i="11"/>
  <c r="O29" i="11"/>
  <c r="O30" i="11"/>
  <c r="O31" i="11"/>
  <c r="O32" i="11"/>
  <c r="O33" i="11"/>
  <c r="O34" i="11"/>
  <c r="O35" i="11"/>
  <c r="O36" i="11"/>
  <c r="O37" i="11"/>
  <c r="O38" i="11"/>
  <c r="O39" i="11"/>
  <c r="O40" i="11"/>
  <c r="O41" i="11"/>
  <c r="O42" i="11"/>
  <c r="O43" i="11"/>
  <c r="O44" i="11"/>
  <c r="O45" i="11"/>
  <c r="O46" i="11"/>
  <c r="O47" i="11"/>
  <c r="O48" i="11"/>
  <c r="O49" i="11"/>
  <c r="O50" i="11"/>
  <c r="O51" i="11"/>
  <c r="O52" i="11"/>
  <c r="O53" i="11"/>
  <c r="O54" i="11"/>
  <c r="O55" i="11"/>
  <c r="O56" i="11"/>
  <c r="O57" i="11"/>
  <c r="O58" i="11"/>
  <c r="O59" i="11"/>
  <c r="O60" i="11"/>
  <c r="O61" i="11"/>
  <c r="O62" i="11"/>
  <c r="O63" i="11"/>
  <c r="O64" i="11"/>
  <c r="O65" i="11"/>
  <c r="O66" i="11"/>
  <c r="O67" i="11"/>
  <c r="O68" i="11"/>
  <c r="O69" i="11"/>
  <c r="O70" i="11"/>
  <c r="O71" i="11"/>
  <c r="O72" i="11"/>
  <c r="O73" i="11"/>
  <c r="O74" i="11"/>
  <c r="O75" i="11"/>
  <c r="O76" i="11"/>
  <c r="O77" i="11"/>
  <c r="O78" i="11"/>
  <c r="O79" i="11"/>
  <c r="O80" i="11"/>
  <c r="O81" i="11"/>
  <c r="O82" i="11"/>
  <c r="O83" i="11"/>
  <c r="O84" i="11"/>
  <c r="O85" i="11"/>
  <c r="O86" i="11"/>
  <c r="O87" i="11"/>
  <c r="O88" i="11"/>
  <c r="O89" i="11"/>
  <c r="O90" i="11"/>
  <c r="O91" i="11"/>
  <c r="O92" i="11"/>
  <c r="O93" i="11"/>
  <c r="O94" i="11"/>
  <c r="O95" i="11"/>
  <c r="O96" i="11"/>
  <c r="O97" i="11"/>
  <c r="O98" i="11"/>
  <c r="O99" i="11"/>
  <c r="O100" i="11"/>
  <c r="O101" i="11"/>
  <c r="O102" i="11"/>
  <c r="O103" i="11"/>
  <c r="O104" i="11"/>
  <c r="O105" i="11"/>
  <c r="O106" i="11"/>
  <c r="O107" i="11"/>
  <c r="O108" i="11"/>
  <c r="O109" i="11"/>
  <c r="O110" i="11"/>
  <c r="O111" i="11"/>
  <c r="O112" i="11"/>
  <c r="O113" i="11"/>
  <c r="O114" i="11"/>
  <c r="O115" i="11"/>
  <c r="O116" i="11"/>
  <c r="O117" i="11"/>
  <c r="O118" i="11"/>
  <c r="O119" i="11"/>
  <c r="O120" i="11"/>
  <c r="O121" i="11"/>
  <c r="O122" i="11"/>
  <c r="O123" i="11"/>
  <c r="O124" i="11"/>
  <c r="O125" i="11"/>
  <c r="O126" i="11"/>
  <c r="O127" i="11"/>
  <c r="O128" i="11"/>
  <c r="O129" i="11"/>
  <c r="O130" i="11"/>
  <c r="O131" i="11"/>
  <c r="O132" i="11"/>
  <c r="O133" i="11"/>
  <c r="O134" i="11"/>
  <c r="O135" i="11"/>
  <c r="O136" i="11"/>
  <c r="O137" i="11"/>
  <c r="O138" i="11"/>
  <c r="O139" i="11"/>
  <c r="O140" i="11"/>
  <c r="O141" i="11"/>
  <c r="O142" i="11"/>
  <c r="O143" i="11"/>
  <c r="O144" i="11"/>
  <c r="O145" i="11"/>
  <c r="O146" i="11"/>
  <c r="O147" i="11"/>
  <c r="O148" i="11"/>
  <c r="O149" i="11"/>
  <c r="O150" i="11"/>
  <c r="O151" i="11"/>
  <c r="O152" i="11"/>
  <c r="O153" i="11"/>
  <c r="O154" i="11"/>
  <c r="O155" i="11"/>
  <c r="O156" i="11"/>
  <c r="O157" i="11"/>
  <c r="O158" i="11"/>
  <c r="O159" i="11"/>
  <c r="O160" i="11"/>
  <c r="O161" i="11"/>
  <c r="O162" i="11"/>
  <c r="O163" i="11"/>
  <c r="O164" i="11"/>
  <c r="O165" i="11"/>
  <c r="O166" i="11"/>
  <c r="O167" i="11"/>
  <c r="O168" i="11"/>
  <c r="O169" i="11"/>
  <c r="O170" i="11"/>
  <c r="O171" i="11"/>
  <c r="O172" i="11"/>
  <c r="O173" i="11"/>
  <c r="O174" i="11"/>
  <c r="O175" i="11"/>
  <c r="O176" i="11"/>
  <c r="O177" i="11"/>
  <c r="O178" i="11"/>
  <c r="O179" i="11"/>
  <c r="O180" i="11"/>
  <c r="O181" i="11"/>
  <c r="O182" i="11"/>
  <c r="O183" i="11"/>
  <c r="O184" i="11"/>
  <c r="O185" i="11"/>
  <c r="O186" i="11"/>
  <c r="O187" i="11"/>
  <c r="O188" i="11"/>
  <c r="O189" i="11"/>
  <c r="O190" i="11"/>
  <c r="O191" i="11"/>
  <c r="O192" i="11"/>
  <c r="O193" i="11"/>
  <c r="O194" i="11"/>
  <c r="O195" i="11"/>
  <c r="O196" i="11"/>
  <c r="O197" i="11"/>
  <c r="O198" i="11"/>
  <c r="O199" i="11"/>
  <c r="O200" i="11"/>
  <c r="O201" i="11"/>
  <c r="O202" i="11"/>
  <c r="O203" i="11"/>
  <c r="O204" i="11"/>
  <c r="O205" i="11"/>
  <c r="O206" i="11"/>
  <c r="O207" i="11"/>
  <c r="O208" i="11"/>
  <c r="O209" i="11"/>
  <c r="O210" i="11"/>
  <c r="O211" i="11"/>
  <c r="O212" i="11"/>
  <c r="O213" i="11"/>
  <c r="O214" i="11"/>
  <c r="O215" i="11"/>
  <c r="O216" i="11"/>
  <c r="O217" i="11"/>
  <c r="O218" i="11"/>
  <c r="O219" i="11"/>
  <c r="O220" i="11"/>
  <c r="O221" i="11"/>
  <c r="O222" i="11"/>
  <c r="O223" i="11"/>
  <c r="O224" i="11"/>
  <c r="O225" i="11"/>
  <c r="O226" i="11"/>
  <c r="O227" i="11"/>
  <c r="O228" i="11"/>
  <c r="O229" i="11"/>
  <c r="O230" i="11"/>
  <c r="O231" i="11"/>
  <c r="O232" i="11"/>
  <c r="O233" i="11"/>
  <c r="O234" i="11"/>
  <c r="O235" i="11"/>
  <c r="O236" i="11"/>
  <c r="O237" i="11"/>
  <c r="O238" i="11"/>
  <c r="O239" i="11"/>
  <c r="O240" i="11"/>
  <c r="O241" i="11"/>
  <c r="O242" i="11"/>
  <c r="O243" i="11"/>
  <c r="O244" i="11"/>
  <c r="O245" i="11"/>
  <c r="O246" i="11"/>
  <c r="O247" i="11"/>
  <c r="O248" i="11"/>
  <c r="O249" i="11"/>
  <c r="O250" i="11"/>
  <c r="O251" i="11"/>
  <c r="O252" i="11"/>
  <c r="O253" i="11"/>
  <c r="O254" i="11"/>
  <c r="O255" i="11"/>
  <c r="O256" i="11"/>
  <c r="O257" i="11"/>
  <c r="O258" i="11"/>
  <c r="O259" i="11"/>
  <c r="O260" i="11"/>
  <c r="O261" i="11"/>
  <c r="O262" i="11"/>
  <c r="O263" i="11"/>
  <c r="O264" i="11"/>
  <c r="O265" i="11"/>
  <c r="O266" i="11"/>
  <c r="O267" i="11"/>
  <c r="O268" i="11"/>
  <c r="O269" i="11"/>
  <c r="O270" i="11"/>
  <c r="O271" i="11"/>
  <c r="O272" i="11"/>
  <c r="O273" i="11"/>
  <c r="O274" i="11"/>
  <c r="O275" i="11"/>
  <c r="O276" i="11"/>
  <c r="O277" i="11"/>
  <c r="O278" i="11"/>
  <c r="O279" i="11"/>
  <c r="O280" i="11"/>
  <c r="O281" i="11"/>
  <c r="O282" i="11"/>
  <c r="O283" i="11"/>
  <c r="O284" i="11"/>
  <c r="O285" i="11"/>
  <c r="O286" i="11"/>
  <c r="O287" i="11"/>
  <c r="O288" i="11"/>
  <c r="O289" i="11"/>
  <c r="O290" i="11"/>
  <c r="O291" i="11"/>
  <c r="O292" i="11"/>
  <c r="O293" i="11"/>
  <c r="O294" i="11"/>
  <c r="O295" i="11"/>
  <c r="O296" i="11"/>
  <c r="O5" i="11"/>
  <c r="G4" i="14" l="1"/>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H83" i="14"/>
  <c r="H84" i="14"/>
  <c r="H85" i="14"/>
  <c r="H86" i="14"/>
  <c r="H87" i="14"/>
  <c r="H88" i="14"/>
  <c r="H89" i="14"/>
  <c r="H90" i="14"/>
  <c r="H91" i="14"/>
  <c r="H92" i="14"/>
  <c r="H93" i="14"/>
  <c r="H94" i="14"/>
  <c r="H95" i="14"/>
  <c r="H96" i="14"/>
  <c r="H97" i="14"/>
  <c r="H98" i="14"/>
  <c r="H99" i="14"/>
  <c r="H100" i="14"/>
  <c r="H101" i="14"/>
  <c r="H102" i="14"/>
  <c r="H103" i="14"/>
  <c r="H104" i="14"/>
  <c r="H105" i="14"/>
  <c r="H106" i="14"/>
  <c r="H107" i="14"/>
  <c r="H108" i="14"/>
  <c r="H109" i="14"/>
  <c r="H110" i="14"/>
  <c r="H111" i="14"/>
  <c r="H112" i="14"/>
  <c r="H113" i="14"/>
  <c r="H114" i="14"/>
  <c r="H115" i="14"/>
  <c r="H116" i="14"/>
  <c r="H117" i="14"/>
  <c r="H118" i="14"/>
  <c r="H119" i="14"/>
  <c r="H120" i="14"/>
  <c r="H121" i="14"/>
  <c r="H122" i="14"/>
  <c r="H123" i="14"/>
  <c r="H124" i="14"/>
  <c r="H125" i="14"/>
  <c r="H126" i="14"/>
  <c r="H127" i="14"/>
  <c r="H128" i="14"/>
  <c r="H129" i="14"/>
  <c r="H130" i="14"/>
  <c r="H131" i="14"/>
  <c r="H132" i="14"/>
  <c r="H133" i="14"/>
  <c r="H134" i="14"/>
  <c r="H135" i="14"/>
  <c r="H136" i="14"/>
  <c r="H137" i="14"/>
  <c r="H138" i="14"/>
  <c r="H139" i="14"/>
  <c r="H140" i="14"/>
  <c r="H141" i="14"/>
  <c r="H142" i="14"/>
  <c r="H143" i="14"/>
  <c r="H144" i="14"/>
  <c r="H145" i="14"/>
  <c r="H146" i="14"/>
  <c r="H147" i="14"/>
  <c r="H148" i="14"/>
  <c r="H149" i="14"/>
  <c r="H150" i="14"/>
  <c r="H151" i="14"/>
  <c r="H152" i="14"/>
  <c r="H153" i="14"/>
  <c r="H154" i="14"/>
  <c r="H155" i="14"/>
  <c r="H156" i="14"/>
  <c r="H157" i="14"/>
  <c r="H158" i="14"/>
  <c r="H159" i="14"/>
  <c r="H160" i="14"/>
  <c r="H161" i="14"/>
  <c r="H162" i="14"/>
  <c r="H163" i="14"/>
  <c r="H164" i="14"/>
  <c r="H165" i="14"/>
  <c r="H166" i="14"/>
  <c r="H167" i="14"/>
  <c r="H168" i="14"/>
  <c r="H169" i="14"/>
  <c r="H170" i="14"/>
  <c r="H171" i="14"/>
  <c r="H172" i="14"/>
  <c r="H173" i="14"/>
  <c r="H174" i="14"/>
  <c r="H175" i="14"/>
  <c r="H176" i="14"/>
  <c r="H177" i="14"/>
  <c r="H178" i="14"/>
  <c r="H179" i="14"/>
  <c r="H180" i="14"/>
  <c r="H181" i="14"/>
  <c r="H182" i="14"/>
  <c r="H183" i="14"/>
  <c r="H184" i="14"/>
  <c r="H185" i="14"/>
  <c r="H186" i="14"/>
  <c r="H187" i="14"/>
  <c r="H188" i="14"/>
  <c r="H189" i="14"/>
  <c r="H190" i="14"/>
  <c r="H191" i="14"/>
  <c r="H192" i="14"/>
  <c r="H193" i="14"/>
  <c r="H194" i="14"/>
  <c r="H195" i="14"/>
  <c r="H196" i="14"/>
  <c r="H197" i="14"/>
  <c r="H198" i="14"/>
  <c r="H199" i="14"/>
  <c r="H200" i="14"/>
  <c r="H201" i="14"/>
  <c r="H202" i="14"/>
  <c r="H203" i="14"/>
  <c r="H204" i="14"/>
  <c r="H205" i="14"/>
  <c r="H206" i="14"/>
  <c r="H207" i="14"/>
  <c r="H208" i="14"/>
  <c r="H209" i="14"/>
  <c r="H210" i="14"/>
  <c r="H211" i="14"/>
  <c r="H212" i="14"/>
  <c r="H213" i="14"/>
  <c r="H214" i="14"/>
  <c r="H215" i="14"/>
  <c r="H216" i="14"/>
  <c r="H217" i="14"/>
  <c r="H218" i="14"/>
  <c r="H219" i="14"/>
  <c r="H220" i="14"/>
  <c r="H221" i="14"/>
  <c r="H222" i="14"/>
  <c r="H223" i="14"/>
  <c r="H224" i="14"/>
  <c r="H225" i="14"/>
  <c r="H226" i="14"/>
  <c r="H227" i="14"/>
  <c r="H228" i="14"/>
  <c r="H229" i="14"/>
  <c r="H230" i="14"/>
  <c r="H231" i="14"/>
  <c r="H232" i="14"/>
  <c r="H233" i="14"/>
  <c r="H234" i="14"/>
  <c r="H235" i="14"/>
  <c r="H236" i="14"/>
  <c r="H237" i="14"/>
  <c r="H238" i="14"/>
  <c r="H239" i="14"/>
  <c r="H240" i="14"/>
  <c r="H241" i="14"/>
  <c r="H242" i="14"/>
  <c r="H243" i="14"/>
  <c r="H244" i="14"/>
  <c r="H245" i="14"/>
  <c r="H246" i="14"/>
  <c r="H247" i="14"/>
  <c r="H248" i="14"/>
  <c r="H249" i="14"/>
  <c r="H250" i="14"/>
  <c r="H251" i="14"/>
  <c r="H252" i="14"/>
  <c r="H253" i="14"/>
  <c r="H254" i="14"/>
  <c r="H255" i="14"/>
  <c r="H256" i="14"/>
  <c r="H257" i="14"/>
  <c r="H258" i="14"/>
  <c r="H259" i="14"/>
  <c r="H260" i="14"/>
  <c r="H261" i="14"/>
  <c r="H262" i="14"/>
  <c r="H263" i="14"/>
  <c r="H264" i="14"/>
  <c r="H265" i="14"/>
  <c r="H266" i="14"/>
  <c r="H267" i="14"/>
  <c r="H268" i="14"/>
  <c r="H269" i="14"/>
  <c r="H270" i="14"/>
  <c r="H271" i="14"/>
  <c r="H272" i="14"/>
  <c r="H273" i="14"/>
  <c r="H274" i="14"/>
  <c r="H275" i="14"/>
  <c r="H276" i="14"/>
  <c r="H277" i="14"/>
  <c r="H278" i="14"/>
  <c r="H279" i="14"/>
  <c r="H280" i="14"/>
  <c r="H281" i="14"/>
  <c r="H282" i="14"/>
  <c r="H283" i="14"/>
  <c r="H284" i="14"/>
  <c r="H285" i="14"/>
  <c r="H286" i="14"/>
  <c r="H287" i="14"/>
  <c r="H288" i="14"/>
  <c r="H289" i="14"/>
  <c r="H290" i="14"/>
  <c r="H291" i="14"/>
  <c r="H292" i="14"/>
  <c r="H293" i="14"/>
  <c r="H294" i="14"/>
  <c r="H295" i="14"/>
  <c r="H296" i="14"/>
  <c r="G12" i="12" l="1"/>
  <c r="J12" i="12" s="1"/>
  <c r="L6" i="25" l="1"/>
  <c r="L7" i="25"/>
  <c r="L8" i="25"/>
  <c r="L9" i="25"/>
  <c r="L10" i="25"/>
  <c r="L11" i="25"/>
  <c r="L12" i="25"/>
  <c r="L13" i="25"/>
  <c r="L14" i="25"/>
  <c r="L15" i="25"/>
  <c r="L16" i="25"/>
  <c r="L17" i="25"/>
  <c r="L18" i="25"/>
  <c r="L5" i="25"/>
  <c r="N8" i="10"/>
  <c r="AD13" i="9"/>
  <c r="L13" i="9"/>
  <c r="F13" i="9"/>
  <c r="F4" i="14"/>
  <c r="E4" i="14"/>
  <c r="G168" i="12" l="1"/>
  <c r="L19" i="25" l="1"/>
  <c r="E19" i="25"/>
  <c r="F19" i="25"/>
  <c r="G19" i="25"/>
  <c r="H19" i="25"/>
  <c r="I19" i="25"/>
  <c r="J19" i="25"/>
  <c r="K19" i="25"/>
  <c r="D19" i="25"/>
  <c r="O8" i="8" l="1"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s="1"/>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s="1"/>
  <c r="J19" i="8" a="1"/>
  <c r="J19" i="8" s="1"/>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s="1"/>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s="1"/>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F375" i="24"/>
  <c r="Q373" i="7" s="1"/>
  <c r="F374" i="24"/>
  <c r="Q372" i="7" s="1"/>
  <c r="F373" i="24"/>
  <c r="Q371" i="7" s="1"/>
  <c r="F372" i="24"/>
  <c r="Q370" i="7" s="1"/>
  <c r="F371" i="24"/>
  <c r="Q369" i="7" s="1"/>
  <c r="F370" i="24"/>
  <c r="Q368" i="7" s="1"/>
  <c r="F369" i="24"/>
  <c r="Q367" i="7" s="1"/>
  <c r="F368" i="24"/>
  <c r="Q366" i="7" s="1"/>
  <c r="F367" i="24"/>
  <c r="Q365" i="7" s="1"/>
  <c r="F366" i="24"/>
  <c r="Q364" i="7" s="1"/>
  <c r="F365" i="24"/>
  <c r="Q363" i="7" s="1"/>
  <c r="F364" i="24"/>
  <c r="Q362" i="7" s="1"/>
  <c r="F363" i="24"/>
  <c r="Q361" i="7" s="1"/>
  <c r="F362" i="24"/>
  <c r="Q360" i="7" s="1"/>
  <c r="F361" i="24"/>
  <c r="Q359" i="7" s="1"/>
  <c r="F360" i="24"/>
  <c r="Q358" i="7" s="1"/>
  <c r="F359" i="24"/>
  <c r="Q357" i="7" s="1"/>
  <c r="F358" i="24"/>
  <c r="Q356" i="7" s="1"/>
  <c r="F357" i="24"/>
  <c r="Q355" i="7" s="1"/>
  <c r="F356" i="24"/>
  <c r="Q354" i="7" s="1"/>
  <c r="F355" i="24"/>
  <c r="Q353" i="7" s="1"/>
  <c r="F354" i="24"/>
  <c r="Q352" i="7" s="1"/>
  <c r="F353" i="24"/>
  <c r="Q351" i="7" s="1"/>
  <c r="F352" i="24"/>
  <c r="Q350" i="7" s="1"/>
  <c r="F351" i="24"/>
  <c r="Q349" i="7" s="1"/>
  <c r="F350" i="24"/>
  <c r="Q348" i="7" s="1"/>
  <c r="F349" i="24"/>
  <c r="Q347" i="7" s="1"/>
  <c r="F348" i="24"/>
  <c r="Q346" i="7" s="1"/>
  <c r="F347" i="24"/>
  <c r="Q345" i="7" s="1"/>
  <c r="F346" i="24"/>
  <c r="Q344" i="7" s="1"/>
  <c r="F345" i="24"/>
  <c r="Q343" i="7" s="1"/>
  <c r="F344" i="24"/>
  <c r="Q342" i="7" s="1"/>
  <c r="F343" i="24"/>
  <c r="Q341" i="7" s="1"/>
  <c r="F342" i="24"/>
  <c r="Q340" i="7" s="1"/>
  <c r="F341" i="24"/>
  <c r="Q339" i="7" s="1"/>
  <c r="F340" i="24"/>
  <c r="Q338" i="7" s="1"/>
  <c r="F339" i="24"/>
  <c r="Q337" i="7" s="1"/>
  <c r="F338" i="24"/>
  <c r="Q336" i="7" s="1"/>
  <c r="F337" i="24"/>
  <c r="Q335" i="7" s="1"/>
  <c r="F336" i="24"/>
  <c r="Q334" i="7" s="1"/>
  <c r="F335" i="24"/>
  <c r="Q333" i="7" s="1"/>
  <c r="F334" i="24"/>
  <c r="Q332" i="7" s="1"/>
  <c r="F333" i="24"/>
  <c r="Q331" i="7" s="1"/>
  <c r="F332" i="24"/>
  <c r="Q330" i="7" s="1"/>
  <c r="F331" i="24"/>
  <c r="Q329" i="7" s="1"/>
  <c r="F330" i="24"/>
  <c r="Q328" i="7" s="1"/>
  <c r="F329" i="24"/>
  <c r="Q327" i="7" s="1"/>
  <c r="F328" i="24"/>
  <c r="Q326" i="7" s="1"/>
  <c r="F327" i="24"/>
  <c r="Q325" i="7" s="1"/>
  <c r="F326" i="24"/>
  <c r="Q324" i="7" s="1"/>
  <c r="F325" i="24"/>
  <c r="Q323" i="7" s="1"/>
  <c r="F324" i="24"/>
  <c r="Q322" i="7" s="1"/>
  <c r="F323" i="24"/>
  <c r="Q321" i="7" s="1"/>
  <c r="F322" i="24"/>
  <c r="Q320" i="7" s="1"/>
  <c r="F321" i="24"/>
  <c r="Q319" i="7" s="1"/>
  <c r="F320" i="24"/>
  <c r="Q318" i="7" s="1"/>
  <c r="F319" i="24"/>
  <c r="Q317" i="7" s="1"/>
  <c r="F318" i="24"/>
  <c r="Q316" i="7" s="1"/>
  <c r="F317" i="24"/>
  <c r="Q315" i="7" s="1"/>
  <c r="F316" i="24"/>
  <c r="Q314" i="7" s="1"/>
  <c r="F315" i="24"/>
  <c r="Q313" i="7" s="1"/>
  <c r="F314" i="24"/>
  <c r="Q312" i="7" s="1"/>
  <c r="F313" i="24"/>
  <c r="Q311" i="7" s="1"/>
  <c r="F312" i="24"/>
  <c r="Q310" i="7" s="1"/>
  <c r="F311" i="24"/>
  <c r="Q309" i="7" s="1"/>
  <c r="F310" i="24"/>
  <c r="Q308" i="7" s="1"/>
  <c r="F309" i="24"/>
  <c r="Q307" i="7" s="1"/>
  <c r="F308" i="24"/>
  <c r="Q306" i="7" s="1"/>
  <c r="F307" i="24"/>
  <c r="Q305" i="7" s="1"/>
  <c r="F306" i="24"/>
  <c r="Q304" i="7" s="1"/>
  <c r="F305" i="24"/>
  <c r="Q303" i="7" s="1"/>
  <c r="F304" i="24"/>
  <c r="Q302" i="7" s="1"/>
  <c r="F303" i="24"/>
  <c r="Q301" i="7" s="1"/>
  <c r="F302" i="24"/>
  <c r="Q300" i="7" s="1"/>
  <c r="F301" i="24"/>
  <c r="Q299" i="7" s="1"/>
  <c r="F300" i="24"/>
  <c r="Q298" i="7" s="1"/>
  <c r="F299" i="24"/>
  <c r="Q297" i="7" s="1"/>
  <c r="F298" i="24"/>
  <c r="Q296" i="7" s="1"/>
  <c r="F297" i="24"/>
  <c r="Q295" i="7" s="1"/>
  <c r="F296" i="24"/>
  <c r="Q294" i="7" s="1"/>
  <c r="F295" i="24"/>
  <c r="Q293" i="7" s="1"/>
  <c r="F294" i="24"/>
  <c r="Q292" i="7" s="1"/>
  <c r="F293" i="24"/>
  <c r="Q291" i="7" s="1"/>
  <c r="F292" i="24"/>
  <c r="Q290" i="7" s="1"/>
  <c r="F291" i="24"/>
  <c r="Q289" i="7" s="1"/>
  <c r="F290" i="24"/>
  <c r="Q288" i="7" s="1"/>
  <c r="F289" i="24"/>
  <c r="Q287" i="7" s="1"/>
  <c r="F288" i="24"/>
  <c r="Q286" i="7" s="1"/>
  <c r="F287" i="24"/>
  <c r="Q285" i="7" s="1"/>
  <c r="F286" i="24"/>
  <c r="Q284" i="7" s="1"/>
  <c r="F285" i="24"/>
  <c r="Q283" i="7" s="1"/>
  <c r="F284" i="24"/>
  <c r="Q282" i="7" s="1"/>
  <c r="F283" i="24"/>
  <c r="Q281" i="7" s="1"/>
  <c r="F282" i="24"/>
  <c r="Q280" i="7" s="1"/>
  <c r="F281" i="24"/>
  <c r="Q279" i="7" s="1"/>
  <c r="F280" i="24"/>
  <c r="Q278" i="7" s="1"/>
  <c r="F279" i="24"/>
  <c r="Q277" i="7" s="1"/>
  <c r="F278" i="24"/>
  <c r="Q276" i="7" s="1"/>
  <c r="F277" i="24"/>
  <c r="Q275" i="7" s="1"/>
  <c r="F276" i="24"/>
  <c r="Q274" i="7" s="1"/>
  <c r="F275" i="24"/>
  <c r="Q273" i="7" s="1"/>
  <c r="F274" i="24"/>
  <c r="Q272" i="7" s="1"/>
  <c r="F273" i="24"/>
  <c r="Q271" i="7" s="1"/>
  <c r="F272" i="24"/>
  <c r="Q270" i="7" s="1"/>
  <c r="F271" i="24"/>
  <c r="Q269" i="7" s="1"/>
  <c r="F270" i="24"/>
  <c r="Q268" i="7" s="1"/>
  <c r="F269" i="24"/>
  <c r="Q267" i="7" s="1"/>
  <c r="F268" i="24"/>
  <c r="Q266" i="7" s="1"/>
  <c r="F267" i="24"/>
  <c r="Q265" i="7" s="1"/>
  <c r="F266" i="24"/>
  <c r="Q264" i="7" s="1"/>
  <c r="F265" i="24"/>
  <c r="Q263" i="7" s="1"/>
  <c r="F264" i="24"/>
  <c r="Q262" i="7" s="1"/>
  <c r="F263" i="24"/>
  <c r="Q261" i="7" s="1"/>
  <c r="F262" i="24"/>
  <c r="Q260" i="7" s="1"/>
  <c r="F261" i="24"/>
  <c r="Q259" i="7" s="1"/>
  <c r="F260" i="24"/>
  <c r="Q258" i="7" s="1"/>
  <c r="F259" i="24"/>
  <c r="Q257" i="7" s="1"/>
  <c r="F258" i="24"/>
  <c r="Q256" i="7" s="1"/>
  <c r="F257" i="24"/>
  <c r="Q255" i="7" s="1"/>
  <c r="F256" i="24"/>
  <c r="Q254" i="7" s="1"/>
  <c r="F255" i="24"/>
  <c r="Q253" i="7" s="1"/>
  <c r="F254" i="24"/>
  <c r="Q252" i="7" s="1"/>
  <c r="F253" i="24"/>
  <c r="Q251" i="7" s="1"/>
  <c r="F252" i="24"/>
  <c r="Q250" i="7" s="1"/>
  <c r="F251" i="24"/>
  <c r="Q249" i="7" s="1"/>
  <c r="F250" i="24"/>
  <c r="Q248" i="7" s="1"/>
  <c r="F249" i="24"/>
  <c r="Q247" i="7" s="1"/>
  <c r="F248" i="24"/>
  <c r="Q246" i="7" s="1"/>
  <c r="F247" i="24"/>
  <c r="Q245" i="7" s="1"/>
  <c r="F246" i="24"/>
  <c r="Q244" i="7" s="1"/>
  <c r="F245" i="24"/>
  <c r="Q243" i="7" s="1"/>
  <c r="F244" i="24"/>
  <c r="Q242" i="7" s="1"/>
  <c r="F243" i="24"/>
  <c r="Q241" i="7" s="1"/>
  <c r="F242" i="24"/>
  <c r="Q240" i="7" s="1"/>
  <c r="F241" i="24"/>
  <c r="Q239" i="7" s="1"/>
  <c r="F240" i="24"/>
  <c r="Q238" i="7" s="1"/>
  <c r="F239" i="24"/>
  <c r="Q237" i="7" s="1"/>
  <c r="F238" i="24"/>
  <c r="Q236" i="7" s="1"/>
  <c r="F237" i="24"/>
  <c r="Q235" i="7" s="1"/>
  <c r="F236" i="24"/>
  <c r="Q234" i="7" s="1"/>
  <c r="F235" i="24"/>
  <c r="Q233" i="7" s="1"/>
  <c r="F234" i="24"/>
  <c r="Q232" i="7" s="1"/>
  <c r="F233" i="24"/>
  <c r="Q231" i="7" s="1"/>
  <c r="F232" i="24"/>
  <c r="Q230" i="7" s="1"/>
  <c r="F231" i="24"/>
  <c r="Q229" i="7" s="1"/>
  <c r="F230" i="24"/>
  <c r="Q228" i="7" s="1"/>
  <c r="F229" i="24"/>
  <c r="Q227" i="7" s="1"/>
  <c r="F228" i="24"/>
  <c r="Q226" i="7" s="1"/>
  <c r="F227" i="24"/>
  <c r="Q225" i="7" s="1"/>
  <c r="F226" i="24"/>
  <c r="Q224" i="7" s="1"/>
  <c r="F225" i="24"/>
  <c r="Q223" i="7" s="1"/>
  <c r="F224" i="24"/>
  <c r="Q222" i="7" s="1"/>
  <c r="F223" i="24"/>
  <c r="Q221" i="7" s="1"/>
  <c r="F222" i="24"/>
  <c r="Q220" i="7" s="1"/>
  <c r="F221" i="24"/>
  <c r="Q219" i="7" s="1"/>
  <c r="F220" i="24"/>
  <c r="Q218" i="7" s="1"/>
  <c r="F219" i="24"/>
  <c r="Q217" i="7" s="1"/>
  <c r="F218" i="24"/>
  <c r="Q216" i="7" s="1"/>
  <c r="F217" i="24"/>
  <c r="Q215" i="7" s="1"/>
  <c r="F216" i="24"/>
  <c r="Q214" i="7" s="1"/>
  <c r="F215" i="24"/>
  <c r="Q213" i="7" s="1"/>
  <c r="F214" i="24"/>
  <c r="Q212" i="7" s="1"/>
  <c r="F213" i="24"/>
  <c r="Q211" i="7" s="1"/>
  <c r="F212" i="24"/>
  <c r="Q210" i="7" s="1"/>
  <c r="F211" i="24"/>
  <c r="Q209" i="7" s="1"/>
  <c r="F210" i="24"/>
  <c r="Q208" i="7" s="1"/>
  <c r="F209" i="24"/>
  <c r="Q207" i="7" s="1"/>
  <c r="F208" i="24"/>
  <c r="Q206" i="7" s="1"/>
  <c r="F207" i="24"/>
  <c r="Q205" i="7" s="1"/>
  <c r="F206" i="24"/>
  <c r="Q204" i="7" s="1"/>
  <c r="F205" i="24"/>
  <c r="Q203" i="7" s="1"/>
  <c r="F204" i="24"/>
  <c r="Q202" i="7" s="1"/>
  <c r="F203" i="24"/>
  <c r="Q201" i="7" s="1"/>
  <c r="F202" i="24"/>
  <c r="Q200" i="7" s="1"/>
  <c r="F201" i="24"/>
  <c r="Q199" i="7" s="1"/>
  <c r="F200" i="24"/>
  <c r="Q198" i="7" s="1"/>
  <c r="F199" i="24"/>
  <c r="Q197" i="7" s="1"/>
  <c r="F198" i="24"/>
  <c r="Q196" i="7" s="1"/>
  <c r="F197" i="24"/>
  <c r="Q195" i="7" s="1"/>
  <c r="F196" i="24"/>
  <c r="Q194" i="7" s="1"/>
  <c r="F195" i="24"/>
  <c r="Q193" i="7" s="1"/>
  <c r="F194" i="24"/>
  <c r="Q192" i="7" s="1"/>
  <c r="F193" i="24"/>
  <c r="Q191" i="7" s="1"/>
  <c r="F192" i="24"/>
  <c r="Q190" i="7" s="1"/>
  <c r="F191" i="24"/>
  <c r="Q189" i="7" s="1"/>
  <c r="F190" i="24"/>
  <c r="Q188" i="7" s="1"/>
  <c r="F189" i="24"/>
  <c r="Q187" i="7" s="1"/>
  <c r="F188" i="24"/>
  <c r="Q186" i="7" s="1"/>
  <c r="F187" i="24"/>
  <c r="Q185" i="7" s="1"/>
  <c r="F186" i="24"/>
  <c r="Q184" i="7" s="1"/>
  <c r="F185" i="24"/>
  <c r="Q183" i="7" s="1"/>
  <c r="F184" i="24"/>
  <c r="Q182" i="7" s="1"/>
  <c r="F183" i="24"/>
  <c r="Q181" i="7" s="1"/>
  <c r="F182" i="24"/>
  <c r="Q180" i="7" s="1"/>
  <c r="F181" i="24"/>
  <c r="Q179" i="7" s="1"/>
  <c r="F180" i="24"/>
  <c r="Q178" i="7" s="1"/>
  <c r="F179" i="24"/>
  <c r="Q177" i="7" s="1"/>
  <c r="F178" i="24"/>
  <c r="Q176" i="7" s="1"/>
  <c r="F177" i="24"/>
  <c r="Q175" i="7" s="1"/>
  <c r="F176" i="24"/>
  <c r="Q174" i="7" s="1"/>
  <c r="F175" i="24"/>
  <c r="Q173" i="7" s="1"/>
  <c r="F174" i="24"/>
  <c r="Q172" i="7" s="1"/>
  <c r="F173" i="24"/>
  <c r="Q171" i="7" s="1"/>
  <c r="F172" i="24"/>
  <c r="Q170" i="7" s="1"/>
  <c r="F171" i="24"/>
  <c r="Q169" i="7" s="1"/>
  <c r="F170" i="24"/>
  <c r="Q168" i="7" s="1"/>
  <c r="F169" i="24"/>
  <c r="Q167" i="7" s="1"/>
  <c r="F168" i="24"/>
  <c r="Q166" i="7" s="1"/>
  <c r="F167" i="24"/>
  <c r="Q165" i="7" s="1"/>
  <c r="F166" i="24"/>
  <c r="Q164" i="7" s="1"/>
  <c r="F165" i="24"/>
  <c r="Q163" i="7" s="1"/>
  <c r="F164" i="24"/>
  <c r="Q162" i="7" s="1"/>
  <c r="F163" i="24"/>
  <c r="Q161" i="7" s="1"/>
  <c r="F162" i="24"/>
  <c r="Q160" i="7" s="1"/>
  <c r="F161" i="24"/>
  <c r="Q159" i="7" s="1"/>
  <c r="F160" i="24"/>
  <c r="Q158" i="7" s="1"/>
  <c r="F159" i="24"/>
  <c r="Q157" i="7" s="1"/>
  <c r="F158" i="24"/>
  <c r="Q156" i="7" s="1"/>
  <c r="F157" i="24"/>
  <c r="Q155" i="7" s="1"/>
  <c r="F156" i="24"/>
  <c r="Q154" i="7" s="1"/>
  <c r="F155" i="24"/>
  <c r="Q153" i="7" s="1"/>
  <c r="F154" i="24"/>
  <c r="Q152" i="7" s="1"/>
  <c r="F153" i="24"/>
  <c r="Q151" i="7" s="1"/>
  <c r="F152" i="24"/>
  <c r="Q150" i="7" s="1"/>
  <c r="F151" i="24"/>
  <c r="Q149" i="7" s="1"/>
  <c r="F150" i="24"/>
  <c r="Q148" i="7" s="1"/>
  <c r="F149" i="24"/>
  <c r="Q147" i="7" s="1"/>
  <c r="F148" i="24"/>
  <c r="Q146" i="7" s="1"/>
  <c r="F147" i="24"/>
  <c r="Q145" i="7" s="1"/>
  <c r="F146" i="24"/>
  <c r="Q144" i="7" s="1"/>
  <c r="F145" i="24"/>
  <c r="Q143" i="7" s="1"/>
  <c r="F144" i="24"/>
  <c r="Q142" i="7" s="1"/>
  <c r="F143" i="24"/>
  <c r="Q141" i="7" s="1"/>
  <c r="F142" i="24"/>
  <c r="Q140" i="7" s="1"/>
  <c r="F141" i="24"/>
  <c r="Q139" i="7" s="1"/>
  <c r="F140" i="24"/>
  <c r="Q138" i="7" s="1"/>
  <c r="F139" i="24"/>
  <c r="Q137" i="7" s="1"/>
  <c r="F138" i="24"/>
  <c r="Q136" i="7" s="1"/>
  <c r="F137" i="24"/>
  <c r="Q135" i="7" s="1"/>
  <c r="F136" i="24"/>
  <c r="Q134" i="7" s="1"/>
  <c r="F135" i="24"/>
  <c r="Q133" i="7" s="1"/>
  <c r="F134" i="24"/>
  <c r="Q132" i="7" s="1"/>
  <c r="F133" i="24"/>
  <c r="Q131" i="7" s="1"/>
  <c r="F132" i="24"/>
  <c r="Q130" i="7" s="1"/>
  <c r="F131" i="24"/>
  <c r="Q129" i="7" s="1"/>
  <c r="F130" i="24"/>
  <c r="Q128" i="7" s="1"/>
  <c r="F129" i="24"/>
  <c r="Q127" i="7" s="1"/>
  <c r="F128" i="24"/>
  <c r="Q126" i="7" s="1"/>
  <c r="F127" i="24"/>
  <c r="Q125" i="7" s="1"/>
  <c r="F126" i="24"/>
  <c r="Q124" i="7" s="1"/>
  <c r="F125" i="24"/>
  <c r="Q123" i="7" s="1"/>
  <c r="F124" i="24"/>
  <c r="Q122" i="7" s="1"/>
  <c r="F123" i="24"/>
  <c r="Q121" i="7" s="1"/>
  <c r="F122" i="24"/>
  <c r="Q120" i="7" s="1"/>
  <c r="F121" i="24"/>
  <c r="Q119" i="7" s="1"/>
  <c r="F120" i="24"/>
  <c r="Q118" i="7" s="1"/>
  <c r="F119" i="24"/>
  <c r="Q117" i="7" s="1"/>
  <c r="F118" i="24"/>
  <c r="Q116" i="7" s="1"/>
  <c r="F117" i="24"/>
  <c r="Q115" i="7" s="1"/>
  <c r="F116" i="24"/>
  <c r="Q114" i="7" s="1"/>
  <c r="F115" i="24"/>
  <c r="Q113" i="7" s="1"/>
  <c r="F114" i="24"/>
  <c r="Q112" i="7" s="1"/>
  <c r="F113" i="24"/>
  <c r="Q111" i="7" s="1"/>
  <c r="F112" i="24"/>
  <c r="Q110" i="7" s="1"/>
  <c r="F111" i="24"/>
  <c r="Q109" i="7" s="1"/>
  <c r="F110" i="24"/>
  <c r="Q108" i="7" s="1"/>
  <c r="F109" i="24"/>
  <c r="Q107" i="7" s="1"/>
  <c r="F108" i="24"/>
  <c r="Q106" i="7" s="1"/>
  <c r="F107" i="24"/>
  <c r="Q105" i="7" s="1"/>
  <c r="F106" i="24"/>
  <c r="Q104" i="7" s="1"/>
  <c r="F105" i="24"/>
  <c r="Q103" i="7" s="1"/>
  <c r="F104" i="24"/>
  <c r="Q102" i="7" s="1"/>
  <c r="F103" i="24"/>
  <c r="Q101" i="7" s="1"/>
  <c r="F102" i="24"/>
  <c r="Q100" i="7" s="1"/>
  <c r="F101" i="24"/>
  <c r="Q99" i="7" s="1"/>
  <c r="F100" i="24"/>
  <c r="Q98" i="7" s="1"/>
  <c r="F99" i="24"/>
  <c r="Q97" i="7" s="1"/>
  <c r="F98" i="24"/>
  <c r="Q96" i="7" s="1"/>
  <c r="F97" i="24"/>
  <c r="Q95" i="7" s="1"/>
  <c r="F96" i="24"/>
  <c r="Q94" i="7" s="1"/>
  <c r="F95" i="24"/>
  <c r="Q93" i="7" s="1"/>
  <c r="F94" i="24"/>
  <c r="Q92" i="7" s="1"/>
  <c r="F93" i="24"/>
  <c r="Q91" i="7" s="1"/>
  <c r="F92" i="24"/>
  <c r="Q90" i="7" s="1"/>
  <c r="F91" i="24"/>
  <c r="Q89" i="7" s="1"/>
  <c r="F90" i="24"/>
  <c r="Q88" i="7" s="1"/>
  <c r="F89" i="24"/>
  <c r="Q87" i="7" s="1"/>
  <c r="F88" i="24"/>
  <c r="Q86" i="7" s="1"/>
  <c r="F87" i="24"/>
  <c r="Q85" i="7" s="1"/>
  <c r="F86" i="24"/>
  <c r="Q84" i="7" s="1"/>
  <c r="F85" i="24"/>
  <c r="Q83" i="7" s="1"/>
  <c r="F84" i="24"/>
  <c r="Q82" i="7" s="1"/>
  <c r="F83" i="24"/>
  <c r="Q81" i="7" s="1"/>
  <c r="F82" i="24"/>
  <c r="Q80" i="7" s="1"/>
  <c r="F81" i="24"/>
  <c r="Q79" i="7" s="1"/>
  <c r="F80" i="24"/>
  <c r="Q78" i="7" s="1"/>
  <c r="F79" i="24"/>
  <c r="Q77" i="7" s="1"/>
  <c r="F78" i="24"/>
  <c r="Q76" i="7" s="1"/>
  <c r="F77" i="24"/>
  <c r="Q75" i="7" s="1"/>
  <c r="F76" i="24"/>
  <c r="Q74" i="7" s="1"/>
  <c r="F75" i="24"/>
  <c r="Q73" i="7" s="1"/>
  <c r="F74" i="24"/>
  <c r="Q72" i="7" s="1"/>
  <c r="F73" i="24"/>
  <c r="Q71" i="7" s="1"/>
  <c r="F72" i="24"/>
  <c r="Q70" i="7" s="1"/>
  <c r="F71" i="24"/>
  <c r="Q69" i="7" s="1"/>
  <c r="F70" i="24"/>
  <c r="Q68" i="7" s="1"/>
  <c r="F69" i="24"/>
  <c r="Q67" i="7" s="1"/>
  <c r="F68" i="24"/>
  <c r="Q66" i="7" s="1"/>
  <c r="F67" i="24"/>
  <c r="Q65" i="7" s="1"/>
  <c r="F66" i="24"/>
  <c r="Q64" i="7" s="1"/>
  <c r="F65" i="24"/>
  <c r="Q63" i="7" s="1"/>
  <c r="F64" i="24"/>
  <c r="Q62" i="7" s="1"/>
  <c r="F63" i="24"/>
  <c r="Q61" i="7" s="1"/>
  <c r="F62" i="24"/>
  <c r="Q60" i="7" s="1"/>
  <c r="F61" i="24"/>
  <c r="Q59" i="7" s="1"/>
  <c r="F60" i="24"/>
  <c r="Q58" i="7" s="1"/>
  <c r="F59" i="24"/>
  <c r="Q57" i="7" s="1"/>
  <c r="F58" i="24"/>
  <c r="Q56" i="7" s="1"/>
  <c r="F57" i="24"/>
  <c r="Q55" i="7" s="1"/>
  <c r="F56" i="24"/>
  <c r="Q54" i="7" s="1"/>
  <c r="F55" i="24"/>
  <c r="Q53" i="7" s="1"/>
  <c r="F54" i="24"/>
  <c r="Q52" i="7" s="1"/>
  <c r="F53" i="24"/>
  <c r="Q51" i="7" s="1"/>
  <c r="F52" i="24"/>
  <c r="Q50" i="7" s="1"/>
  <c r="F51" i="24"/>
  <c r="Q49" i="7" s="1"/>
  <c r="F50" i="24"/>
  <c r="Q48" i="7" s="1"/>
  <c r="F49" i="24"/>
  <c r="Q47" i="7" s="1"/>
  <c r="F48" i="24"/>
  <c r="Q46" i="7" s="1"/>
  <c r="F47" i="24"/>
  <c r="Q45" i="7" s="1"/>
  <c r="F46" i="24"/>
  <c r="Q44" i="7" s="1"/>
  <c r="F45" i="24"/>
  <c r="Q43" i="7" s="1"/>
  <c r="F44" i="24"/>
  <c r="Q42" i="7" s="1"/>
  <c r="F43" i="24"/>
  <c r="Q41" i="7" s="1"/>
  <c r="F42" i="24"/>
  <c r="Q40" i="7" s="1"/>
  <c r="F41" i="24"/>
  <c r="Q39" i="7" s="1"/>
  <c r="F40" i="24"/>
  <c r="Q38" i="7" s="1"/>
  <c r="F39" i="24"/>
  <c r="Q37" i="7" s="1"/>
  <c r="F38" i="24"/>
  <c r="Q36" i="7" s="1"/>
  <c r="F37" i="24"/>
  <c r="Q35" i="7" s="1"/>
  <c r="F36" i="24"/>
  <c r="Q34" i="7" s="1"/>
  <c r="F35" i="24"/>
  <c r="Q33" i="7" s="1"/>
  <c r="F34" i="24"/>
  <c r="Q32" i="7" s="1"/>
  <c r="F33" i="24"/>
  <c r="Q31" i="7" s="1"/>
  <c r="F32" i="24"/>
  <c r="Q30" i="7" s="1"/>
  <c r="F31" i="24"/>
  <c r="Q29" i="7" s="1"/>
  <c r="F30" i="24"/>
  <c r="Q28" i="7" s="1"/>
  <c r="F29" i="24"/>
  <c r="Q27" i="7" s="1"/>
  <c r="F28" i="24"/>
  <c r="Q26" i="7" s="1"/>
  <c r="F27" i="24"/>
  <c r="Q25" i="7" s="1"/>
  <c r="F26" i="24"/>
  <c r="Q24" i="7" s="1"/>
  <c r="F25" i="24"/>
  <c r="Q23" i="7" s="1"/>
  <c r="F24" i="24"/>
  <c r="Q22" i="7" s="1"/>
  <c r="F23" i="24"/>
  <c r="Q21" i="7" s="1"/>
  <c r="F22" i="24"/>
  <c r="Q20" i="7" s="1"/>
  <c r="F21" i="24"/>
  <c r="Q19" i="7" s="1"/>
  <c r="F20" i="24"/>
  <c r="Q18" i="7" s="1"/>
  <c r="F19" i="24"/>
  <c r="Q17" i="7" s="1"/>
  <c r="F18" i="24"/>
  <c r="Q16" i="7" s="1"/>
  <c r="F17" i="24"/>
  <c r="Q15" i="7" s="1"/>
  <c r="F16" i="24"/>
  <c r="Q14" i="7" s="1"/>
  <c r="F15" i="24"/>
  <c r="Q13" i="7" s="1"/>
  <c r="F14" i="24"/>
  <c r="Q12" i="7" s="1"/>
  <c r="F13" i="24"/>
  <c r="Q11" i="7" s="1"/>
  <c r="F12" i="24"/>
  <c r="Q10" i="7" s="1"/>
  <c r="F11" i="24"/>
  <c r="Q9" i="7" s="1"/>
  <c r="F10" i="24"/>
  <c r="Q8" i="7" s="1"/>
  <c r="F9" i="24"/>
  <c r="Q7" i="7" s="1"/>
  <c r="E8" i="24"/>
  <c r="D8" i="24"/>
  <c r="C8" i="24"/>
  <c r="F8" i="24" l="1"/>
  <c r="F7" i="24"/>
  <c r="K8" i="7" l="1"/>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201" i="7"/>
  <c r="K202" i="7"/>
  <c r="K203" i="7"/>
  <c r="K204" i="7"/>
  <c r="K205" i="7"/>
  <c r="K206" i="7"/>
  <c r="K207" i="7"/>
  <c r="K208" i="7"/>
  <c r="K209" i="7"/>
  <c r="K210" i="7"/>
  <c r="K211" i="7"/>
  <c r="K212" i="7"/>
  <c r="K213" i="7"/>
  <c r="K214" i="7"/>
  <c r="K215" i="7"/>
  <c r="K216" i="7"/>
  <c r="K217" i="7"/>
  <c r="K218" i="7"/>
  <c r="K219" i="7"/>
  <c r="K220" i="7"/>
  <c r="K221" i="7"/>
  <c r="K222" i="7"/>
  <c r="K223" i="7"/>
  <c r="K224" i="7"/>
  <c r="K225" i="7"/>
  <c r="K226" i="7"/>
  <c r="K227" i="7"/>
  <c r="K228" i="7"/>
  <c r="K229" i="7"/>
  <c r="K230" i="7"/>
  <c r="K231" i="7"/>
  <c r="K232" i="7"/>
  <c r="K233" i="7"/>
  <c r="K234" i="7"/>
  <c r="K235" i="7"/>
  <c r="K236" i="7"/>
  <c r="K237" i="7"/>
  <c r="K238" i="7"/>
  <c r="K239" i="7"/>
  <c r="K240"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7" i="7"/>
  <c r="K163" i="7" l="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H4" i="14" l="1"/>
  <c r="N4" i="11" l="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E7" i="7"/>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O6" i="7" l="1"/>
  <c r="L4" i="11" l="1"/>
  <c r="O4" i="11" l="1"/>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I7" i="7" s="1"/>
  <c r="U9" i="10" l="1"/>
  <c r="J8" i="7" s="1"/>
  <c r="L8" i="7" s="1"/>
  <c r="U8" i="10"/>
  <c r="J7" i="7" l="1"/>
  <c r="L7" i="7"/>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K12" i="12"/>
  <c r="U10" i="10" l="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J9" i="7" l="1"/>
  <c r="U7" i="10"/>
  <c r="L9" i="7"/>
  <c r="J6" i="7"/>
  <c r="D4" i="14" l="1"/>
  <c r="C4" i="14" l="1"/>
  <c r="D12" i="9" l="1"/>
  <c r="I7" i="10" l="1"/>
  <c r="H7" i="10"/>
  <c r="Q12" i="9" l="1"/>
  <c r="F6" i="7" l="1"/>
  <c r="J11" i="12" l="1"/>
  <c r="I11" i="12"/>
  <c r="H11" i="12"/>
  <c r="G11" i="12"/>
  <c r="C11" i="12"/>
  <c r="F11" i="12"/>
  <c r="K11" i="12" l="1"/>
  <c r="L12" i="12" s="1"/>
  <c r="M7" i="7" s="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P39" i="7" s="1"/>
  <c r="L68" i="12"/>
  <c r="M63" i="7" s="1"/>
  <c r="N63" i="7" s="1"/>
  <c r="P63" i="7" s="1"/>
  <c r="L156" i="12"/>
  <c r="M151" i="7" s="1"/>
  <c r="N151" i="7" s="1"/>
  <c r="P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P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R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R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P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R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47" i="7"/>
  <c r="R204" i="7"/>
  <c r="N7" i="7"/>
  <c r="R198" i="7" l="1"/>
  <c r="R141" i="7"/>
  <c r="P274" i="7"/>
  <c r="P232" i="7"/>
  <c r="R269" i="7"/>
  <c r="R165" i="7"/>
  <c r="P107" i="7"/>
  <c r="R133" i="7"/>
  <c r="R23" i="7"/>
  <c r="R183" i="7"/>
  <c r="R22" i="7"/>
  <c r="P83" i="7"/>
  <c r="P241" i="7"/>
  <c r="R55" i="7"/>
  <c r="R253" i="7"/>
  <c r="P258" i="7"/>
  <c r="R278" i="7"/>
  <c r="P45" i="7"/>
  <c r="R222" i="7"/>
  <c r="R125" i="7"/>
  <c r="P131" i="7"/>
  <c r="R39" i="7"/>
  <c r="P194" i="7"/>
  <c r="R159" i="7"/>
  <c r="R260" i="7"/>
  <c r="P286" i="7"/>
  <c r="R238" i="7"/>
  <c r="R109" i="7"/>
  <c r="R151" i="7"/>
  <c r="R111" i="7"/>
  <c r="R167" i="7"/>
  <c r="R229" i="7"/>
  <c r="R214" i="7"/>
  <c r="P11" i="7"/>
  <c r="R153" i="7"/>
  <c r="R294" i="7"/>
  <c r="P163" i="7"/>
  <c r="P112" i="7"/>
  <c r="R135" i="7"/>
  <c r="R108" i="7"/>
  <c r="R63" i="7"/>
  <c r="P146" i="7"/>
  <c r="P43" i="7"/>
  <c r="R86" i="7"/>
  <c r="P271" i="7"/>
  <c r="R184" i="7"/>
  <c r="R293" i="7"/>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197" i="10"/>
  <c r="N120" i="10"/>
  <c r="N247" i="10"/>
  <c r="N116" i="10"/>
  <c r="N233" i="10"/>
  <c r="N156" i="10"/>
  <c r="N241" i="10"/>
  <c r="N282" i="10"/>
  <c r="N68" i="10"/>
  <c r="N159" i="10"/>
  <c r="N148" i="10"/>
  <c r="N92" i="10"/>
  <c r="N205" i="10"/>
  <c r="N127" i="10"/>
  <c r="N100" i="10"/>
  <c r="N128" i="10"/>
  <c r="N191" i="10"/>
  <c r="N255" i="10"/>
  <c r="N252" i="10"/>
  <c r="N276" i="10"/>
  <c r="N215" i="10"/>
  <c r="N9" i="10"/>
  <c r="N132" i="10"/>
  <c r="N83" i="10"/>
  <c r="N36" i="10"/>
  <c r="N162" i="10"/>
  <c r="N86" i="10"/>
  <c r="N150" i="10"/>
  <c r="N277" i="10"/>
  <c r="N257" i="10"/>
  <c r="N296" i="10"/>
  <c r="N72" i="10"/>
  <c r="N199" i="10"/>
  <c r="N265" i="10"/>
  <c r="N194" i="10"/>
  <c r="N203" i="10"/>
  <c r="N251" i="10"/>
  <c r="N236" i="10"/>
  <c r="N122" i="10"/>
  <c r="N234" i="10"/>
  <c r="N65" i="10"/>
  <c r="N292" i="10"/>
  <c r="N88" i="10"/>
  <c r="N291" i="10"/>
  <c r="N177" i="10"/>
  <c r="N95" i="10"/>
  <c r="N223" i="10"/>
  <c r="N21" i="10"/>
  <c r="N26" i="10"/>
  <c r="N76" i="10"/>
  <c r="N155" i="10"/>
  <c r="N47" i="10"/>
  <c r="N239" i="10"/>
  <c r="N125" i="10"/>
  <c r="N30" i="10"/>
  <c r="N285" i="10"/>
  <c r="N297" i="10"/>
  <c r="N298" i="10"/>
  <c r="N299" i="10"/>
  <c r="N15" i="10"/>
  <c r="N143" i="10"/>
  <c r="N206" i="10"/>
  <c r="N80" i="10"/>
  <c r="N144" i="10"/>
  <c r="N243" i="10"/>
  <c r="N248" i="10"/>
  <c r="N66" i="10"/>
  <c r="N275" i="10"/>
  <c r="N278" i="10"/>
  <c r="N152" i="10"/>
  <c r="N29" i="10"/>
  <c r="N222" i="10"/>
  <c r="N96" i="10"/>
  <c r="N145" i="10"/>
  <c r="N82" i="10"/>
  <c r="N53" i="10"/>
  <c r="N217" i="10"/>
  <c r="N141" i="10"/>
  <c r="N107" i="10"/>
  <c r="N140" i="10"/>
  <c r="N102" i="10"/>
  <c r="N166" i="10"/>
  <c r="N293" i="10"/>
  <c r="N43" i="10"/>
  <c r="N151" i="10"/>
  <c r="N35" i="10"/>
  <c r="N279" i="10"/>
  <c r="N201" i="10"/>
  <c r="N51" i="10"/>
  <c r="N62" i="10"/>
  <c r="N238" i="10"/>
  <c r="N46" i="10"/>
  <c r="N110" i="10"/>
  <c r="N174" i="10"/>
  <c r="N77" i="10"/>
  <c r="N32" i="10"/>
  <c r="N209" i="10"/>
  <c r="N185" i="10"/>
  <c r="N118" i="10"/>
  <c r="N208" i="10"/>
  <c r="N108" i="10"/>
  <c r="N109" i="10"/>
  <c r="N39" i="10"/>
  <c r="N103" i="10"/>
  <c r="N167" i="10"/>
  <c r="N230" i="10"/>
  <c r="N294" i="10"/>
  <c r="N168" i="10"/>
  <c r="N231" i="10"/>
  <c r="N75" i="10"/>
  <c r="N60" i="10"/>
  <c r="N61" i="10"/>
  <c r="N25" i="10"/>
  <c r="N89" i="10"/>
  <c r="N153" i="10"/>
  <c r="N154" i="10"/>
  <c r="N112" i="10"/>
  <c r="N101" i="10"/>
  <c r="AD12" i="9"/>
  <c r="N207" i="10" l="1"/>
  <c r="N136" i="10"/>
  <c r="N22" i="10"/>
  <c r="N267" i="10"/>
  <c r="N190" i="10"/>
  <c r="N37" i="10"/>
  <c r="N184" i="10"/>
  <c r="N268" i="10"/>
  <c r="N175" i="10"/>
  <c r="N129" i="10"/>
  <c r="N280" i="10"/>
  <c r="N24" i="10"/>
  <c r="N55" i="10"/>
  <c r="N98" i="10"/>
  <c r="N295" i="10"/>
  <c r="N115" i="10"/>
  <c r="N192" i="10"/>
  <c r="N229" i="10"/>
  <c r="N20" i="10"/>
  <c r="N242" i="10"/>
  <c r="N221" i="10"/>
  <c r="N131" i="10"/>
  <c r="N58" i="10"/>
  <c r="N164" i="10"/>
  <c r="N93" i="10"/>
  <c r="N281" i="10"/>
  <c r="N269" i="10"/>
  <c r="N130" i="10"/>
  <c r="N256" i="10"/>
  <c r="N104" i="10"/>
  <c r="N54" i="10"/>
  <c r="N90" i="10"/>
  <c r="N38" i="10"/>
  <c r="N237" i="10"/>
  <c r="N16" i="10"/>
  <c r="N34" i="10"/>
  <c r="N12" i="10"/>
  <c r="N218" i="10"/>
  <c r="N259" i="10"/>
  <c r="N160" i="10"/>
  <c r="N196" i="10"/>
  <c r="N78" i="10"/>
  <c r="N50" i="10"/>
  <c r="N71" i="10"/>
  <c r="N17" i="10"/>
  <c r="N195" i="10"/>
  <c r="N142" i="10"/>
  <c r="N178" i="10"/>
  <c r="N111" i="10"/>
  <c r="N253" i="10"/>
  <c r="N210" i="10"/>
  <c r="N161" i="10"/>
  <c r="N18" i="10"/>
  <c r="N123" i="10"/>
  <c r="N27" i="10"/>
  <c r="N270" i="10"/>
  <c r="N97" i="10"/>
  <c r="N74" i="10"/>
  <c r="N244" i="10"/>
  <c r="N258" i="10"/>
  <c r="N286" i="10"/>
  <c r="N171" i="10"/>
  <c r="N157" i="10"/>
  <c r="N204" i="10"/>
  <c r="N117" i="10"/>
  <c r="N193" i="10"/>
  <c r="N264" i="10"/>
  <c r="N287" i="10"/>
  <c r="N272" i="10"/>
  <c r="N79" i="10"/>
  <c r="N266" i="10"/>
  <c r="N288" i="10"/>
  <c r="N216" i="10"/>
  <c r="N260" i="10"/>
  <c r="N59" i="10"/>
  <c r="N283" i="10"/>
  <c r="N254" i="10"/>
  <c r="N13" i="10"/>
  <c r="N165" i="10"/>
  <c r="N246" i="10"/>
  <c r="N48" i="10"/>
  <c r="N274" i="10"/>
  <c r="N163" i="10"/>
  <c r="N261" i="10"/>
  <c r="N126" i="10"/>
  <c r="N284" i="10"/>
  <c r="N181" i="10"/>
  <c r="N149" i="10"/>
  <c r="N33" i="10"/>
  <c r="N169" i="10"/>
  <c r="N84" i="10"/>
  <c r="N40" i="10"/>
  <c r="N245" i="10"/>
  <c r="N225" i="10"/>
  <c r="N45" i="10"/>
  <c r="N73" i="10"/>
  <c r="N219" i="10"/>
  <c r="N158" i="10"/>
  <c r="N146" i="10"/>
  <c r="N23" i="10"/>
  <c r="N121" i="10"/>
  <c r="N262" i="10"/>
  <c r="N138" i="10"/>
  <c r="N211" i="10"/>
  <c r="N63" i="10"/>
  <c r="N91" i="10"/>
  <c r="N249" i="10"/>
  <c r="N67" i="10"/>
  <c r="N85" i="10"/>
  <c r="N182" i="10"/>
  <c r="N99" i="10"/>
  <c r="N28" i="10"/>
  <c r="N189" i="10"/>
  <c r="N19" i="10"/>
  <c r="N289" i="10"/>
  <c r="N94" i="10"/>
  <c r="N11" i="10"/>
  <c r="N273" i="10"/>
  <c r="N57" i="10"/>
  <c r="N135" i="10"/>
  <c r="N176" i="10"/>
  <c r="N290" i="10"/>
  <c r="N113" i="10"/>
  <c r="N226" i="10"/>
  <c r="N81" i="10"/>
  <c r="N202" i="10"/>
  <c r="N105" i="10"/>
  <c r="N180" i="10"/>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<sst xmlns="http://schemas.openxmlformats.org/spreadsheetml/2006/main" count="2734" uniqueCount="1135">
  <si>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</si>
  <si>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</si>
  <si>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</si>
  <si>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</si>
  <si>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</si>
  <si>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</si>
  <si>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</si>
  <si>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</si>
  <si>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</si>
  <si>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</si>
  <si>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</si>
  <si>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</si>
  <si>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</si>
  <si>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</si>
  <si>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</si>
  <si>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</si>
  <si>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</si>
  <si>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</si>
  <si>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</si>
  <si>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</si>
  <si>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</si>
  <si>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</si>
  <si>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</si>
  <si>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</si>
  <si>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</si>
  <si>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</si>
  <si>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</si>
  <si>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</si>
  <si>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</si>
  <si>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</si>
  <si>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</si>
  <si>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</si>
  <si>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</si>
  <si>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</si>
  <si>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</si>
  <si>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</si>
  <si>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</si>
  <si>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</si>
  <si>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</si>
  <si>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</si>
  <si>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</si>
  <si>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</si>
  <si>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</si>
  <si>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</si>
  <si>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</si>
  <si>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</si>
  <si>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</si>
  <si>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</si>
  <si>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</si>
  <si>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</si>
  <si>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</si>
  <si>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</si>
  <si>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</si>
  <si>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</si>
  <si>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</si>
  <si>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</si>
  <si>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</si>
  <si>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</si>
  <si>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</si>
  <si>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</si>
  <si>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</si>
  <si>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</si>
  <si>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</si>
  <si>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</si>
  <si>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</si>
  <si>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</si>
  <si>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</si>
  <si>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</si>
  <si>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</si>
  <si>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</si>
  <si>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</si>
  <si>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</si>
  <si>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</si>
  <si>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</si>
  <si>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</si>
  <si>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</si>
  <si>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</si>
  <si>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</si>
  <si>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</si>
  <si>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</si>
  <si>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</si>
  <si>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</si>
  <si>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</si>
  <si>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</si>
  <si>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</si>
  <si>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</si>
  <si>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</si>
  <si>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</si>
  <si>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</si>
  <si>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</si>
  <si>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</si>
  <si>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</si>
  <si>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</si>
  <si>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</si>
  <si>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</si>
  <si>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</si>
  <si>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</si>
  <si>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</si>
  <si>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</si>
  <si>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</si>
  <si>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</si>
  <si>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</si>
  <si>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</si>
  <si>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</si>
  <si>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</si>
  <si>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</si>
  <si>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</si>
  <si>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</si>
  <si>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</si>
  <si>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</si>
  <si>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</si>
  <si>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</si>
  <si>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</si>
  <si>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</si>
  <si>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</si>
  <si>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</si>
  <si>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</si>
  <si>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</si>
  <si>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</si>
  <si>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</si>
  <si>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</si>
  <si>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</si>
  <si>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</si>
  <si>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</si>
  <si>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</si>
  <si>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</si>
  <si>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</si>
  <si>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</si>
  <si>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</si>
  <si>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</si>
  <si>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</si>
  <si>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</si>
  <si>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</si>
  <si>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</si>
  <si>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</si>
  <si>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</si>
  <si>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</si>
  <si>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</si>
  <si>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</si>
  <si>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</si>
  <si>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</si>
  <si>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</si>
  <si>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</si>
  <si>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</si>
  <si>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</si>
  <si>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</si>
  <si>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</si>
  <si>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</si>
  <si>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</si>
  <si>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</si>
  <si>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</si>
  <si>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</si>
  <si>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</si>
  <si>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</si>
  <si>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</si>
  <si>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</si>
  <si>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</si>
  <si>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</si>
  <si>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</si>
  <si>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</si>
  <si>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</si>
  <si>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</si>
  <si>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</si>
  <si>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</si>
  <si>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</si>
  <si>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</si>
  <si>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</si>
  <si>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</si>
  <si>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</si>
  <si>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</si>
  <si>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</si>
  <si>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</si>
  <si>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</si>
  <si>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</si>
  <si>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</si>
  <si>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</si>
  <si>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</si>
  <si>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</si>
  <si>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</si>
  <si>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</si>
  <si>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</si>
  <si>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</si>
  <si>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</si>
  <si>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</si>
  <si>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</si>
  <si>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</si>
  <si>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</si>
  <si>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</si>
  <si>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</si>
  <si>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</si>
  <si>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</si>
  <si>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</si>
  <si>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</si>
  <si>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</si>
  <si>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</si>
  <si>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</si>
  <si>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</si>
  <si>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</si>
  <si>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</si>
  <si>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</si>
  <si>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</si>
  <si>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</si>
  <si>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</si>
  <si>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</si>
  <si>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</si>
  <si>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</si>
  <si>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</si>
  <si>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</si>
  <si>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</si>
  <si>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</si>
  <si>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</si>
  <si>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</si>
  <si>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</si>
  <si>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</si>
  <si>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</si>
  <si>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</si>
  <si>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</si>
  <si>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</si>
  <si>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</si>
  <si>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</si>
  <si>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</si>
  <si>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</si>
  <si>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</si>
  <si>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</si>
  <si>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</si>
  <si>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</si>
  <si>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</si>
  <si>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</si>
  <si>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</si>
  <si>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</si>
  <si>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</si>
  <si>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</si>
  <si>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</si>
  <si>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</si>
  <si>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</si>
  <si>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</si>
  <si>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</si>
  <si>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</si>
  <si>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</si>
  <si>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</si>
  <si>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</si>
  <si>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</si>
  <si>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</si>
  <si>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</si>
  <si>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</si>
  <si>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</si>
  <si>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</si>
  <si>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</si>
  <si>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</si>
  <si>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</si>
  <si>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</si>
  <si>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</si>
  <si>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</si>
  <si>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</si>
  <si>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</si>
  <si>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</si>
  <si>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</si>
  <si>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</si>
  <si>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</si>
  <si>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</si>
  <si>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</si>
  <si>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</si>
  <si>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</si>
  <si>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</si>
  <si>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</si>
  <si>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</si>
  <si>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</si>
  <si>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</si>
  <si>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</si>
  <si>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</si>
  <si>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</si>
  <si>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</si>
  <si>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</si>
  <si>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</si>
  <si>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</si>
  <si>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</si>
  <si>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</si>
  <si>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</si>
  <si>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</si>
  <si>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</si>
  <si>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</si>
  <si>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</si>
  <si>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</si>
  <si>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</si>
  <si>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</si>
  <si>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</si>
  <si>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</si>
  <si>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</si>
  <si>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</si>
  <si>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</si>
  <si>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</si>
  <si>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</si>
  <si>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</si>
  <si>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</si>
  <si>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</si>
  <si>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</si>
  <si>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</si>
  <si>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</si>
  <si>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</si>
  <si>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</si>
  <si>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</si>
  <si>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</si>
  <si>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</si>
  <si>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</si>
  <si>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</si>
  <si>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</si>
  <si>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</si>
  <si>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</si>
  <si>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</si>
  <si>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</si>
  <si>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</si>
  <si>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</si>
  <si>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</si>
  <si>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</si>
  <si>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</si>
  <si>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</si>
  <si>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</si>
  <si>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</si>
  <si>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</si>
  <si>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</si>
  <si>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</si>
  <si>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</si>
  <si>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</si>
  <si>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</si>
  <si>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</si>
  <si>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</si>
  <si>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</si>
  <si>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</si>
  <si>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</si>
  <si>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</si>
  <si>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</si>
  <si>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</si>
  <si>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</si>
  <si>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</si>
  <si>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</si>
  <si>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</si>
  <si>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</si>
  <si>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</si>
  <si>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</si>
  <si>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</si>
  <si>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</si>
  <si>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</si>
  <si>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</si>
  <si>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</si>
  <si>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</si>
  <si>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</si>
  <si>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</si>
  <si>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</si>
  <si>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</si>
  <si>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</si>
  <si>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</si>
  <si>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</si>
  <si>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</si>
  <si>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</si>
  <si>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</si>
  <si>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</si>
  <si>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</si>
  <si>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</si>
  <si>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</si>
  <si>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</si>
  <si>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</si>
  <si>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</si>
  <si>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</si>
  <si>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</si>
  <si>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</si>
  <si>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</si>
  <si>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</si>
  <si>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</si>
  <si>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</si>
  <si>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</si>
  <si>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</si>
  <si>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</si>
  <si>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</si>
  <si>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</si>
  <si>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</si>
  <si>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</si>
  <si>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</si>
  <si>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</si>
  <si>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</si>
  <si>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</si>
  <si>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</si>
  <si>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</si>
  <si>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</si>
  <si>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</si>
  <si>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</si>
  <si>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</si>
  <si>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</si>
  <si>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</si>
  <si>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</si>
  <si>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</si>
  <si>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</si>
  <si>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</si>
  <si>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</si>
  <si>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</si>
  <si>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</si>
  <si>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</si>
  <si>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</si>
  <si>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</si>
  <si>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</si>
  <si>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</si>
  <si>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</si>
  <si>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</si>
  <si>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</si>
  <si>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</si>
  <si>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</si>
  <si>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</si>
  <si>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</si>
  <si>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</si>
  <si>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</si>
  <si>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</si>
  <si>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</si>
  <si>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</si>
  <si>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</si>
  <si>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</si>
  <si>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</si>
  <si>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</si>
  <si>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</si>
  <si>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</si>
  <si>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</si>
  <si>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</si>
  <si>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</si>
  <si>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</si>
  <si>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</si>
  <si>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</si>
  <si>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</si>
  <si>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</si>
  <si>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</si>
  <si>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</si>
  <si>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</si>
  <si>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</si>
  <si>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</si>
  <si>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</si>
  <si>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</si>
  <si>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</si>
  <si>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</si>
  <si>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</si>
  <si>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</si>
  <si>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</si>
  <si>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</si>
  <si>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</si>
  <si>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</si>
  <si>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</si>
  <si>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</si>
  <si>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</si>
  <si>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</si>
  <si>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</si>
  <si>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</si>
  <si>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</si>
  <si>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</si>
  <si>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</si>
  <si>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</si>
  <si>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</si>
  <si>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</si>
  <si>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</si>
  <si>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</si>
  <si>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</si>
  <si>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</si>
  <si>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</si>
  <si>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</si>
  <si>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</si>
  <si>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</si>
  <si>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</si>
  <si>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</si>
  <si>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</si>
  <si>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</si>
  <si>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</si>
  <si>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</si>
  <si>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</si>
  <si>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</si>
  <si>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</si>
  <si>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</si>
  <si>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</si>
  <si>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</si>
  <si>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</si>
  <si>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</si>
  <si>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</si>
  <si>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</si>
  <si>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</si>
  <si>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</si>
  <si>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</si>
  <si>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</si>
  <si>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</si>
  <si>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</si>
  <si>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</si>
  <si>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</si>
  <si>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</si>
  <si>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</si>
  <si>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</si>
  <si>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</si>
  <si>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</si>
  <si>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</si>
  <si>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</si>
  <si>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</si>
  <si>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</si>
  <si>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</si>
  <si>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</si>
  <si>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</si>
  <si>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</si>
  <si>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</si>
  <si>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</si>
  <si>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</si>
  <si>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</si>
  <si>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</si>
  <si>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</si>
  <si>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</si>
  <si>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</si>
  <si>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</si>
  <si>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</si>
  <si>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</si>
  <si>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</si>
  <si>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</si>
  <si>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</si>
  <si>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</si>
  <si>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</si>
  <si>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</si>
  <si>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</si>
  <si>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</si>
  <si>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</si>
  <si>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</si>
  <si>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</si>
  <si>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</si>
  <si>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</si>
  <si>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</si>
  <si>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</si>
  <si>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</si>
  <si>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</si>
  <si>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</si>
  <si>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</si>
  <si>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</si>
  <si>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</si>
  <si>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</si>
  <si>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</si>
  <si>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</si>
  <si>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</si>
  <si>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</si>
  <si>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</si>
  <si>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</si>
  <si>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</si>
  <si>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</si>
  <si>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</si>
  <si>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</si>
  <si>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</si>
  <si>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</si>
  <si>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</si>
  <si>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</si>
  <si>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</si>
  <si>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</si>
  <si>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</si>
  <si>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</si>
  <si>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</si>
  <si>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</si>
  <si>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</si>
  <si>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</si>
  <si>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</si>
  <si>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</si>
  <si>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</si>
  <si>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</si>
  <si>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</si>
  <si>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</si>
  <si>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</si>
  <si>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</si>
  <si>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</si>
  <si>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</si>
  <si>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</si>
  <si>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</si>
  <si>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</si>
  <si>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</si>
  <si>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</si>
  <si>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</si>
  <si>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</si>
  <si>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</si>
  <si>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</si>
  <si>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</si>
  <si>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</si>
  <si>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</si>
  <si>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</si>
  <si>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</si>
  <si>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</si>
  <si>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</si>
  <si>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</si>
  <si>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</si>
  <si>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</si>
  <si>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</si>
  <si>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</si>
  <si>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</si>
  <si>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</si>
  <si>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</si>
  <si>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</si>
  <si>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</si>
  <si>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</si>
  <si>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</si>
  <si>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</si>
  <si>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</si>
  <si>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</si>
  <si>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</si>
  <si>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</si>
  <si>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</si>
  <si>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</si>
  <si>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</si>
  <si>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</si>
  <si>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</si>
  <si>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</si>
  <si>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</si>
  <si>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</si>
  <si>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</si>
  <si>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</si>
  <si>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</si>
  <si>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</si>
  <si>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</si>
  <si>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</si>
  <si>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</si>
  <si>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</si>
  <si>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</si>
  <si>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</si>
  <si>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</si>
  <si>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</si>
  <si>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</si>
  <si>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</si>
  <si>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</si>
  <si>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</si>
  <si>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</si>
  <si>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</si>
  <si>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</si>
  <si>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</si>
  <si>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</si>
  <si>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</si>
  <si>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</si>
  <si>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</si>
  <si>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</si>
  <si>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</si>
  <si>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</si>
  <si>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</si>
  <si>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</si>
  <si>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</si>
  <si>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</si>
  <si>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</si>
  <si>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</si>
  <si>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</si>
  <si>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</si>
  <si>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</si>
  <si>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</si>
  <si>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</si>
  <si>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</si>
  <si>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</si>
  <si>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</si>
  <si>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</si>
  <si>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</si>
  <si>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</si>
  <si>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</si>
  <si>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</si>
  <si>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</si>
  <si>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</si>
  <si>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</si>
  <si>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</si>
  <si>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</si>
  <si>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</si>
  <si>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</si>
  <si>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</si>
  <si>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</si>
  <si>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</si>
  <si>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</si>
  <si>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</si>
  <si>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</si>
  <si>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</si>
  <si>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</si>
  <si>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</si>
  <si>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</si>
  <si>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</si>
  <si>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</si>
  <si>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</si>
  <si>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</si>
  <si>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</si>
  <si>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</si>
  <si>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</si>
  <si>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</si>
  <si>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</si>
  <si>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</si>
  <si>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</si>
  <si>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</si>
  <si>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</si>
  <si>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</si>
  <si>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</si>
  <si>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</si>
  <si>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</si>
  <si>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</si>
  <si>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</si>
  <si>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</si>
  <si>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</si>
  <si>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</si>
  <si>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</si>
  <si>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</si>
  <si>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</si>
  <si>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</si>
  <si>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</si>
  <si>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</si>
  <si>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</si>
  <si>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</si>
  <si>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</si>
  <si>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</si>
  <si>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</si>
  <si>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</si>
  <si>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</si>
  <si>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</si>
  <si>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</si>
  <si>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</si>
  <si>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</si>
  <si>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</si>
  <si>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</si>
  <si>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</si>
  <si>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</si>
  <si>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</si>
  <si>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</si>
  <si>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</si>
  <si>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</si>
  <si>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</si>
  <si>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</si>
  <si>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</si>
  <si>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</si>
  <si>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</si>
  <si>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</si>
  <si>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</si>
  <si>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</si>
  <si>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</si>
  <si>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</si>
  <si>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</si>
  <si>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</si>
  <si>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</si>
  <si>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</si>
  <si>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</si>
  <si>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</si>
  <si>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</si>
  <si>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</si>
  <si>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</si>
  <si>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</si>
  <si>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</si>
  <si>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</si>
  <si>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</si>
  <si>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</si>
  <si>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</si>
  <si>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</si>
  <si>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Työttömät ja palveluissa olevat</t>
  </si>
  <si>
    <t>Perushinnat:</t>
  </si>
  <si>
    <t xml:space="preserve">Työttömät ja palveluissa olevat </t>
  </si>
  <si>
    <t>Työpaikkaomavaraisuuskerroin</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</si>
  <si>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</si>
  <si>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</si>
  <si>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</si>
  <si>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</si>
  <si>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</si>
  <si>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</si>
  <si>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</si>
  <si>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</si>
  <si>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</si>
  <si>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</si>
  <si>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</si>
  <si>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</si>
  <si>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</si>
  <si>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</si>
  <si>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</si>
  <si>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</si>
  <si>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</si>
  <si>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</si>
  <si>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</si>
  <si>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</si>
  <si>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</si>
  <si>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</si>
  <si>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</si>
  <si>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</si>
  <si>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</si>
  <si>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</si>
  <si>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</si>
  <si>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</si>
  <si>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</si>
  <si>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</si>
  <si>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</si>
  <si>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</si>
  <si>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</si>
  <si>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</si>
  <si>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</si>
  <si>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</si>
  <si>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</si>
  <si>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</si>
  <si>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</si>
  <si>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</si>
  <si>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</si>
  <si>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</si>
  <si>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</si>
  <si>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</si>
  <si>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</si>
  <si>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</si>
  <si>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</si>
  <si>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</si>
  <si>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</si>
  <si>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</si>
  <si>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</si>
  <si>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</si>
  <si>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</si>
  <si>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</si>
  <si>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</si>
  <si>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</si>
  <si>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</si>
  <si>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</si>
  <si>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</si>
  <si>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</si>
  <si>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</si>
  <si>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</si>
  <si>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</si>
  <si>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</si>
  <si>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</si>
  <si>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</si>
  <si>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</si>
  <si>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</si>
  <si>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</si>
  <si>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</si>
  <si>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</si>
  <si>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</si>
  <si>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</si>
  <si>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</si>
  <si>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</si>
  <si>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</si>
  <si>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</si>
  <si>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</si>
  <si>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</si>
  <si>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</si>
  <si>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</si>
  <si>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</si>
  <si>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</si>
  <si>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</si>
  <si>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</si>
  <si>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</si>
  <si>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</si>
  <si>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</si>
  <si>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</si>
  <si>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</si>
  <si>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</si>
  <si>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</si>
  <si>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</si>
  <si>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</si>
  <si>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</si>
  <si>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</si>
  <si>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</si>
  <si>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</si>
  <si>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</si>
  <si>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</si>
  <si>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</si>
  <si>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</si>
  <si>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</si>
  <si>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</si>
  <si>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</si>
  <si>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</si>
  <si>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</si>
  <si>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</si>
  <si>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</si>
  <si>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</si>
  <si>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</si>
  <si>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</si>
  <si>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</si>
  <si>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</si>
  <si>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</si>
  <si>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</si>
  <si>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</si>
  <si>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</si>
  <si>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</si>
  <si>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</si>
  <si>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</si>
  <si>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</si>
  <si>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</si>
  <si>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</si>
  <si>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</si>
  <si>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</si>
  <si>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</si>
  <si>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</si>
  <si>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</si>
  <si>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</si>
  <si>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</si>
  <si>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</si>
  <si>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</si>
  <si>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</si>
  <si>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</si>
  <si>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</si>
  <si>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</si>
  <si>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</si>
  <si>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</si>
  <si>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</si>
  <si>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</si>
  <si>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</si>
  <si>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</si>
  <si>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</si>
  <si>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</si>
  <si>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</si>
  <si>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</si>
  <si>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</si>
  <si>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</si>
  <si>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</si>
  <si>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</si>
  <si>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</si>
  <si>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</si>
  <si>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</si>
  <si>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</si>
  <si>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</si>
  <si>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</si>
  <si>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</si>
  <si>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</si>
  <si>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</si>
  <si>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</si>
  <si>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</si>
  <si>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</si>
  <si>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</si>
  <si>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</si>
  <si>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</si>
  <si>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</si>
  <si>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</si>
  <si>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</si>
  <si>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</si>
  <si>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</si>
  <si>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</si>
  <si>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</si>
  <si>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</si>
  <si>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</si>
  <si>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</si>
  <si>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</si>
  <si>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</si>
  <si>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</si>
  <si>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</si>
  <si>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</si>
  <si>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</si>
  <si>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</si>
  <si>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</si>
  <si>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</si>
  <si>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</si>
  <si>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</si>
  <si>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</si>
  <si>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</si>
  <si>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</si>
  <si>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</si>
  <si>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</si>
  <si>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</si>
  <si>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</si>
  <si>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</si>
  <si>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</si>
  <si>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</si>
  <si>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</si>
  <si>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</si>
  <si>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</si>
  <si>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</si>
  <si>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</si>
  <si>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</si>
  <si>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</si>
  <si>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</si>
  <si>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</si>
  <si>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</si>
  <si>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</si>
  <si>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</si>
  <si>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</si>
  <si>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</si>
  <si>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</si>
  <si>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</si>
  <si>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</si>
  <si>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</si>
  <si>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</si>
  <si>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</si>
  <si>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</si>
  <si>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</si>
  <si>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</si>
  <si>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</si>
  <si>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</si>
  <si>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</si>
  <si>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</si>
  <si>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</si>
  <si>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</si>
  <si>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</si>
  <si>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</si>
  <si>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</si>
  <si>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</si>
  <si>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</si>
  <si>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</si>
  <si>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</si>
  <si>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</si>
  <si>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</si>
  <si>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</si>
  <si>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</si>
  <si>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</si>
  <si>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</si>
  <si>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</si>
  <si>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</si>
  <si>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</si>
  <si>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</si>
  <si>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</si>
  <si>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</si>
  <si>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</si>
  <si>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</si>
  <si>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</si>
  <si>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</si>
  <si>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</si>
  <si>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</si>
  <si>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</si>
  <si>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</si>
  <si>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</si>
  <si>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</si>
  <si>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</si>
  <si>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</si>
  <si>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</si>
  <si>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</si>
  <si>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</si>
  <si>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</si>
  <si>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</si>
  <si>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</si>
  <si>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</si>
  <si>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</si>
  <si>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</si>
  <si>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</si>
  <si>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</si>
  <si>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</si>
  <si>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</si>
  <si>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</si>
  <si>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</si>
  <si>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</si>
  <si>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</si>
  <si>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</si>
  <si>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</si>
  <si>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</si>
  <si>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</si>
  <si>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</si>
  <si>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</si>
  <si>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</si>
  <si>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</si>
  <si>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</si>
  <si>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</si>
  <si>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</si>
  <si>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</si>
  <si>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</si>
  <si>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</si>
  <si>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</si>
  <si>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INGÅ KOMMUN</t>
  </si>
  <si>
    <t>KASKISTEN KAUPUNKI KASKÖ STAD</t>
  </si>
  <si>
    <t>KRISTINESTAD STAD</t>
  </si>
  <si>
    <t>KIMITOÖNS KOMMUN</t>
  </si>
  <si>
    <t>PARGAS STAD</t>
  </si>
  <si>
    <t>MALAX KOMMUN</t>
  </si>
  <si>
    <t>MIEHIKKÄLÄ</t>
  </si>
  <si>
    <t>KORSHOLMS KOMMUN</t>
  </si>
  <si>
    <t>JAKOBSTADS STAD</t>
  </si>
  <si>
    <t>PEDERSÖRE KOMMUN</t>
  </si>
  <si>
    <t>RASEBORGS STAD</t>
  </si>
  <si>
    <t>SIPOON KUNTA SIBBO KOMMUN</t>
  </si>
  <si>
    <t>NYKARLEBY STAD</t>
  </si>
  <si>
    <t>VIMPELI</t>
  </si>
  <si>
    <t>VÖRÅ KOMMUN</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</si>
  <si>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</si>
  <si>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</si>
  <si>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</si>
  <si>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</si>
  <si>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</si>
  <si>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</si>
  <si>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</si>
  <si>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</si>
  <si>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</si>
  <si>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</si>
  <si>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</si>
  <si>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</si>
  <si>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</si>
  <si>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</si>
  <si>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</si>
  <si>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</si>
  <si>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</si>
  <si>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</si>
  <si>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</si>
  <si>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</si>
  <si>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</si>
  <si>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</si>
  <si>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</si>
  <si>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</si>
  <si>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</si>
  <si>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t>Teija Kauhanen, erityisasiantuntija</t>
  </si>
  <si>
    <t>02 9553 0619 / etunimi.sukunimi@gov.fi</t>
  </si>
  <si>
    <t>Syrjäisyysluku (tiestö) 2023-2027</t>
  </si>
  <si>
    <t>Työpaikat 2023</t>
  </si>
  <si>
    <t>Työlliset 2023</t>
  </si>
  <si>
    <t>Työpaikkaomavaraisuus 2023</t>
  </si>
  <si>
    <t>Valtionosuusjärjestelmän säästö (Lisätoimet 2025), -2%</t>
  </si>
  <si>
    <t xml:space="preserve"> - Kotihoidontuen Norjan malli (Puoliväliriihi 2025)</t>
  </si>
  <si>
    <t>Verotulohin perustuva valtionosuuden tasaus 2026</t>
  </si>
  <si>
    <t>Keskimääräinen tuloveroprosentti: 7,45</t>
  </si>
  <si>
    <t>Veromenetysten korvaus 2026</t>
  </si>
  <si>
    <t>Kuntien yhdistymisavustus (-0,98 €/as)</t>
  </si>
  <si>
    <t>Harkinnanvaraisten avustusten vähennys (-1,78 €/as)</t>
  </si>
  <si>
    <t>Kriisikuntien harkinnanvarainen yhdistymisavustus (-0,98 €/as)</t>
  </si>
  <si>
    <t>Ennakollinen kunnan peruspalvelujen valtionosuuslaskelma vuodelle 2027</t>
  </si>
  <si>
    <t xml:space="preserve">Tämä tiedosto sisältää ennakollisen kuntakohtaisen laskelman vuodelle 2027 myönnettävistä kuntien peruspalvelujen valtionosuuksista, kotikuntakorvauksista sekä veromenetysten korvauksista. </t>
  </si>
  <si>
    <t xml:space="preserve">Ennakollinen kunnan peruspalvelujen valtionosuuslaskelma sisältää kevään 2026 julkisen talouden suunnitelman mukaiset toimenpiteet sekä määräytymistekijöiden päivityksiä. </t>
  </si>
  <si>
    <t>Lisätietoja kunnan peruspalvelujen valtionosuudesta antaa kevään 2026 kuntatalousohjelma sekä sen yhteydessä julkaistu kuntakohtainen painelaskelma. Vuosien 2028-2030 valtionosuusennusteet löytyvät kuntakohtaisesta painelaskelmasta: vm.fi/kuntatalousohjelma.</t>
  </si>
  <si>
    <t>Vuoden 2027 valtionosuuslaskelma on alustava. Laskelmat tarkentuvat valtion talousarviovalmistelun yhteydessä ja lopulliset laskelmat valmistuvat loppuvuodesta kaikkien määräytymistekijöiden valmistuttua.</t>
  </si>
  <si>
    <t>Lauri Piirainen, neuvotteleva virkamies</t>
  </si>
  <si>
    <t>Ennakollinen kunnan peruspalvelujen valtionosuus vuonna 2027</t>
  </si>
  <si>
    <t>Asukasmäärä 31.12.2025</t>
  </si>
  <si>
    <t>Laskennalliset kustannukset 2027, IKÄRAKENNE 31.12.2025 mukaan</t>
  </si>
  <si>
    <t>Laskennalliset kustannukset 2027; MUUT KRITEERIT</t>
  </si>
  <si>
    <t>Työttömät työnhakijat 2025</t>
  </si>
  <si>
    <t>Työvoima 2025</t>
  </si>
  <si>
    <t>Keskim. työttömyysaste 2025, %</t>
  </si>
  <si>
    <t>Ruotsinkielisten määrä 31.12.2025</t>
  </si>
  <si>
    <t>Vieraskielisten määrä 31.12.2025</t>
  </si>
  <si>
    <t>Asukastiehys 2025</t>
  </si>
  <si>
    <t>Lisäosat vuonna 2027</t>
  </si>
  <si>
    <t>Saamenkielisen väestön määrä 31.12.2025</t>
  </si>
  <si>
    <t>Valtionosuuteen tehtävät vähennykset ja lisäykset v. 2027</t>
  </si>
  <si>
    <t xml:space="preserve"> - Kotoutumispalveluihin kuuluvan kielikoulutuksen saatavuus työpaikoilla (HO 2023)</t>
  </si>
  <si>
    <t>- Luku- ja kirjoitustaidon koulutus (siirto momentilta 29.10.31)</t>
  </si>
  <si>
    <t>- Monialaista yhteistyötä koskevan tehtävän päättyminen</t>
  </si>
  <si>
    <t>- Osana laskennallista korvausta maksettavan kotoutumiskoulutuksen rahoituksen siirto osaksi kunnille maksettavaa valtionosuutta (siirto mo-mentilta 32.50.30)</t>
  </si>
  <si>
    <t>- Ruotsinkielisen kotoutumisen edistäminen (siirto momentilta 32.50.03)</t>
  </si>
  <si>
    <t>- Sosiaalihuollon työllistymistä edistävien palvelujen uudistaminen</t>
  </si>
  <si>
    <t>- Kotoutumistuen takuuajan kustannukset (JTS 2027-2030)</t>
  </si>
  <si>
    <t>Asukasluku 31.12.2024</t>
  </si>
  <si>
    <t>Tuloveroprosentti 2025</t>
  </si>
  <si>
    <t>Veromenetysten korvaus 2027</t>
  </si>
  <si>
    <t>Veromuutosten (-menetysten) korvaus v. 2027</t>
  </si>
  <si>
    <t>Maapinta-ala km2, 31.12.2025</t>
  </si>
  <si>
    <t>Työttömät ja palveluissa olevat 2025</t>
  </si>
  <si>
    <t>30 - 54 v. väestö 31.12.2025</t>
  </si>
  <si>
    <t>Sote-uudistuksen järjestelmämuutoksen tasaus vuodelle 2027</t>
  </si>
  <si>
    <t>Kunnan peruspalvelujen hintaindeksin arvioidaan olevan 3,5 prosenttia vuodelle 2027, mikä lisää valtionosuutta noin 117 milj. euroa. Kevään kehysriihessä päätetty 2,8 prosenttiyksikköä vastaava indeksijarru pienentää kuitenkin kuntien valtionosuutta noin 93 milj. euroa. Alustavat laskelmat sisältävät myös arvion valtion ja kuntien välisestä kustannustenjaon tarkistuksesta, joka lisää valtionosuutta noin 22 milj. euroa vuodelle 2027. Arvio tarkentuu kuntien palveluluokkakohtaisten tilinpäätöstietojen valmistumisen myötä kesällä 2026.</t>
  </si>
  <si>
    <t>VM/KAO Kesäkuu 2026</t>
  </si>
  <si>
    <t>Kotikuntakorvaukset vuonna 2027, yhteenveto</t>
  </si>
  <si>
    <t>Perusosa vuodelle 2026:</t>
  </si>
  <si>
    <t>Perusosa vuodelle 2027 päivitetään syyskuussa valtion talousarvioesityksen yhteydessä.</t>
  </si>
  <si>
    <t>Saaristoväestö 2025</t>
  </si>
  <si>
    <t>30 - 54 v. ilman tutkintoa 31.12.2025</t>
  </si>
  <si>
    <t>Ennakolliset verotiedot vuodelta 2025</t>
  </si>
  <si>
    <t>Tasausraja: 2329,03 euroa/as</t>
  </si>
  <si>
    <t>Kotikuntakorvauksissa on huomioitu oppilastiedot 15.12.2025 ajankohdan mukaisina. Perusosa vuodelle 2027 päivitetään syyskuussa valtion talousarvioesityksen yhteydessä.</t>
  </si>
  <si>
    <r>
      <t xml:space="preserve">Ennakollisten tietojen perusteella kuntien peruspalvelujen valtionosuusprosentti on </t>
    </r>
    <r>
      <rPr>
        <sz val="11"/>
        <rFont val="Arial"/>
        <family val="2"/>
        <scheme val="minor"/>
      </rPr>
      <t xml:space="preserve">25,04 prosenttia vuonna 2027. </t>
    </r>
    <r>
      <rPr>
        <sz val="11"/>
        <color theme="1"/>
        <rFont val="Arial"/>
        <family val="2"/>
        <scheme val="minor"/>
      </rPr>
      <t xml:space="preserve">Laskelmassa on huomioitu Tilastokeskuksen vuotta 2025 koskevat väestörakenne- ja työttömyystilastot. Verotuloihin perustuva valtionosuuden tasaus perustuu vuoden 2025 lopullisiin kiinteistöverotuloihin ja Verohallinnon ennakollisiin tietoihin kunnallis- ja yhteisöverotuloista. </t>
    </r>
  </si>
  <si>
    <t>Ennakollinen laskelma sisältää arvion pääministeri Orpon hallituksen puoliväliriihessä linjaamasta 75 milj. euron valtiontalouden säästöstä kunnan peruspalvelujen valtionosuuteen, joka toteutetaan prosenttikohtaisesti osana kasvutoimien rahoitusta.</t>
  </si>
  <si>
    <t>Oppilastiedot 15.12.2025 mukaisia.</t>
  </si>
  <si>
    <t>Positiivinen väestön kasvu 2023-2025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</si>
</sst>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5">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21">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
      <left/>
      <right/>
      <top style="thin">
        <color indexed="64"/>
      </top>
      <bottom style="thin">
        <color theme="8"/>
      </bottom>
      <diagonal/>
    </border>
    <border>
      <left style="thin">
        <color indexed="64"/>
      </left>
      <right/>
      <top style="thin">
        <color indexed="64"/>
      </top>
      <bottom style="thin">
        <color theme="8"/>
      </bottom>
      <diagonal/>
    </border>
    <border>
      <left/>
      <right style="thin">
        <color indexed="64"/>
      </right>
      <top style="thin">
        <color indexed="64"/>
      </top>
      <bottom style="thin">
        <color theme="8"/>
      </bottom>
      <diagonal/>
    </border>
  </borders>
  <cellStyleXfs count="10">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xf numFmtId="43" fontId="1" fillId="0" borderId="0" applyFont="0" applyFill="0" applyBorder="0" applyAlignment="0" applyProtection="0"/>
  </cellStyleXfs>
  <cellXfs count="482">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2" borderId="3" xfId="0" applyNumberFormat="1" applyFont="1" applyFill="1" applyBorder="1" applyAlignment="1">
      <alignment horizontal="right"/>
    </xf>
    <xf numFmtId="3" fontId="9" fillId="12" borderId="0" xfId="0" applyNumberFormat="1" applyFont="1" applyFill="1" applyBorder="1" applyAlignment="1">
      <alignment horizontal="right"/>
    </xf>
    <xf numFmtId="166" fontId="9" fillId="12" borderId="3" xfId="0" applyNumberFormat="1" applyFont="1" applyFill="1" applyBorder="1"/>
    <xf numFmtId="166" fontId="9" fillId="12"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1" borderId="1" xfId="0" applyNumberFormat="1" applyFont="1" applyFill="1" applyBorder="1" applyAlignment="1">
      <alignment horizontal="right"/>
    </xf>
    <xf numFmtId="4" fontId="3" fillId="11" borderId="1" xfId="0" applyNumberFormat="1" applyFont="1" applyFill="1" applyBorder="1" applyAlignment="1">
      <alignment horizontal="right"/>
    </xf>
    <xf numFmtId="4" fontId="3" fillId="11"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1" borderId="6" xfId="0" applyNumberFormat="1" applyFont="1" applyFill="1" applyBorder="1" applyAlignment="1">
      <alignment horizontal="right"/>
    </xf>
    <xf numFmtId="3" fontId="3" fillId="0" borderId="3" xfId="0" applyNumberFormat="1" applyFont="1" applyBorder="1" applyAlignment="1">
      <alignment horizontal="right"/>
    </xf>
    <xf numFmtId="10" fontId="3" fillId="11"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1"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1" borderId="6" xfId="0" applyNumberFormat="1" applyFont="1" applyFill="1" applyBorder="1" applyAlignment="1">
      <alignment horizontal="right"/>
    </xf>
    <xf numFmtId="2" fontId="3" fillId="11"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1"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1" borderId="1" xfId="0" applyNumberFormat="1" applyFont="1" applyFill="1" applyBorder="1"/>
    <xf numFmtId="2" fontId="0" fillId="11" borderId="1" xfId="0" applyNumberFormat="1" applyFill="1" applyBorder="1"/>
    <xf numFmtId="2" fontId="0" fillId="11"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1" borderId="1" xfId="0" applyNumberFormat="1" applyFont="1" applyFill="1" applyBorder="1"/>
    <xf numFmtId="166" fontId="36" fillId="14" borderId="0" xfId="0" applyNumberFormat="1" applyFont="1" applyFill="1" applyBorder="1" applyAlignment="1">
      <alignment horizontal="left" vertical="center" wrapText="1"/>
    </xf>
    <xf numFmtId="166" fontId="9" fillId="13" borderId="0" xfId="0" applyNumberFormat="1" applyFont="1" applyFill="1" applyBorder="1"/>
    <xf numFmtId="166" fontId="8" fillId="13" borderId="0" xfId="0" applyNumberFormat="1" applyFont="1" applyFill="1" applyBorder="1" applyAlignment="1">
      <alignment horizontal="right"/>
    </xf>
    <xf numFmtId="166" fontId="8" fillId="13"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8" fillId="0" borderId="18" xfId="0" applyNumberFormat="1" applyFont="1" applyBorder="1"/>
    <xf numFmtId="166" fontId="9" fillId="0" borderId="19"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20" xfId="0" applyNumberFormat="1" applyFont="1" applyBorder="1"/>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xf numFmtId="3" fontId="35" fillId="0" borderId="0" xfId="0" applyNumberFormat="1" applyFont="1" applyBorder="1" applyAlignment="1">
      <alignment vertical="center" wrapText="1"/>
    </xf>
  </cellXfs>
  <cellStyles count="10">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ilkku 3" xfId="9" xr:uid="{BA83316F-5ABB-4FFA-B3E5-03F5392718F0}"/>
    <cellStyle name="Prosenttia" xfId="4" builtinId="5"/>
    <cellStyle name="Prosenttia 2" xfId="7" xr:uid="{00000000-0005-0000-0000-00000A000000}"/>
  </cellStyles>
  <dxfs count="179">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8">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7"/>
    <tableColumn id="2" xr3:uid="{00000000-0010-0000-0000-000002000000}" name="Kunta" dataDxfId="176"/>
    <tableColumn id="3" xr3:uid="{00000000-0010-0000-0000-000003000000}" name="Asukasmäärä 31.12.2025" dataDxfId="175"/>
    <tableColumn id="4" xr3:uid="{00000000-0010-0000-0000-000004000000}" name="Ikärakenne, laskennallinen kustannus" dataDxfId="174"/>
    <tableColumn id="6" xr3:uid="{00000000-0010-0000-0000-000006000000}" name="Muut laskennalliset kustannukset " dataDxfId="173"/>
    <tableColumn id="7" xr3:uid="{00000000-0010-0000-0000-000007000000}" name="Laskennalliset kustannukset yhteensä" dataDxfId="172"/>
    <tableColumn id="8" xr3:uid="{00000000-0010-0000-0000-000008000000}" name="Omarahoitusosuus, €/as" dataDxfId="171"/>
    <tableColumn id="9" xr3:uid="{00000000-0010-0000-0000-000009000000}" name="Omarahoitusosuus, €" dataDxfId="170"/>
    <tableColumn id="10" xr3:uid="{00000000-0010-0000-0000-00000A000000}" name="Valtionosuus omarahoitusosuuden jälkeen (välisumma)" dataDxfId="169"/>
    <tableColumn id="11" xr3:uid="{00000000-0010-0000-0000-00000B000000}" name="Lisäosat yhteensä" dataDxfId="168"/>
    <tableColumn id="12" xr3:uid="{00000000-0010-0000-0000-00000C000000}" name="Valtionosuuteen tehtävät vähennykset ja lisäykset, netto" dataDxfId="167"/>
    <tableColumn id="13" xr3:uid="{00000000-0010-0000-0000-00000D000000}" name="Valtionosuus ennen verotuloihin perustuvaa valtionosuuden tasausta" dataDxfId="166"/>
    <tableColumn id="14" xr3:uid="{00000000-0010-0000-0000-00000E000000}" name="Verotuloihin perustuva valtionosuuden tasaus" dataDxfId="165"/>
    <tableColumn id="15" xr3:uid="{00000000-0010-0000-0000-00000F000000}" name="Kunnan  peruspalvelujen valtionosuus " dataDxfId="164"/>
    <tableColumn id="5" xr3:uid="{00000000-0010-0000-0000-000005000000}" name="Veroperustemuutoksista johtuvien veromenetysten korvaus" dataDxfId="163"/>
    <tableColumn id="20" xr3:uid="{00000000-0010-0000-0000-000014000000}" name="Valtionosuudet ja veromenetysten korvaukset, yhteensä" dataDxfId="162"/>
    <tableColumn id="16" xr3:uid="{00000000-0010-0000-0000-000010000000}" name="Kotikuntakorvaus, netto" dataDxfId="161"/>
    <tableColumn id="18" xr3:uid="{00000000-0010-0000-0000-000012000000}" name="VM maksatus (valtionosuus + verokomp. + kotikuntakorv.)" dataDxfId="160">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8" tableBorderDxfId="37">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6"/>
    <tableColumn id="2" xr3:uid="{00000000-0010-0000-0900-000002000000}" name="Kunta" dataDxfId="35"/>
    <tableColumn id="3" xr3:uid="{00000000-0010-0000-0900-000003000000}" name="Asukasluku 31.12.2024" dataDxfId="34"/>
    <tableColumn id="7" xr3:uid="{00000000-0010-0000-0900-000007000000}" name="Tuloveroprosentti 2025" dataDxfId="33">
      <calculatedColumnFormula>#REF!-12.64</calculatedColumnFormula>
    </tableColumn>
    <tableColumn id="5" xr3:uid="{00000000-0010-0000-0900-000005000000}" name="Kunnallisvero (maksuunpantu), €" dataDxfId="32"/>
    <tableColumn id="6" xr3:uid="{00000000-0010-0000-0900-000006000000}" name="Verotettava tulo (kunnallisvero), €" dataDxfId="31"/>
    <tableColumn id="8" xr3:uid="{00000000-0010-0000-0900-000008000000}" name="Laskennallinen kunnallisvero, €" dataDxfId="30"/>
    <tableColumn id="9" xr3:uid="{00000000-0010-0000-0900-000009000000}" name="Maksettava yhteisövero, €" dataDxfId="29"/>
    <tableColumn id="10" xr3:uid="{00000000-0010-0000-0900-00000A000000}" name="Laskennallinen kiinteistövero, €" dataDxfId="28"/>
    <tableColumn id="11" xr3:uid="{00000000-0010-0000-0900-00000B000000}" name="Laskennallinen verotulo yhteensä, €" dataDxfId="27"/>
    <tableColumn id="12" xr3:uid="{00000000-0010-0000-0900-00000C000000}" name="Laskennallinen verotulo yhteensä, €/asukas (=tasausraja)" dataDxfId="26"/>
    <tableColumn id="13" xr3:uid="{00000000-0010-0000-0900-00000D000000}" name="Erotus = tasausraja - laskennallinen verotulo, €/asukas" dataDxfId="25"/>
    <tableColumn id="16" xr3:uid="{00000000-0010-0000-0900-000010000000}" name="Tasaus,  €/asukas" dataDxfId="24"/>
    <tableColumn id="17" xr3:uid="{00000000-0010-0000-0900-000011000000}" name="Tasaus, €" dataDxfId="23"/>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H296" totalsRowShown="0" headerRowDxfId="22" dataDxfId="21" tableBorderDxfId="20">
  <tableColumns count="8">
    <tableColumn id="1" xr3:uid="{00000000-0010-0000-0A00-000001000000}" name="Kunta-numero" dataDxfId="19"/>
    <tableColumn id="2" xr3:uid="{00000000-0010-0000-0A00-000002000000}" name="Kunta" dataDxfId="18"/>
    <tableColumn id="4" xr3:uid="{00000000-0010-0000-0A00-000004000000}" name="Korvaukset vuosilta 2010-2023, €" dataDxfId="17"/>
    <tableColumn id="6" xr3:uid="{00000000-0010-0000-0A00-000006000000}" name="Veromenetysten korvaus 2024" dataDxfId="16"/>
    <tableColumn id="7" xr3:uid="{00000000-0010-0000-0A00-000007000000}" name="Veromenetysten korvaus 2025" dataDxfId="15"/>
    <tableColumn id="3" xr3:uid="{82260588-9875-4762-82D3-189BF25B9F27}" name="Veromenetysten korvaus 2026" dataDxfId="14"/>
    <tableColumn id="8" xr3:uid="{7F9221FA-3A4A-452A-A92D-657221C5FC29}" name="Veromenetysten korvaus 2027"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59" dataDxfId="158">
  <tableColumns count="16">
    <tableColumn id="1" xr3:uid="{00000000-0010-0000-0100-000001000000}" name="Kunta-numero" dataDxfId="157"/>
    <tableColumn id="2" xr3:uid="{00000000-0010-0000-0100-000002000000}" name="Kunta" dataDxfId="156"/>
    <tableColumn id="8" xr3:uid="{00000000-0010-0000-0100-000008000000}" name="Yhteensä" dataDxfId="155"/>
    <tableColumn id="3" xr3:uid="{00000000-0010-0000-0100-000003000000}" name="0–5-vuotiaat" dataDxfId="154"/>
    <tableColumn id="4" xr3:uid="{00000000-0010-0000-0100-000004000000}" name="6 vuotiaat" dataDxfId="153"/>
    <tableColumn id="5" xr3:uid="{00000000-0010-0000-0100-000005000000}" name="7–12-vuotiaat" dataDxfId="152"/>
    <tableColumn id="6" xr3:uid="{00000000-0010-0000-0100-000006000000}" name="13–15-vuotiaat" dataDxfId="151"/>
    <tableColumn id="7" xr3:uid="{00000000-0010-0000-0100-000007000000}" name="16 vuotta täyttäneet" dataDxfId="150"/>
    <tableColumn id="12" xr3:uid="{00000000-0010-0000-0100-00000C000000}" name="18–64-vuotiaat" dataDxfId="149"/>
    <tableColumn id="13" xr3:uid="{00000000-0010-0000-0100-00000D000000}" name="Ikä 0–5" dataDxfId="148"/>
    <tableColumn id="14" xr3:uid="{00000000-0010-0000-0100-00000E000000}" name="Ikä 6" dataDxfId="147"/>
    <tableColumn id="15" xr3:uid="{00000000-0010-0000-0100-00000F000000}" name="Ikä 7–12" dataDxfId="146"/>
    <tableColumn id="16" xr3:uid="{00000000-0010-0000-0100-000010000000}" name="Ikä 13–15" dataDxfId="145"/>
    <tableColumn id="17" xr3:uid="{00000000-0010-0000-0100-000011000000}" name="Ikä 16+" dataDxfId="144"/>
    <tableColumn id="9" xr3:uid="{00000000-0010-0000-0100-000009000000}" name="Ikä 18-64" dataDxfId="143"/>
    <tableColumn id="22" xr3:uid="{00000000-0010-0000-0100-000016000000}" name="Laskennalliset kustannukset, IKÄRAKENNE yhteensä, €" dataDxfId="142"/>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1" dataDxfId="140" tableBorderDxfId="139" dataCellStyle="Pilkku">
  <tableColumns count="6">
    <tableColumn id="1" xr3:uid="{00000000-0010-0000-0200-000001000000}" name="Ikä 0–5" dataDxfId="138" dataCellStyle="Pilkku"/>
    <tableColumn id="2" xr3:uid="{00000000-0010-0000-0200-000002000000}" name="Ikä 6" dataDxfId="137" dataCellStyle="Pilkku"/>
    <tableColumn id="3" xr3:uid="{00000000-0010-0000-0200-000003000000}" name="Ikä 7–12" dataDxfId="136" dataCellStyle="Pilkku"/>
    <tableColumn id="4" xr3:uid="{00000000-0010-0000-0200-000004000000}" name="Ikä 13–15" dataDxfId="135" dataCellStyle="Pilkku"/>
    <tableColumn id="5" xr3:uid="{00000000-0010-0000-0200-000005000000}" name="Ikä 16+" dataDxfId="134" dataCellStyle="Pilkku"/>
    <tableColumn id="6" xr3:uid="{00000000-0010-0000-0200-000006000000}" name="Ikä 18-64" dataDxfId="133"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2" dataDxfId="131" tableBorderDxfId="130">
  <tableColumns count="30">
    <tableColumn id="1" xr3:uid="{00000000-0010-0000-0300-000001000000}" name="Kuntanumero" dataDxfId="129"/>
    <tableColumn id="2" xr3:uid="{00000000-0010-0000-0300-000002000000}" name="Kunta" dataDxfId="128"/>
    <tableColumn id="3" xr3:uid="{00000000-0010-0000-0300-000003000000}" name="Asukasmäärä 31.12.2025" dataDxfId="127">
      <calculatedColumnFormula>INDEX('Lask. kustannukset IKÄRAKENNE'!C$7:C$298,MATCH('Lask. kustannukset MUUT'!$A$13:$A$304,'Lask. kustannukset IKÄRAKENNE'!$A$7:$A$298,0),1,1)</calculatedColumnFormula>
    </tableColumn>
    <tableColumn id="5" xr3:uid="{00000000-0010-0000-0300-000005000000}" name="Työttömät työnhakijat 2025" dataDxfId="126"/>
    <tableColumn id="6" xr3:uid="{00000000-0010-0000-0300-000006000000}" name="Työvoima 2025" dataDxfId="125"/>
    <tableColumn id="7" xr3:uid="{00000000-0010-0000-0300-000007000000}" name="Keskim. työttömyysaste 2025, %" dataDxfId="124">
      <calculatedColumnFormula>D12/E12</calculatedColumnFormula>
    </tableColumn>
    <tableColumn id="8" xr3:uid="{00000000-0010-0000-0300-000008000000}" name="Työttömyyskerroin" dataDxfId="123">
      <calculatedColumnFormula>F12/$F$12</calculatedColumnFormula>
    </tableColumn>
    <tableColumn id="9" xr3:uid="{00000000-0010-0000-0300-000009000000}" name="Kieliasema" dataDxfId="122"/>
    <tableColumn id="10" xr3:uid="{00000000-0010-0000-0300-00000A000000}" name="Ruotsinkielisten määrä 31.12.2025" dataDxfId="121"/>
    <tableColumn id="11" xr3:uid="{00000000-0010-0000-0300-00000B000000}" name="Vieraskielisten määrä 31.12.2025" dataDxfId="120"/>
    <tableColumn id="14" xr3:uid="{00000000-0010-0000-0300-00000E000000}" name="Maapinta-ala km2, 31.12.2025" dataDxfId="119"/>
    <tableColumn id="15" xr3:uid="{00000000-0010-0000-0300-00000F000000}" name="Asukastiehys 2025" dataDxfId="118">
      <calculatedColumnFormula>C12/K12</calculatedColumnFormula>
    </tableColumn>
    <tableColumn id="16" xr3:uid="{00000000-0010-0000-0300-000010000000}" name="Asukastiheyskerroin (maks kerroin x20)" dataDxfId="117">
      <calculatedColumnFormula>$L$12/L12</calculatedColumnFormula>
    </tableColumn>
    <tableColumn id="17" xr3:uid="{00000000-0010-0000-0300-000011000000}" name="Saaristoasema" dataDxfId="116"/>
    <tableColumn id="18" xr3:uid="{00000000-0010-0000-0300-000012000000}" name="Saaristoväestö 2025" dataDxfId="115"/>
    <tableColumn id="19" xr3:uid="{00000000-0010-0000-0300-000013000000}" name="30 - 54 v. väestö 31.12.2025" dataDxfId="114"/>
    <tableColumn id="20" xr3:uid="{00000000-0010-0000-0300-000014000000}" name="30 - 54 v. ilman tutkintoa 31.12.2025" dataDxfId="113"/>
    <tableColumn id="21" xr3:uid="{00000000-0010-0000-0300-000015000000}" name="Koulutustausta, ilman tutkintoa osuus " dataDxfId="112"/>
    <tableColumn id="22" xr3:uid="{00000000-0010-0000-0300-000016000000}" name="Koulutustausta-kerroin " dataDxfId="111">
      <calculatedColumnFormula>R12-$S$10</calculatedColumnFormula>
    </tableColumn>
    <tableColumn id="13" xr3:uid="{00000000-0010-0000-0300-00000D000000}" name="Työttömät ja palveluissa olevat 2025" dataDxfId="110"/>
    <tableColumn id="24" xr3:uid="{00000000-0010-0000-0300-000018000000}" name="Työttömyysaste" dataDxfId="109"/>
    <tableColumn id="25" xr3:uid="{00000000-0010-0000-0300-000019000000}" name="Kaksikielisyys I (koko väestö)" dataDxfId="108"/>
    <tableColumn id="26" xr3:uid="{00000000-0010-0000-0300-00001A000000}" name="Kaksikielisyys II, (ruotsink.)" dataDxfId="107"/>
    <tableColumn id="27" xr3:uid="{00000000-0010-0000-0300-00001B000000}" name="Vieraskielisyys" dataDxfId="106"/>
    <tableColumn id="28" xr3:uid="{00000000-0010-0000-0300-00001C000000}" name="Asukastiheys" dataDxfId="105"/>
    <tableColumn id="29" xr3:uid="{00000000-0010-0000-0300-00001D000000}" name="Saaristo" dataDxfId="104"/>
    <tableColumn id="30" xr3:uid="{00000000-0010-0000-0300-00001E000000}" name="Saaristo-osakunta" dataDxfId="103"/>
    <tableColumn id="31" xr3:uid="{00000000-0010-0000-0300-00001F000000}" name="Koulutustausta" dataDxfId="102"/>
    <tableColumn id="23" xr3:uid="{00000000-0010-0000-0300-000017000000}" name="Työttömät ja palveluissa olevat " dataDxfId="101"/>
    <tableColumn id="33" xr3:uid="{00000000-0010-0000-0300-000021000000}" name="Muut lask. kustannukset yhteensä" dataDxfId="100"/>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99">
  <autoFilter ref="A4:B8" xr:uid="{00000000-0009-0000-0100-000005000000}">
    <filterColumn colId="0" hiddenButton="1"/>
    <filterColumn colId="1" hiddenButton="1"/>
  </autoFilter>
  <tableColumns count="2">
    <tableColumn id="1" xr3:uid="{00000000-0010-0000-0400-000001000000}" name="Kieliasema:" dataDxfId="98"/>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7" dataDxfId="96" tableBorderDxfId="95">
  <tableColumns count="9">
    <tableColumn id="1" xr3:uid="{00000000-0010-0000-0500-000001000000}" name="Työttömyysaste" dataDxfId="94"/>
    <tableColumn id="2" xr3:uid="{00000000-0010-0000-0500-000002000000}" name="Kaksikielisyys I (koko väestö)" dataDxfId="93"/>
    <tableColumn id="3" xr3:uid="{00000000-0010-0000-0500-000003000000}" name="Kaksikielisyys II, (ruotsink.)" dataDxfId="92"/>
    <tableColumn id="4" xr3:uid="{00000000-0010-0000-0500-000004000000}" name="Vieraskielisyys" dataDxfId="91"/>
    <tableColumn id="5" xr3:uid="{00000000-0010-0000-0500-000005000000}" name="Asukastiheys" dataDxfId="90"/>
    <tableColumn id="6" xr3:uid="{00000000-0010-0000-0500-000006000000}" name="Saaristo" dataDxfId="89"/>
    <tableColumn id="7" xr3:uid="{00000000-0010-0000-0500-000007000000}" name="Saaristo-osakunta" dataDxfId="88"/>
    <tableColumn id="8" xr3:uid="{00000000-0010-0000-0500-000008000000}" name="Koulutustausta" dataDxfId="87"/>
    <tableColumn id="9" xr3:uid="{00000000-0010-0000-0500-000009000000}" name="Työttömät ja palveluissa olevat" dataDxfId="86"/>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5" tableBorderDxfId="84">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3"/>
    <tableColumn id="2" xr3:uid="{00000000-0010-0000-0600-000002000000}" name="Kunta" dataDxfId="82"/>
    <tableColumn id="3" xr3:uid="{00000000-0010-0000-0600-000003000000}" name="Asukasmäärä 31.12.2025" dataDxfId="81"/>
    <tableColumn id="4" xr3:uid="{00000000-0010-0000-0600-000004000000}" name="Syrjäisyysluku (tiestö) 2023-2027" dataDxfId="80"/>
    <tableColumn id="5" xr3:uid="{00000000-0010-0000-0600-000005000000}" name="Saamen kotiseutu, 1 = kyllä 0 = ei" dataDxfId="79"/>
    <tableColumn id="6" xr3:uid="{00000000-0010-0000-0600-000006000000}" name="Saamenkielisen väestön määrä 31.12.2025" dataDxfId="78"/>
    <tableColumn id="7" xr3:uid="{00000000-0010-0000-0600-000007000000}" name="Saamenkielisen väestön osuus, %" dataDxfId="77"/>
    <tableColumn id="8" xr3:uid="{00000000-0010-0000-0600-000008000000}" name="Työpaikat 2023" dataDxfId="76"/>
    <tableColumn id="9" xr3:uid="{00000000-0010-0000-0600-000009000000}" name="Työlliset 2023" dataDxfId="75"/>
    <tableColumn id="10" xr3:uid="{00000000-0010-0000-0600-00000A000000}" name="Työpaikkaomavaraisuus 2023" dataDxfId="74"/>
    <tableColumn id="16" xr3:uid="{00000000-0010-0000-0600-000010000000}" name="Työpaikkaomavaraisuuskerroin" dataDxfId="73"/>
    <tableColumn id="17" xr3:uid="{00000000-0010-0000-0600-000011000000}" name="HYTE-kerroin (sis. Kulttuurihyte)" dataDxfId="72"/>
    <tableColumn id="21" xr3:uid="{00000000-0010-0000-0600-000015000000}" name="Hyte-kertoimen väestöpainotus" dataDxfId="71">
      <calculatedColumnFormula>Lisäosat[[#This Row],[HYTE-kerroin (sis. Kulttuurihyte)]]*Lisäosat[[#This Row],[Asukasmäärä 31.12.2025]]</calculatedColumnFormula>
    </tableColumn>
    <tableColumn id="20" xr3:uid="{00000000-0010-0000-0600-000014000000}" name="Väestöllä painotettu HYTE-kerroin" dataDxfId="70"/>
    <tableColumn id="11" xr3:uid="{00000000-0010-0000-0600-00000B000000}" name="Positiivinen väestön kasvu 2023-2025" dataDxfId="69"/>
    <tableColumn id="12" xr3:uid="{00000000-0010-0000-0600-00000C000000}" name="Syrjäisyys" dataDxfId="68"/>
    <tableColumn id="13" xr3:uid="{00000000-0010-0000-0600-00000D000000}" name="Saamen kotiseutu" dataDxfId="67"/>
    <tableColumn id="14" xr3:uid="{00000000-0010-0000-0600-00000E000000}" name="Työpaikkaomavaraisuus " dataDxfId="66"/>
    <tableColumn id="19" xr3:uid="{00000000-0010-0000-0600-000013000000}" name="HYTE-kerroin " dataDxfId="65"/>
    <tableColumn id="18" xr3:uid="{00000000-0010-0000-0600-000012000000}" name="Väestön kasvu" dataDxfId="64"/>
    <tableColumn id="15" xr3:uid="{00000000-0010-0000-0600-00000F000000}" name="Yhteensä" dataDxfId="63"/>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2" dataDxfId="61" tableBorderDxfId="60">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59"/>
    <tableColumn id="2" xr3:uid="{00000000-0010-0000-0700-000002000000}" name="Saamen kotiseutu" dataDxfId="58"/>
    <tableColumn id="3" xr3:uid="{00000000-0010-0000-0700-000003000000}" name="Työpaikkaomavaraisuus" dataDxfId="57"/>
    <tableColumn id="4" xr3:uid="{00000000-0010-0000-0700-000004000000}" name="HYTE-kerroin" dataDxfId="56"/>
    <tableColumn id="5" xr3:uid="{00000000-0010-0000-0700-000005000000}" name="Väestön kasvu" dataDxfId="55"/>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O296" totalsRowShown="0" headerRowDxfId="54">
  <tableColumns count="15">
    <tableColumn id="1" xr3:uid="{00000000-0010-0000-0800-000001000000}" name="Kunta-numero" dataDxfId="53"/>
    <tableColumn id="2" xr3:uid="{00000000-0010-0000-0800-000002000000}" name="Kunta" dataDxfId="52"/>
    <tableColumn id="21" xr3:uid="{00000000-0010-0000-0800-000015000000}" name="Kuntien yhdistymisavustus (-0,98 €/as)" dataDxfId="51"/>
    <tableColumn id="4" xr3:uid="{00000000-0010-0000-0800-000004000000}" name="Harkinnanvaraisten avustusten vähennys (-1,78 €/as)" dataDxfId="50"/>
    <tableColumn id="5" xr3:uid="{00000000-0010-0000-0800-000005000000}" name="Kriisikuntien harkinnanvarainen yhdistymisavustus (-0,98 €/as)" dataDxfId="49"/>
    <tableColumn id="7" xr3:uid="{00000000-0010-0000-0800-000007000000}" name="Aloittavien koulujen rahoitukseen liittyvä vähennys (-0,01 €/as)" dataDxfId="48"/>
    <tableColumn id="11" xr3:uid="{00000000-0010-0000-0800-00000B000000}" name="Kumulatiivinen verotuloihin perustuvan tasauksen muutoksen neutralisointi" dataDxfId="47"/>
    <tableColumn id="12" xr3:uid="{00000000-0010-0000-0800-00000C000000}" name="Kunnan rahoitusosuus perustoimeentulotuesta" dataDxfId="46"/>
    <tableColumn id="17" xr3:uid="{00000000-0010-0000-0800-000011000000}" name="Sote-uudistuksen muutosrajoitin" dataDxfId="45"/>
    <tableColumn id="16" xr3:uid="{00000000-0010-0000-0800-000010000000}" name="Sote-uudistuksen järjestelmämuutoksen tasaus vuodelle 2027" dataDxfId="44"/>
    <tableColumn id="6" xr3:uid="{00000000-0010-0000-0800-000006000000}" name="Jälkikäteistarkistuksesta johtuva valtionosuuden  lisäsiirtotarve vuodelta 2023, 501 milj. € (1/3)" dataDxfId="43"/>
    <tableColumn id="8" xr3:uid="{00000000-0010-0000-0800-000008000000}" name="Määräaikaisen v 2024 tehdyn lisäyksen takaisinperintä (1/3)" dataDxfId="42"/>
    <tableColumn id="3" xr3:uid="{00000000-0010-0000-0800-000003000000}" name="Valtionosuusjärjestelmän säästö (Lisätoimet 2025), -2%" dataDxfId="41">
      <calculatedColumnFormula>SUM(M5:M296)</calculatedColumnFormula>
    </tableColumn>
    <tableColumn id="9" xr3:uid="{00000000-0010-0000-0800-000009000000}" name="TE25: Kunnan työttömyysetuuksien rahoitusvastuun laajentamisen korvaus" dataDxfId="40"/>
    <tableColumn id="20" xr3:uid="{00000000-0010-0000-0800-000014000000}" name="Lisäykset ja vähennykset nettosumma" dataDxfId="39"/>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election activeCell="B5" sqref="B5"/>
    </sheetView>
  </sheetViews>
  <sheetFormatPr defaultRowHeight="14.25" x14ac:dyDescent="0.2"/>
  <cols>
    <col min="1" max="1" width="95.5" customWidth="1"/>
  </cols>
  <sheetData>
    <row r="1" spans="1:2" ht="23.25" x14ac:dyDescent="0.35">
      <c r="A1" s="477" t="s">
        <v>1087</v>
      </c>
    </row>
    <row r="2" spans="1:2" ht="30" x14ac:dyDescent="0.25">
      <c r="A2" s="476" t="s">
        <v>1088</v>
      </c>
    </row>
    <row r="3" spans="1:2" ht="28.5" x14ac:dyDescent="0.2">
      <c r="A3" s="436" t="s">
        <v>1089</v>
      </c>
    </row>
    <row r="4" spans="1:2" ht="57" x14ac:dyDescent="0.2">
      <c r="A4" s="436" t="s">
        <v>1131</v>
      </c>
      <c r="B4" s="325"/>
    </row>
    <row r="5" spans="1:2" ht="71.25" x14ac:dyDescent="0.2">
      <c r="A5" s="436" t="s">
        <v>1121</v>
      </c>
      <c r="B5" s="325"/>
    </row>
    <row r="6" spans="1:2" ht="42.75" x14ac:dyDescent="0.2">
      <c r="A6" s="436" t="s">
        <v>1132</v>
      </c>
      <c r="B6" s="325"/>
    </row>
    <row r="7" spans="1:2" ht="28.5" x14ac:dyDescent="0.2">
      <c r="A7" s="436" t="s">
        <v>1130</v>
      </c>
      <c r="B7" s="325"/>
    </row>
    <row r="8" spans="1:2" x14ac:dyDescent="0.2">
      <c r="A8" s="352" t="s">
        <v>1072</v>
      </c>
      <c r="B8" s="325"/>
    </row>
    <row r="9" spans="1:2" ht="42.75" x14ac:dyDescent="0.2">
      <c r="A9" s="464" t="s">
        <v>1090</v>
      </c>
      <c r="B9" s="325"/>
    </row>
    <row r="10" spans="1:2" x14ac:dyDescent="0.2">
      <c r="A10" s="352"/>
      <c r="B10" s="325"/>
    </row>
    <row r="11" spans="1:2" ht="28.5" x14ac:dyDescent="0.2">
      <c r="A11" s="464" t="s">
        <v>1091</v>
      </c>
      <c r="B11" s="325"/>
    </row>
    <row r="12" spans="1:2" ht="28.5" customHeight="1" x14ac:dyDescent="0.2">
      <c r="B12" s="325"/>
    </row>
    <row r="13" spans="1:2" ht="15" x14ac:dyDescent="0.25">
      <c r="A13" s="478" t="s">
        <v>715</v>
      </c>
    </row>
    <row r="14" spans="1:2" x14ac:dyDescent="0.2">
      <c r="A14" s="352" t="s">
        <v>1092</v>
      </c>
    </row>
    <row r="15" spans="1:2" x14ac:dyDescent="0.2">
      <c r="A15" s="352" t="s">
        <v>730</v>
      </c>
    </row>
    <row r="16" spans="1:2" x14ac:dyDescent="0.2">
      <c r="A16" s="352" t="s">
        <v>720</v>
      </c>
    </row>
    <row r="18" spans="1:1" x14ac:dyDescent="0.2">
      <c r="A18" s="352" t="s">
        <v>1073</v>
      </c>
    </row>
    <row r="19" spans="1:1" x14ac:dyDescent="0.2">
      <c r="A19" s="352" t="s">
        <v>730</v>
      </c>
    </row>
    <row r="20" spans="1:1" x14ac:dyDescent="0.2">
      <c r="A20" s="352" t="s">
        <v>1074</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C2" sqref="C2"/>
    </sheetView>
  </sheetViews>
  <sheetFormatPr defaultRowHeight="15" x14ac:dyDescent="0.25"/>
  <cols>
    <col min="1" max="1" width="33.5" style="242" customWidth="1"/>
    <col min="2" max="2" width="39.125" style="36" bestFit="1" customWidth="1"/>
    <col min="3" max="3" width="20.5" style="41" customWidth="1"/>
    <col min="4" max="4" width="10.75" style="41" bestFit="1" customWidth="1"/>
    <col min="5" max="5" width="20.125" style="41" customWidth="1"/>
    <col min="6" max="6" width="22.125" style="132" customWidth="1"/>
    <col min="7" max="11" width="9" style="21"/>
  </cols>
  <sheetData>
    <row r="1" spans="1:11" ht="24" thickBot="1" x14ac:dyDescent="0.4">
      <c r="A1" s="447" t="s">
        <v>1123</v>
      </c>
      <c r="B1" s="463"/>
      <c r="C1" s="319"/>
      <c r="E1" s="450"/>
      <c r="F1" s="160"/>
    </row>
    <row r="2" spans="1:11" ht="15.75" thickTop="1" x14ac:dyDescent="0.25">
      <c r="A2" s="242" t="s">
        <v>1133</v>
      </c>
    </row>
    <row r="3" spans="1:11" x14ac:dyDescent="0.25">
      <c r="A3" s="242" t="s">
        <v>1125</v>
      </c>
    </row>
    <row r="4" spans="1:11" x14ac:dyDescent="0.25">
      <c r="A4" s="448" t="s">
        <v>1124</v>
      </c>
      <c r="B4" s="449">
        <v>8833.75</v>
      </c>
    </row>
    <row r="5" spans="1:11" x14ac:dyDescent="0.25">
      <c r="C5" s="450"/>
      <c r="D5" s="450"/>
      <c r="E5" s="450"/>
      <c r="F5" s="450"/>
    </row>
    <row r="6" spans="1:11" s="452" customFormat="1" ht="28.5" x14ac:dyDescent="0.2">
      <c r="A6" s="214" t="s">
        <v>749</v>
      </c>
      <c r="B6" s="213" t="s">
        <v>750</v>
      </c>
      <c r="C6" s="215" t="s">
        <v>751</v>
      </c>
      <c r="D6" s="215" t="s">
        <v>752</v>
      </c>
      <c r="E6" s="215" t="s">
        <v>753</v>
      </c>
      <c r="F6" s="215" t="s">
        <v>754</v>
      </c>
      <c r="G6" s="451"/>
      <c r="H6" s="451"/>
      <c r="I6" s="451"/>
      <c r="J6" s="451"/>
      <c r="K6" s="451"/>
    </row>
    <row r="7" spans="1:11" ht="14.25" x14ac:dyDescent="0.2">
      <c r="A7" s="42"/>
      <c r="B7" s="131" t="s">
        <v>755</v>
      </c>
      <c r="F7" s="453">
        <f>F8-D8</f>
        <v>15538599.81825117</v>
      </c>
    </row>
    <row r="8" spans="1:11" x14ac:dyDescent="0.25">
      <c r="A8" s="132"/>
      <c r="B8" s="36" t="s">
        <v>11</v>
      </c>
      <c r="C8" s="38">
        <f>SUM(C9:C375)</f>
        <v>424344226.89300036</v>
      </c>
      <c r="D8" s="38">
        <f>SUM(D9:D375)</f>
        <v>10116017.191945277</v>
      </c>
      <c r="E8" s="38">
        <f>SUM(E9:E375)</f>
        <v>408805627.07474917</v>
      </c>
      <c r="F8" s="454">
        <f>C8+D8-E8</f>
        <v>25654617.010196447</v>
      </c>
    </row>
    <row r="9" spans="1:11" s="45" customFormat="1" x14ac:dyDescent="0.25">
      <c r="A9" s="455">
        <v>5</v>
      </c>
      <c r="B9" s="36" t="s">
        <v>756</v>
      </c>
      <c r="C9" s="41">
        <v>321636.83750000002</v>
      </c>
      <c r="D9" s="41">
        <v>0</v>
      </c>
      <c r="E9" s="15">
        <v>819948.67500000005</v>
      </c>
      <c r="F9" s="456">
        <f t="shared" ref="F9:F72" si="0">C9+D9-E9</f>
        <v>-498311.83750000002</v>
      </c>
      <c r="G9" s="112"/>
      <c r="H9" s="112"/>
      <c r="I9" s="112"/>
      <c r="J9" s="112"/>
      <c r="K9" s="112"/>
    </row>
    <row r="10" spans="1:11" s="45" customFormat="1" x14ac:dyDescent="0.25">
      <c r="A10" s="455">
        <v>9</v>
      </c>
      <c r="B10" s="36" t="s">
        <v>757</v>
      </c>
      <c r="C10" s="41">
        <v>150350.42499999999</v>
      </c>
      <c r="D10" s="41">
        <v>0</v>
      </c>
      <c r="E10" s="15">
        <v>44168.75</v>
      </c>
      <c r="F10" s="456">
        <f t="shared" si="0"/>
        <v>106181.67499999999</v>
      </c>
      <c r="G10" s="112"/>
      <c r="H10" s="112"/>
      <c r="I10" s="112"/>
      <c r="J10" s="112"/>
      <c r="K10" s="112"/>
    </row>
    <row r="11" spans="1:11" s="45" customFormat="1" x14ac:dyDescent="0.25">
      <c r="A11" s="455">
        <v>10</v>
      </c>
      <c r="B11" s="36" t="s">
        <v>758</v>
      </c>
      <c r="C11" s="41">
        <v>153795.58749999999</v>
      </c>
      <c r="D11" s="41">
        <v>0</v>
      </c>
      <c r="E11" s="15">
        <v>229854.17499999999</v>
      </c>
      <c r="F11" s="456">
        <f t="shared" si="0"/>
        <v>-76058.587499999994</v>
      </c>
      <c r="G11" s="112"/>
      <c r="H11" s="112"/>
      <c r="I11" s="112"/>
      <c r="J11" s="112"/>
      <c r="K11" s="112"/>
    </row>
    <row r="12" spans="1:11" s="45" customFormat="1" x14ac:dyDescent="0.25">
      <c r="A12" s="455">
        <v>16</v>
      </c>
      <c r="B12" s="36" t="s">
        <v>759</v>
      </c>
      <c r="C12" s="41">
        <v>728166.01250000007</v>
      </c>
      <c r="D12" s="41">
        <v>0</v>
      </c>
      <c r="E12" s="15">
        <v>274853.29749999999</v>
      </c>
      <c r="F12" s="456">
        <f t="shared" si="0"/>
        <v>453312.71500000008</v>
      </c>
      <c r="G12" s="112"/>
      <c r="H12" s="112"/>
      <c r="I12" s="112"/>
      <c r="J12" s="112"/>
      <c r="K12" s="112"/>
    </row>
    <row r="13" spans="1:11" s="45" customFormat="1" x14ac:dyDescent="0.25">
      <c r="A13" s="455">
        <v>18</v>
      </c>
      <c r="B13" s="36" t="s">
        <v>760</v>
      </c>
      <c r="C13" s="41">
        <v>1008814.25</v>
      </c>
      <c r="D13" s="41">
        <v>0</v>
      </c>
      <c r="E13" s="15">
        <v>332237.33750000002</v>
      </c>
      <c r="F13" s="456">
        <f t="shared" si="0"/>
        <v>676576.91249999998</v>
      </c>
      <c r="G13" s="112"/>
      <c r="H13" s="112"/>
      <c r="I13" s="112"/>
      <c r="J13" s="112"/>
      <c r="K13" s="112"/>
    </row>
    <row r="14" spans="1:11" s="45" customFormat="1" x14ac:dyDescent="0.25">
      <c r="A14" s="455">
        <v>19</v>
      </c>
      <c r="B14" s="36" t="s">
        <v>761</v>
      </c>
      <c r="C14" s="41">
        <v>281178.26249999995</v>
      </c>
      <c r="D14" s="41">
        <v>0</v>
      </c>
      <c r="E14" s="15">
        <v>227062.71</v>
      </c>
      <c r="F14" s="456">
        <f t="shared" si="0"/>
        <v>54115.552499999962</v>
      </c>
      <c r="G14" s="112"/>
      <c r="H14" s="112"/>
      <c r="I14" s="112"/>
      <c r="J14" s="112"/>
      <c r="K14" s="112"/>
    </row>
    <row r="15" spans="1:11" s="45" customFormat="1" x14ac:dyDescent="0.25">
      <c r="A15" s="455">
        <v>20</v>
      </c>
      <c r="B15" s="36" t="s">
        <v>762</v>
      </c>
      <c r="C15" s="41">
        <v>479054.26250000007</v>
      </c>
      <c r="D15" s="41">
        <v>0</v>
      </c>
      <c r="E15" s="15">
        <v>571101.9375</v>
      </c>
      <c r="F15" s="456">
        <f t="shared" si="0"/>
        <v>-92047.67499999993</v>
      </c>
      <c r="G15" s="112"/>
      <c r="H15" s="112"/>
      <c r="I15" s="112"/>
      <c r="J15" s="112"/>
      <c r="K15" s="112"/>
    </row>
    <row r="16" spans="1:11" s="45" customFormat="1" x14ac:dyDescent="0.25">
      <c r="A16" s="455">
        <v>46</v>
      </c>
      <c r="B16" s="36" t="s">
        <v>763</v>
      </c>
      <c r="C16" s="41">
        <v>535413.58750000002</v>
      </c>
      <c r="D16" s="41">
        <v>0</v>
      </c>
      <c r="E16" s="15">
        <v>17667.5</v>
      </c>
      <c r="F16" s="456">
        <f t="shared" si="0"/>
        <v>517746.08750000002</v>
      </c>
      <c r="G16" s="112"/>
      <c r="H16" s="112"/>
      <c r="I16" s="112"/>
      <c r="J16" s="112"/>
      <c r="K16" s="112"/>
    </row>
    <row r="17" spans="1:11" s="45" customFormat="1" x14ac:dyDescent="0.25">
      <c r="A17" s="455">
        <v>47</v>
      </c>
      <c r="B17" s="36" t="s">
        <v>764</v>
      </c>
      <c r="C17" s="41">
        <v>17667.5</v>
      </c>
      <c r="D17" s="41">
        <v>0</v>
      </c>
      <c r="E17" s="15">
        <v>68903.25</v>
      </c>
      <c r="F17" s="456">
        <f t="shared" si="0"/>
        <v>-51235.75</v>
      </c>
      <c r="G17" s="112"/>
      <c r="H17" s="112"/>
      <c r="I17" s="112"/>
      <c r="J17" s="112"/>
      <c r="K17" s="112"/>
    </row>
    <row r="18" spans="1:11" s="45" customFormat="1" x14ac:dyDescent="0.25">
      <c r="A18" s="455">
        <v>49</v>
      </c>
      <c r="B18" s="36" t="s">
        <v>765</v>
      </c>
      <c r="C18" s="41">
        <v>3602314.9124999996</v>
      </c>
      <c r="D18" s="41">
        <v>0</v>
      </c>
      <c r="E18" s="15">
        <v>22203821.433999993</v>
      </c>
      <c r="F18" s="456">
        <f t="shared" si="0"/>
        <v>-18601506.521499991</v>
      </c>
      <c r="G18" s="112"/>
      <c r="H18" s="112"/>
      <c r="I18" s="112"/>
      <c r="J18" s="112"/>
      <c r="K18" s="112"/>
    </row>
    <row r="19" spans="1:11" s="45" customFormat="1" x14ac:dyDescent="0.25">
      <c r="A19" s="455">
        <v>50</v>
      </c>
      <c r="B19" s="36" t="s">
        <v>766</v>
      </c>
      <c r="C19" s="41">
        <v>406440.83750000002</v>
      </c>
      <c r="D19" s="41">
        <v>0</v>
      </c>
      <c r="E19" s="15">
        <v>392395.17500000005</v>
      </c>
      <c r="F19" s="456">
        <f t="shared" si="0"/>
        <v>14045.662499999977</v>
      </c>
      <c r="G19" s="112"/>
      <c r="H19" s="112"/>
      <c r="I19" s="112"/>
      <c r="J19" s="112"/>
      <c r="K19" s="112"/>
    </row>
    <row r="20" spans="1:11" s="45" customFormat="1" x14ac:dyDescent="0.25">
      <c r="A20" s="455">
        <v>51</v>
      </c>
      <c r="B20" s="36" t="s">
        <v>767</v>
      </c>
      <c r="C20" s="41">
        <v>489566.42500000005</v>
      </c>
      <c r="D20" s="41">
        <v>0</v>
      </c>
      <c r="E20" s="15">
        <v>144272.80499999999</v>
      </c>
      <c r="F20" s="456">
        <f t="shared" si="0"/>
        <v>345293.62000000005</v>
      </c>
      <c r="G20" s="112"/>
      <c r="H20" s="112"/>
      <c r="I20" s="112"/>
      <c r="J20" s="112"/>
      <c r="K20" s="112"/>
    </row>
    <row r="21" spans="1:11" s="45" customFormat="1" x14ac:dyDescent="0.25">
      <c r="A21" s="455">
        <v>52</v>
      </c>
      <c r="B21" s="36" t="s">
        <v>768</v>
      </c>
      <c r="C21" s="41">
        <v>97171.25</v>
      </c>
      <c r="D21" s="41">
        <v>0</v>
      </c>
      <c r="E21" s="15">
        <v>106005</v>
      </c>
      <c r="F21" s="456">
        <f t="shared" si="0"/>
        <v>-8833.75</v>
      </c>
      <c r="G21" s="112"/>
      <c r="H21" s="112"/>
      <c r="I21" s="112"/>
      <c r="J21" s="112"/>
      <c r="K21" s="112"/>
    </row>
    <row r="22" spans="1:11" s="45" customFormat="1" x14ac:dyDescent="0.25">
      <c r="A22" s="455">
        <v>61</v>
      </c>
      <c r="B22" s="36" t="s">
        <v>769</v>
      </c>
      <c r="C22" s="41">
        <v>706788.33750000002</v>
      </c>
      <c r="D22" s="41">
        <v>0</v>
      </c>
      <c r="E22" s="15">
        <v>567303.42500000005</v>
      </c>
      <c r="F22" s="456">
        <f t="shared" si="0"/>
        <v>139484.91249999998</v>
      </c>
      <c r="G22" s="112"/>
      <c r="H22" s="112"/>
      <c r="I22" s="112"/>
      <c r="J22" s="112"/>
      <c r="K22" s="112"/>
    </row>
    <row r="23" spans="1:11" s="45" customFormat="1" x14ac:dyDescent="0.25">
      <c r="A23" s="455">
        <v>69</v>
      </c>
      <c r="B23" s="36" t="s">
        <v>770</v>
      </c>
      <c r="C23" s="41">
        <v>114838.75</v>
      </c>
      <c r="D23" s="41">
        <v>0</v>
      </c>
      <c r="E23" s="15">
        <v>141428.33749999999</v>
      </c>
      <c r="F23" s="456">
        <f t="shared" si="0"/>
        <v>-26589.587499999994</v>
      </c>
      <c r="G23" s="112"/>
      <c r="H23" s="112"/>
      <c r="I23" s="112"/>
      <c r="J23" s="112"/>
      <c r="K23" s="112"/>
    </row>
    <row r="24" spans="1:11" s="45" customFormat="1" x14ac:dyDescent="0.25">
      <c r="A24" s="455">
        <v>71</v>
      </c>
      <c r="B24" s="36" t="s">
        <v>771</v>
      </c>
      <c r="C24" s="41">
        <v>273934.58750000002</v>
      </c>
      <c r="D24" s="41">
        <v>0</v>
      </c>
      <c r="E24" s="15">
        <v>263510.76249999995</v>
      </c>
      <c r="F24" s="456">
        <f t="shared" si="0"/>
        <v>10423.82500000007</v>
      </c>
      <c r="G24" s="112"/>
      <c r="H24" s="112"/>
      <c r="I24" s="112"/>
      <c r="J24" s="112"/>
      <c r="K24" s="112"/>
    </row>
    <row r="25" spans="1:11" s="45" customFormat="1" x14ac:dyDescent="0.25">
      <c r="A25" s="455">
        <v>72</v>
      </c>
      <c r="B25" s="36" t="s">
        <v>772</v>
      </c>
      <c r="C25" s="41">
        <v>14134</v>
      </c>
      <c r="D25" s="41">
        <v>0</v>
      </c>
      <c r="E25" s="15">
        <v>22437.724999999999</v>
      </c>
      <c r="F25" s="456">
        <f t="shared" si="0"/>
        <v>-8303.7249999999985</v>
      </c>
      <c r="G25" s="112"/>
      <c r="H25" s="112"/>
      <c r="I25" s="112"/>
      <c r="J25" s="112"/>
      <c r="K25" s="112"/>
    </row>
    <row r="26" spans="1:11" s="45" customFormat="1" x14ac:dyDescent="0.25">
      <c r="A26" s="455">
        <v>74</v>
      </c>
      <c r="B26" s="36" t="s">
        <v>773</v>
      </c>
      <c r="C26" s="41">
        <v>49469</v>
      </c>
      <c r="D26" s="41">
        <v>0</v>
      </c>
      <c r="E26" s="15">
        <v>0</v>
      </c>
      <c r="F26" s="456">
        <f t="shared" si="0"/>
        <v>49469</v>
      </c>
      <c r="G26" s="112"/>
      <c r="H26" s="112"/>
      <c r="I26" s="112"/>
      <c r="J26" s="112"/>
      <c r="K26" s="112"/>
    </row>
    <row r="27" spans="1:11" s="45" customFormat="1" x14ac:dyDescent="0.25">
      <c r="A27" s="455">
        <v>75</v>
      </c>
      <c r="B27" s="36" t="s">
        <v>774</v>
      </c>
      <c r="C27" s="41">
        <v>305912.76250000001</v>
      </c>
      <c r="D27" s="41">
        <v>0</v>
      </c>
      <c r="E27" s="15">
        <v>255419.04749999999</v>
      </c>
      <c r="F27" s="456">
        <f t="shared" si="0"/>
        <v>50493.715000000026</v>
      </c>
      <c r="G27" s="112"/>
      <c r="H27" s="112"/>
      <c r="I27" s="112"/>
      <c r="J27" s="112"/>
      <c r="K27" s="112"/>
    </row>
    <row r="28" spans="1:11" s="45" customFormat="1" x14ac:dyDescent="0.25">
      <c r="A28" s="455">
        <v>77</v>
      </c>
      <c r="B28" s="36" t="s">
        <v>775</v>
      </c>
      <c r="C28" s="41">
        <v>151940.5</v>
      </c>
      <c r="D28" s="41">
        <v>0</v>
      </c>
      <c r="E28" s="15">
        <v>139573.25</v>
      </c>
      <c r="F28" s="456">
        <f t="shared" si="0"/>
        <v>12367.25</v>
      </c>
      <c r="G28" s="112"/>
      <c r="H28" s="112"/>
      <c r="I28" s="112"/>
      <c r="J28" s="112"/>
      <c r="K28" s="112"/>
    </row>
    <row r="29" spans="1:11" s="45" customFormat="1" x14ac:dyDescent="0.25">
      <c r="A29" s="455">
        <v>78</v>
      </c>
      <c r="B29" s="36" t="s">
        <v>776</v>
      </c>
      <c r="C29" s="41">
        <v>199996.09999999998</v>
      </c>
      <c r="D29" s="41">
        <v>0</v>
      </c>
      <c r="E29" s="15">
        <v>146198.5625</v>
      </c>
      <c r="F29" s="456">
        <f t="shared" si="0"/>
        <v>53797.537499999977</v>
      </c>
      <c r="G29" s="112"/>
      <c r="H29" s="112"/>
      <c r="I29" s="112"/>
      <c r="J29" s="112"/>
      <c r="K29" s="112"/>
    </row>
    <row r="30" spans="1:11" s="45" customFormat="1" x14ac:dyDescent="0.25">
      <c r="A30" s="455">
        <v>79</v>
      </c>
      <c r="B30" s="36" t="s">
        <v>777</v>
      </c>
      <c r="C30" s="41">
        <v>254500.33749999999</v>
      </c>
      <c r="D30" s="41">
        <v>0</v>
      </c>
      <c r="E30" s="15">
        <v>247433.33749999999</v>
      </c>
      <c r="F30" s="456">
        <f t="shared" si="0"/>
        <v>7067</v>
      </c>
      <c r="G30" s="112"/>
      <c r="H30" s="112"/>
      <c r="I30" s="112"/>
      <c r="J30" s="112"/>
      <c r="K30" s="112"/>
    </row>
    <row r="31" spans="1:11" s="45" customFormat="1" x14ac:dyDescent="0.25">
      <c r="A31" s="455">
        <v>81</v>
      </c>
      <c r="B31" s="36" t="s">
        <v>778</v>
      </c>
      <c r="C31" s="41">
        <v>35335</v>
      </c>
      <c r="D31" s="41">
        <v>0</v>
      </c>
      <c r="E31" s="15">
        <v>137806.5</v>
      </c>
      <c r="F31" s="456">
        <f t="shared" si="0"/>
        <v>-102471.5</v>
      </c>
      <c r="G31" s="112"/>
      <c r="H31" s="112"/>
      <c r="I31" s="112"/>
      <c r="J31" s="112"/>
      <c r="K31" s="112"/>
    </row>
    <row r="32" spans="1:11" s="45" customFormat="1" x14ac:dyDescent="0.25">
      <c r="A32" s="455">
        <v>82</v>
      </c>
      <c r="B32" s="36" t="s">
        <v>779</v>
      </c>
      <c r="C32" s="41">
        <v>277556.42499999999</v>
      </c>
      <c r="D32" s="41">
        <v>0</v>
      </c>
      <c r="E32" s="15">
        <v>318085.67000000004</v>
      </c>
      <c r="F32" s="456">
        <f t="shared" si="0"/>
        <v>-40529.245000000054</v>
      </c>
      <c r="G32" s="112"/>
      <c r="H32" s="112"/>
      <c r="I32" s="112"/>
      <c r="J32" s="112"/>
      <c r="K32" s="112"/>
    </row>
    <row r="33" spans="1:11" s="45" customFormat="1" x14ac:dyDescent="0.25">
      <c r="A33" s="455">
        <v>86</v>
      </c>
      <c r="B33" s="36" t="s">
        <v>780</v>
      </c>
      <c r="C33" s="41">
        <v>608027.01250000007</v>
      </c>
      <c r="D33" s="41">
        <v>0</v>
      </c>
      <c r="E33" s="15">
        <v>614829</v>
      </c>
      <c r="F33" s="456">
        <f t="shared" si="0"/>
        <v>-6801.9874999999302</v>
      </c>
      <c r="G33" s="112"/>
      <c r="H33" s="112"/>
      <c r="I33" s="112"/>
      <c r="J33" s="112"/>
      <c r="K33" s="112"/>
    </row>
    <row r="34" spans="1:11" s="45" customFormat="1" x14ac:dyDescent="0.25">
      <c r="A34" s="455">
        <v>90</v>
      </c>
      <c r="B34" s="36" t="s">
        <v>781</v>
      </c>
      <c r="C34" s="41">
        <v>42402</v>
      </c>
      <c r="D34" s="41">
        <v>0</v>
      </c>
      <c r="E34" s="15">
        <v>77825.337499999994</v>
      </c>
      <c r="F34" s="456">
        <f t="shared" si="0"/>
        <v>-35423.337499999994</v>
      </c>
      <c r="G34" s="112"/>
      <c r="H34" s="112"/>
      <c r="I34" s="112"/>
      <c r="J34" s="112"/>
      <c r="K34" s="112"/>
    </row>
    <row r="35" spans="1:11" s="45" customFormat="1" x14ac:dyDescent="0.25">
      <c r="A35" s="455">
        <v>91</v>
      </c>
      <c r="B35" s="36" t="s">
        <v>782</v>
      </c>
      <c r="C35" s="41">
        <v>5452455.5125000002</v>
      </c>
      <c r="D35" s="41">
        <v>0</v>
      </c>
      <c r="E35" s="15">
        <v>127322987.11800003</v>
      </c>
      <c r="F35" s="456">
        <f t="shared" si="0"/>
        <v>-121870531.60550003</v>
      </c>
      <c r="G35" s="112"/>
      <c r="H35" s="112"/>
      <c r="I35" s="112"/>
      <c r="J35" s="112"/>
      <c r="K35" s="112"/>
    </row>
    <row r="36" spans="1:11" s="45" customFormat="1" x14ac:dyDescent="0.25">
      <c r="A36" s="455">
        <v>92</v>
      </c>
      <c r="B36" s="36" t="s">
        <v>783</v>
      </c>
      <c r="C36" s="41">
        <v>4478799.5874999994</v>
      </c>
      <c r="D36" s="41">
        <v>0</v>
      </c>
      <c r="E36" s="15">
        <v>11440510.121250005</v>
      </c>
      <c r="F36" s="456">
        <f t="shared" si="0"/>
        <v>-6961710.533750006</v>
      </c>
      <c r="G36" s="112"/>
      <c r="H36" s="112"/>
      <c r="I36" s="112"/>
      <c r="J36" s="112"/>
      <c r="K36" s="112"/>
    </row>
    <row r="37" spans="1:11" s="45" customFormat="1" x14ac:dyDescent="0.25">
      <c r="A37" s="455">
        <v>97</v>
      </c>
      <c r="B37" s="36" t="s">
        <v>784</v>
      </c>
      <c r="C37" s="41">
        <v>176675</v>
      </c>
      <c r="D37" s="41">
        <v>0</v>
      </c>
      <c r="E37" s="15">
        <v>114308.72500000001</v>
      </c>
      <c r="F37" s="456">
        <f t="shared" si="0"/>
        <v>62366.274999999994</v>
      </c>
      <c r="G37" s="112"/>
      <c r="H37" s="112"/>
      <c r="I37" s="112"/>
      <c r="J37" s="112"/>
      <c r="K37" s="112"/>
    </row>
    <row r="38" spans="1:11" s="45" customFormat="1" x14ac:dyDescent="0.25">
      <c r="A38" s="455">
        <v>98</v>
      </c>
      <c r="B38" s="36" t="s">
        <v>785</v>
      </c>
      <c r="C38" s="41">
        <v>1115084.2625000002</v>
      </c>
      <c r="D38" s="41">
        <v>0</v>
      </c>
      <c r="E38" s="15">
        <v>4353890.3625000007</v>
      </c>
      <c r="F38" s="456">
        <f t="shared" si="0"/>
        <v>-3238806.1000000006</v>
      </c>
      <c r="G38" s="112"/>
      <c r="H38" s="112"/>
      <c r="I38" s="112"/>
      <c r="J38" s="112"/>
      <c r="K38" s="112"/>
    </row>
    <row r="39" spans="1:11" s="45" customFormat="1" x14ac:dyDescent="0.25">
      <c r="A39" s="455">
        <v>102</v>
      </c>
      <c r="B39" s="36" t="s">
        <v>786</v>
      </c>
      <c r="C39" s="41">
        <v>319870.08750000002</v>
      </c>
      <c r="D39" s="41">
        <v>0</v>
      </c>
      <c r="E39" s="15">
        <v>167841.25</v>
      </c>
      <c r="F39" s="456">
        <f t="shared" si="0"/>
        <v>152028.83750000002</v>
      </c>
      <c r="G39" s="112"/>
      <c r="H39" s="112"/>
      <c r="I39" s="112"/>
      <c r="J39" s="112"/>
      <c r="K39" s="112"/>
    </row>
    <row r="40" spans="1:11" s="45" customFormat="1" x14ac:dyDescent="0.25">
      <c r="A40" s="455">
        <v>103</v>
      </c>
      <c r="B40" s="36" t="s">
        <v>787</v>
      </c>
      <c r="C40" s="41">
        <v>86659.087499999994</v>
      </c>
      <c r="D40" s="41">
        <v>0</v>
      </c>
      <c r="E40" s="15">
        <v>79503.75</v>
      </c>
      <c r="F40" s="456">
        <f t="shared" si="0"/>
        <v>7155.3374999999942</v>
      </c>
      <c r="G40" s="112"/>
      <c r="H40" s="112"/>
      <c r="I40" s="112"/>
      <c r="J40" s="112"/>
      <c r="K40" s="112"/>
    </row>
    <row r="41" spans="1:11" s="45" customFormat="1" x14ac:dyDescent="0.25">
      <c r="A41" s="455">
        <v>105</v>
      </c>
      <c r="B41" s="36" t="s">
        <v>788</v>
      </c>
      <c r="C41" s="41">
        <v>8833.75</v>
      </c>
      <c r="D41" s="41">
        <v>0</v>
      </c>
      <c r="E41" s="15">
        <v>70670</v>
      </c>
      <c r="F41" s="456">
        <f t="shared" si="0"/>
        <v>-61836.25</v>
      </c>
      <c r="G41" s="112"/>
      <c r="H41" s="112"/>
      <c r="I41" s="112"/>
      <c r="J41" s="112"/>
      <c r="K41" s="112"/>
    </row>
    <row r="42" spans="1:11" s="45" customFormat="1" x14ac:dyDescent="0.25">
      <c r="A42" s="455">
        <v>106</v>
      </c>
      <c r="B42" s="36" t="s">
        <v>789</v>
      </c>
      <c r="C42" s="41">
        <v>1046269.3500000001</v>
      </c>
      <c r="D42" s="41">
        <v>0</v>
      </c>
      <c r="E42" s="15">
        <v>1372093.385</v>
      </c>
      <c r="F42" s="456">
        <f t="shared" si="0"/>
        <v>-325824.03499999992</v>
      </c>
      <c r="G42" s="112"/>
      <c r="H42" s="112"/>
      <c r="I42" s="112"/>
      <c r="J42" s="112"/>
      <c r="K42" s="112"/>
    </row>
    <row r="43" spans="1:11" s="45" customFormat="1" x14ac:dyDescent="0.25">
      <c r="A43" s="455">
        <v>108</v>
      </c>
      <c r="B43" s="36" t="s">
        <v>790</v>
      </c>
      <c r="C43" s="41">
        <v>236832.83749999999</v>
      </c>
      <c r="D43" s="41">
        <v>0</v>
      </c>
      <c r="E43" s="15">
        <v>210243.25</v>
      </c>
      <c r="F43" s="456">
        <f t="shared" si="0"/>
        <v>26589.587499999994</v>
      </c>
      <c r="G43" s="112"/>
      <c r="H43" s="112"/>
      <c r="I43" s="112"/>
      <c r="J43" s="112"/>
      <c r="K43" s="112"/>
    </row>
    <row r="44" spans="1:11" s="45" customFormat="1" x14ac:dyDescent="0.25">
      <c r="A44" s="455">
        <v>109</v>
      </c>
      <c r="B44" s="36" t="s">
        <v>791</v>
      </c>
      <c r="C44" s="41">
        <v>1403241.1875</v>
      </c>
      <c r="D44" s="41">
        <v>0</v>
      </c>
      <c r="E44" s="15">
        <v>1412110.2725</v>
      </c>
      <c r="F44" s="456">
        <f t="shared" si="0"/>
        <v>-8869.0849999999627</v>
      </c>
      <c r="G44" s="112"/>
      <c r="H44" s="112"/>
      <c r="I44" s="112"/>
      <c r="J44" s="112"/>
      <c r="K44" s="112"/>
    </row>
    <row r="45" spans="1:11" s="45" customFormat="1" x14ac:dyDescent="0.25">
      <c r="A45" s="455">
        <v>111</v>
      </c>
      <c r="B45" s="36" t="s">
        <v>792</v>
      </c>
      <c r="C45" s="41">
        <v>425875.08750000002</v>
      </c>
      <c r="D45" s="41">
        <v>0</v>
      </c>
      <c r="E45" s="15">
        <v>417942.38</v>
      </c>
      <c r="F45" s="456">
        <f t="shared" si="0"/>
        <v>7932.7075000000186</v>
      </c>
      <c r="G45" s="112"/>
      <c r="H45" s="112"/>
      <c r="I45" s="112"/>
      <c r="J45" s="112"/>
      <c r="K45" s="112"/>
    </row>
    <row r="46" spans="1:11" s="45" customFormat="1" x14ac:dyDescent="0.25">
      <c r="A46" s="455">
        <v>139</v>
      </c>
      <c r="B46" s="36" t="s">
        <v>793</v>
      </c>
      <c r="C46" s="41">
        <v>261567.33749999999</v>
      </c>
      <c r="D46" s="41">
        <v>0</v>
      </c>
      <c r="E46" s="15">
        <v>153795.58749999999</v>
      </c>
      <c r="F46" s="456">
        <f t="shared" si="0"/>
        <v>107771.75</v>
      </c>
      <c r="G46" s="112"/>
      <c r="H46" s="112"/>
      <c r="I46" s="112"/>
      <c r="J46" s="112"/>
      <c r="K46" s="112"/>
    </row>
    <row r="47" spans="1:11" s="45" customFormat="1" x14ac:dyDescent="0.25">
      <c r="A47" s="455">
        <v>140</v>
      </c>
      <c r="B47" s="36" t="s">
        <v>794</v>
      </c>
      <c r="C47" s="41">
        <v>501845.33750000002</v>
      </c>
      <c r="D47" s="41">
        <v>0</v>
      </c>
      <c r="E47" s="15">
        <v>667160.13500000001</v>
      </c>
      <c r="F47" s="456">
        <f t="shared" si="0"/>
        <v>-165314.79749999999</v>
      </c>
      <c r="G47" s="112"/>
      <c r="H47" s="112"/>
      <c r="I47" s="112"/>
      <c r="J47" s="112"/>
      <c r="K47" s="112"/>
    </row>
    <row r="48" spans="1:11" s="45" customFormat="1" x14ac:dyDescent="0.25">
      <c r="A48" s="455">
        <v>142</v>
      </c>
      <c r="B48" s="36" t="s">
        <v>795</v>
      </c>
      <c r="C48" s="41">
        <v>681965.5</v>
      </c>
      <c r="D48" s="41">
        <v>0</v>
      </c>
      <c r="E48" s="15">
        <v>110457.20999999999</v>
      </c>
      <c r="F48" s="456">
        <f t="shared" si="0"/>
        <v>571508.29</v>
      </c>
      <c r="G48" s="112"/>
      <c r="H48" s="112"/>
      <c r="I48" s="112"/>
      <c r="J48" s="112"/>
      <c r="K48" s="112"/>
    </row>
    <row r="49" spans="1:11" s="45" customFormat="1" x14ac:dyDescent="0.25">
      <c r="A49" s="455">
        <v>143</v>
      </c>
      <c r="B49" s="36" t="s">
        <v>796</v>
      </c>
      <c r="C49" s="41">
        <v>291690.42499999999</v>
      </c>
      <c r="D49" s="41">
        <v>0</v>
      </c>
      <c r="E49" s="15">
        <v>129979.79749999999</v>
      </c>
      <c r="F49" s="456">
        <f t="shared" si="0"/>
        <v>161710.6275</v>
      </c>
      <c r="G49" s="112"/>
      <c r="H49" s="112"/>
      <c r="I49" s="112"/>
      <c r="J49" s="112"/>
      <c r="K49" s="112"/>
    </row>
    <row r="50" spans="1:11" s="45" customFormat="1" x14ac:dyDescent="0.25">
      <c r="A50" s="455">
        <v>145</v>
      </c>
      <c r="B50" s="36" t="s">
        <v>797</v>
      </c>
      <c r="C50" s="41">
        <v>728077.67500000005</v>
      </c>
      <c r="D50" s="41">
        <v>0</v>
      </c>
      <c r="E50" s="15">
        <v>175261.6</v>
      </c>
      <c r="F50" s="456">
        <f t="shared" si="0"/>
        <v>552816.07500000007</v>
      </c>
      <c r="G50" s="112"/>
      <c r="H50" s="112"/>
      <c r="I50" s="112"/>
      <c r="J50" s="112"/>
      <c r="K50" s="112"/>
    </row>
    <row r="51" spans="1:11" s="45" customFormat="1" x14ac:dyDescent="0.25">
      <c r="A51" s="455">
        <v>146</v>
      </c>
      <c r="B51" s="36" t="s">
        <v>798</v>
      </c>
      <c r="C51" s="41">
        <v>266955.92499999999</v>
      </c>
      <c r="D51" s="41">
        <v>0</v>
      </c>
      <c r="E51" s="15">
        <v>97171.25</v>
      </c>
      <c r="F51" s="456">
        <f t="shared" si="0"/>
        <v>169784.67499999999</v>
      </c>
      <c r="G51" s="112"/>
      <c r="H51" s="112"/>
      <c r="I51" s="112"/>
      <c r="J51" s="112"/>
      <c r="K51" s="112"/>
    </row>
    <row r="52" spans="1:11" s="45" customFormat="1" x14ac:dyDescent="0.25">
      <c r="A52" s="455">
        <v>148</v>
      </c>
      <c r="B52" s="36" t="s">
        <v>799</v>
      </c>
      <c r="C52" s="41">
        <v>107860.08749999999</v>
      </c>
      <c r="D52" s="41">
        <v>0</v>
      </c>
      <c r="E52" s="15">
        <v>197876</v>
      </c>
      <c r="F52" s="456">
        <f t="shared" si="0"/>
        <v>-90015.912500000006</v>
      </c>
      <c r="G52" s="112"/>
      <c r="H52" s="112"/>
      <c r="I52" s="112"/>
      <c r="J52" s="112"/>
      <c r="K52" s="112"/>
    </row>
    <row r="53" spans="1:11" s="45" customFormat="1" x14ac:dyDescent="0.25">
      <c r="A53" s="455">
        <v>149</v>
      </c>
      <c r="B53" s="36" t="s">
        <v>1033</v>
      </c>
      <c r="C53" s="41">
        <v>40723.587500000001</v>
      </c>
      <c r="D53" s="41">
        <v>0</v>
      </c>
      <c r="E53" s="15">
        <v>2876445.6749999998</v>
      </c>
      <c r="F53" s="456">
        <f t="shared" si="0"/>
        <v>-2835722.0874999999</v>
      </c>
      <c r="G53" s="112"/>
      <c r="H53" s="112"/>
      <c r="I53" s="112"/>
      <c r="J53" s="112"/>
      <c r="K53" s="112"/>
    </row>
    <row r="54" spans="1:11" s="45" customFormat="1" x14ac:dyDescent="0.25">
      <c r="A54" s="455">
        <v>151</v>
      </c>
      <c r="B54" s="36" t="s">
        <v>800</v>
      </c>
      <c r="C54" s="41">
        <v>54769.25</v>
      </c>
      <c r="D54" s="41">
        <v>0</v>
      </c>
      <c r="E54" s="15">
        <v>37101.75</v>
      </c>
      <c r="F54" s="456">
        <f t="shared" si="0"/>
        <v>17667.5</v>
      </c>
      <c r="G54" s="112"/>
      <c r="H54" s="112"/>
      <c r="I54" s="112"/>
      <c r="J54" s="112"/>
      <c r="K54" s="112"/>
    </row>
    <row r="55" spans="1:11" s="45" customFormat="1" x14ac:dyDescent="0.25">
      <c r="A55" s="455">
        <v>152</v>
      </c>
      <c r="B55" s="36" t="s">
        <v>801</v>
      </c>
      <c r="C55" s="41">
        <v>545925.75</v>
      </c>
      <c r="D55" s="41">
        <v>0</v>
      </c>
      <c r="E55" s="15">
        <v>106005</v>
      </c>
      <c r="F55" s="456">
        <f t="shared" si="0"/>
        <v>439920.75</v>
      </c>
      <c r="G55" s="112"/>
      <c r="H55" s="112"/>
      <c r="I55" s="112"/>
      <c r="J55" s="112"/>
      <c r="K55" s="112"/>
    </row>
    <row r="56" spans="1:11" s="45" customFormat="1" x14ac:dyDescent="0.25">
      <c r="A56" s="455">
        <v>153</v>
      </c>
      <c r="B56" s="36" t="s">
        <v>802</v>
      </c>
      <c r="C56" s="41">
        <v>784790.35</v>
      </c>
      <c r="D56" s="41">
        <v>0</v>
      </c>
      <c r="E56" s="15">
        <v>1355609.6074999997</v>
      </c>
      <c r="F56" s="456">
        <f t="shared" si="0"/>
        <v>-570819.25749999972</v>
      </c>
      <c r="G56" s="112"/>
      <c r="H56" s="112"/>
      <c r="I56" s="112"/>
      <c r="J56" s="112"/>
      <c r="K56" s="112"/>
    </row>
    <row r="57" spans="1:11" s="45" customFormat="1" x14ac:dyDescent="0.25">
      <c r="A57" s="455">
        <v>165</v>
      </c>
      <c r="B57" s="36" t="s">
        <v>803</v>
      </c>
      <c r="C57" s="41">
        <v>1000245.5125000001</v>
      </c>
      <c r="D57" s="41">
        <v>0</v>
      </c>
      <c r="E57" s="15">
        <v>587091.02499999991</v>
      </c>
      <c r="F57" s="456">
        <f t="shared" si="0"/>
        <v>413154.48750000016</v>
      </c>
      <c r="G57" s="112"/>
      <c r="H57" s="112"/>
      <c r="I57" s="112"/>
      <c r="J57" s="112"/>
      <c r="K57" s="112"/>
    </row>
    <row r="58" spans="1:11" s="45" customFormat="1" x14ac:dyDescent="0.25">
      <c r="A58" s="455">
        <v>167</v>
      </c>
      <c r="B58" s="36" t="s">
        <v>804</v>
      </c>
      <c r="C58" s="41">
        <v>1237608.375</v>
      </c>
      <c r="D58" s="41">
        <v>0</v>
      </c>
      <c r="E58" s="15">
        <v>13642755.162500003</v>
      </c>
      <c r="F58" s="456">
        <f t="shared" si="0"/>
        <v>-12405146.787500003</v>
      </c>
      <c r="G58" s="112"/>
      <c r="H58" s="112"/>
      <c r="I58" s="112"/>
      <c r="J58" s="112"/>
      <c r="K58" s="112"/>
    </row>
    <row r="59" spans="1:11" s="45" customFormat="1" x14ac:dyDescent="0.25">
      <c r="A59" s="455">
        <v>169</v>
      </c>
      <c r="B59" s="36" t="s">
        <v>805</v>
      </c>
      <c r="C59" s="41">
        <v>277379.75</v>
      </c>
      <c r="D59" s="41">
        <v>0</v>
      </c>
      <c r="E59" s="15">
        <v>278616.47499999998</v>
      </c>
      <c r="F59" s="456">
        <f t="shared" si="0"/>
        <v>-1236.7249999999767</v>
      </c>
      <c r="G59" s="112"/>
      <c r="H59" s="112"/>
      <c r="I59" s="112"/>
      <c r="J59" s="112"/>
      <c r="K59" s="112"/>
    </row>
    <row r="60" spans="1:11" s="45" customFormat="1" x14ac:dyDescent="0.25">
      <c r="A60" s="455">
        <v>171</v>
      </c>
      <c r="B60" s="36" t="s">
        <v>806</v>
      </c>
      <c r="C60" s="41">
        <v>136304.76250000001</v>
      </c>
      <c r="D60" s="41">
        <v>0</v>
      </c>
      <c r="E60" s="15">
        <v>182063.58749999999</v>
      </c>
      <c r="F60" s="456">
        <f t="shared" si="0"/>
        <v>-45758.824999999983</v>
      </c>
      <c r="G60" s="112"/>
      <c r="H60" s="112"/>
      <c r="I60" s="112"/>
      <c r="J60" s="112"/>
      <c r="K60" s="112"/>
    </row>
    <row r="61" spans="1:11" s="45" customFormat="1" x14ac:dyDescent="0.25">
      <c r="A61" s="455">
        <v>172</v>
      </c>
      <c r="B61" s="36" t="s">
        <v>807</v>
      </c>
      <c r="C61" s="41">
        <v>542657.26249999995</v>
      </c>
      <c r="D61" s="41">
        <v>0</v>
      </c>
      <c r="E61" s="15">
        <v>385858.2</v>
      </c>
      <c r="F61" s="456">
        <f t="shared" si="0"/>
        <v>156799.06249999994</v>
      </c>
      <c r="G61" s="112"/>
      <c r="H61" s="112"/>
      <c r="I61" s="112"/>
      <c r="J61" s="112"/>
      <c r="K61" s="112"/>
    </row>
    <row r="62" spans="1:11" s="45" customFormat="1" x14ac:dyDescent="0.25">
      <c r="A62" s="455">
        <v>176</v>
      </c>
      <c r="B62" s="36" t="s">
        <v>808</v>
      </c>
      <c r="C62" s="41">
        <v>51235.75</v>
      </c>
      <c r="D62" s="41">
        <v>0</v>
      </c>
      <c r="E62" s="15">
        <v>325170.33750000002</v>
      </c>
      <c r="F62" s="456">
        <f t="shared" si="0"/>
        <v>-273934.58750000002</v>
      </c>
      <c r="G62" s="112"/>
      <c r="H62" s="112"/>
      <c r="I62" s="112"/>
      <c r="J62" s="112"/>
      <c r="K62" s="112"/>
    </row>
    <row r="63" spans="1:11" s="45" customFormat="1" x14ac:dyDescent="0.25">
      <c r="A63" s="455">
        <v>177</v>
      </c>
      <c r="B63" s="36" t="s">
        <v>809</v>
      </c>
      <c r="C63" s="41">
        <v>307591.17499999999</v>
      </c>
      <c r="D63" s="41">
        <v>0</v>
      </c>
      <c r="E63" s="15">
        <v>70670</v>
      </c>
      <c r="F63" s="456">
        <f t="shared" si="0"/>
        <v>236921.17499999999</v>
      </c>
      <c r="G63" s="112"/>
      <c r="H63" s="112"/>
      <c r="I63" s="112"/>
      <c r="J63" s="112"/>
      <c r="K63" s="112"/>
    </row>
    <row r="64" spans="1:11" s="45" customFormat="1" x14ac:dyDescent="0.25">
      <c r="A64" s="455">
        <v>178</v>
      </c>
      <c r="B64" s="36" t="s">
        <v>810</v>
      </c>
      <c r="C64" s="41">
        <v>190985.67499999999</v>
      </c>
      <c r="D64" s="41">
        <v>0</v>
      </c>
      <c r="E64" s="15">
        <v>183742</v>
      </c>
      <c r="F64" s="456">
        <f t="shared" si="0"/>
        <v>7243.6749999999884</v>
      </c>
      <c r="G64" s="112"/>
      <c r="H64" s="112"/>
      <c r="I64" s="112"/>
      <c r="J64" s="112"/>
      <c r="K64" s="112"/>
    </row>
    <row r="65" spans="1:11" s="45" customFormat="1" x14ac:dyDescent="0.25">
      <c r="A65" s="455">
        <v>179</v>
      </c>
      <c r="B65" s="36" t="s">
        <v>811</v>
      </c>
      <c r="C65" s="41">
        <v>1451296.7874999999</v>
      </c>
      <c r="D65" s="41">
        <v>0</v>
      </c>
      <c r="E65" s="15">
        <v>15622115.857500002</v>
      </c>
      <c r="F65" s="456">
        <f t="shared" si="0"/>
        <v>-14170819.070000002</v>
      </c>
      <c r="G65" s="112"/>
      <c r="H65" s="112"/>
      <c r="I65" s="112"/>
      <c r="J65" s="112"/>
      <c r="K65" s="112"/>
    </row>
    <row r="66" spans="1:11" s="45" customFormat="1" x14ac:dyDescent="0.25">
      <c r="A66" s="455">
        <v>181</v>
      </c>
      <c r="B66" s="36" t="s">
        <v>812</v>
      </c>
      <c r="C66" s="41">
        <v>45935.5</v>
      </c>
      <c r="D66" s="41">
        <v>0</v>
      </c>
      <c r="E66" s="15">
        <v>41553.96</v>
      </c>
      <c r="F66" s="456">
        <f t="shared" si="0"/>
        <v>4381.5400000000009</v>
      </c>
      <c r="G66" s="112"/>
      <c r="H66" s="112"/>
      <c r="I66" s="112"/>
      <c r="J66" s="112"/>
      <c r="K66" s="112"/>
    </row>
    <row r="67" spans="1:11" s="45" customFormat="1" x14ac:dyDescent="0.25">
      <c r="A67" s="455">
        <v>182</v>
      </c>
      <c r="B67" s="36" t="s">
        <v>813</v>
      </c>
      <c r="C67" s="41">
        <v>219253.67499999999</v>
      </c>
      <c r="D67" s="41">
        <v>0</v>
      </c>
      <c r="E67" s="15">
        <v>617408.45500000007</v>
      </c>
      <c r="F67" s="456">
        <f t="shared" si="0"/>
        <v>-398154.78000000009</v>
      </c>
      <c r="G67" s="112"/>
      <c r="H67" s="112"/>
      <c r="I67" s="112"/>
      <c r="J67" s="112"/>
      <c r="K67" s="112"/>
    </row>
    <row r="68" spans="1:11" s="45" customFormat="1" x14ac:dyDescent="0.25">
      <c r="A68" s="455">
        <v>186</v>
      </c>
      <c r="B68" s="36" t="s">
        <v>814</v>
      </c>
      <c r="C68" s="41">
        <v>862527.35</v>
      </c>
      <c r="D68" s="41">
        <v>0</v>
      </c>
      <c r="E68" s="15">
        <v>4577666.9174999995</v>
      </c>
      <c r="F68" s="456">
        <f t="shared" si="0"/>
        <v>-3715139.5674999994</v>
      </c>
      <c r="G68" s="112"/>
      <c r="H68" s="112"/>
      <c r="I68" s="112"/>
      <c r="J68" s="112"/>
      <c r="K68" s="112"/>
    </row>
    <row r="69" spans="1:11" s="45" customFormat="1" x14ac:dyDescent="0.25">
      <c r="A69" s="455">
        <v>202</v>
      </c>
      <c r="B69" s="36" t="s">
        <v>815</v>
      </c>
      <c r="C69" s="41">
        <v>1194676.3500000001</v>
      </c>
      <c r="D69" s="41">
        <v>0</v>
      </c>
      <c r="E69" s="15">
        <v>4978913.5100000007</v>
      </c>
      <c r="F69" s="456">
        <f t="shared" si="0"/>
        <v>-3784237.1600000006</v>
      </c>
      <c r="G69" s="112"/>
      <c r="H69" s="112"/>
      <c r="I69" s="112"/>
      <c r="J69" s="112"/>
      <c r="K69" s="112"/>
    </row>
    <row r="70" spans="1:11" s="45" customFormat="1" x14ac:dyDescent="0.25">
      <c r="A70" s="455">
        <v>204</v>
      </c>
      <c r="B70" s="36" t="s">
        <v>816</v>
      </c>
      <c r="C70" s="41">
        <v>54857.587500000001</v>
      </c>
      <c r="D70" s="41">
        <v>0</v>
      </c>
      <c r="E70" s="15">
        <v>1026958.7725</v>
      </c>
      <c r="F70" s="456">
        <f t="shared" si="0"/>
        <v>-972101.18499999994</v>
      </c>
      <c r="G70" s="112"/>
      <c r="H70" s="112"/>
      <c r="I70" s="112"/>
      <c r="J70" s="112"/>
      <c r="K70" s="112"/>
    </row>
    <row r="71" spans="1:11" s="45" customFormat="1" x14ac:dyDescent="0.25">
      <c r="A71" s="455">
        <v>205</v>
      </c>
      <c r="B71" s="36" t="s">
        <v>817</v>
      </c>
      <c r="C71" s="41">
        <v>434885.51250000001</v>
      </c>
      <c r="D71" s="41">
        <v>0</v>
      </c>
      <c r="E71" s="15">
        <v>392483.51249999995</v>
      </c>
      <c r="F71" s="456">
        <f t="shared" si="0"/>
        <v>42402.000000000058</v>
      </c>
      <c r="G71" s="112"/>
      <c r="H71" s="112"/>
      <c r="I71" s="112"/>
      <c r="J71" s="112"/>
      <c r="K71" s="112"/>
    </row>
    <row r="72" spans="1:11" s="45" customFormat="1" x14ac:dyDescent="0.25">
      <c r="A72" s="455">
        <v>208</v>
      </c>
      <c r="B72" s="36" t="s">
        <v>818</v>
      </c>
      <c r="C72" s="41">
        <v>132682.92499999999</v>
      </c>
      <c r="D72" s="41">
        <v>0</v>
      </c>
      <c r="E72" s="15">
        <v>127294.33749999999</v>
      </c>
      <c r="F72" s="456">
        <f t="shared" si="0"/>
        <v>5388.5874999999942</v>
      </c>
      <c r="G72" s="112"/>
      <c r="H72" s="112"/>
      <c r="I72" s="112"/>
      <c r="J72" s="112"/>
      <c r="K72" s="112"/>
    </row>
    <row r="73" spans="1:11" s="45" customFormat="1" x14ac:dyDescent="0.25">
      <c r="A73" s="455">
        <v>211</v>
      </c>
      <c r="B73" s="36" t="s">
        <v>819</v>
      </c>
      <c r="C73" s="41">
        <v>715798.76250000007</v>
      </c>
      <c r="D73" s="41">
        <v>0</v>
      </c>
      <c r="E73" s="15">
        <v>1790018.0974999999</v>
      </c>
      <c r="F73" s="456">
        <f t="shared" ref="F73:F136" si="1">C73+D73-E73</f>
        <v>-1074219.335</v>
      </c>
      <c r="G73" s="112"/>
      <c r="H73" s="112"/>
      <c r="I73" s="112"/>
      <c r="J73" s="112"/>
      <c r="K73" s="112"/>
    </row>
    <row r="74" spans="1:11" s="45" customFormat="1" x14ac:dyDescent="0.25">
      <c r="A74" s="455">
        <v>213</v>
      </c>
      <c r="B74" s="36" t="s">
        <v>820</v>
      </c>
      <c r="C74" s="41">
        <v>56712.675000000003</v>
      </c>
      <c r="D74" s="41">
        <v>0</v>
      </c>
      <c r="E74" s="15">
        <v>168017.92499999999</v>
      </c>
      <c r="F74" s="456">
        <f t="shared" si="1"/>
        <v>-111305.24999999999</v>
      </c>
      <c r="G74" s="112"/>
      <c r="H74" s="112"/>
      <c r="I74" s="112"/>
      <c r="J74" s="112"/>
      <c r="K74" s="112"/>
    </row>
    <row r="75" spans="1:11" s="45" customFormat="1" x14ac:dyDescent="0.25">
      <c r="A75" s="455">
        <v>214</v>
      </c>
      <c r="B75" s="36" t="s">
        <v>821</v>
      </c>
      <c r="C75" s="41">
        <v>404674.08750000002</v>
      </c>
      <c r="D75" s="41">
        <v>0</v>
      </c>
      <c r="E75" s="15">
        <v>192664.08749999999</v>
      </c>
      <c r="F75" s="456">
        <f t="shared" si="1"/>
        <v>212010.00000000003</v>
      </c>
      <c r="G75" s="112"/>
      <c r="H75" s="112"/>
      <c r="I75" s="112"/>
      <c r="J75" s="112"/>
      <c r="K75" s="112"/>
    </row>
    <row r="76" spans="1:11" s="45" customFormat="1" x14ac:dyDescent="0.25">
      <c r="A76" s="455">
        <v>216</v>
      </c>
      <c r="B76" s="36" t="s">
        <v>822</v>
      </c>
      <c r="C76" s="41">
        <v>65458.087500000001</v>
      </c>
      <c r="D76" s="41">
        <v>0</v>
      </c>
      <c r="E76" s="15">
        <v>14134</v>
      </c>
      <c r="F76" s="456">
        <f t="shared" si="1"/>
        <v>51324.087500000001</v>
      </c>
      <c r="G76" s="112"/>
      <c r="H76" s="112"/>
      <c r="I76" s="112"/>
      <c r="J76" s="112"/>
      <c r="K76" s="112"/>
    </row>
    <row r="77" spans="1:11" s="45" customFormat="1" x14ac:dyDescent="0.25">
      <c r="A77" s="455">
        <v>217</v>
      </c>
      <c r="B77" s="36" t="s">
        <v>823</v>
      </c>
      <c r="C77" s="41">
        <v>54769.25</v>
      </c>
      <c r="D77" s="41">
        <v>0</v>
      </c>
      <c r="E77" s="15">
        <v>104326.58749999999</v>
      </c>
      <c r="F77" s="456">
        <f t="shared" si="1"/>
        <v>-49557.337499999994</v>
      </c>
      <c r="G77" s="112"/>
      <c r="H77" s="112"/>
      <c r="I77" s="112"/>
      <c r="J77" s="112"/>
      <c r="K77" s="112"/>
    </row>
    <row r="78" spans="1:11" s="45" customFormat="1" x14ac:dyDescent="0.25">
      <c r="A78" s="455">
        <v>218</v>
      </c>
      <c r="B78" s="36" t="s">
        <v>824</v>
      </c>
      <c r="C78" s="41">
        <v>17667.5</v>
      </c>
      <c r="D78" s="41">
        <v>0</v>
      </c>
      <c r="E78" s="15">
        <v>447076.08750000002</v>
      </c>
      <c r="F78" s="456">
        <f t="shared" si="1"/>
        <v>-429408.58750000002</v>
      </c>
      <c r="G78" s="112"/>
      <c r="H78" s="112"/>
      <c r="I78" s="112"/>
      <c r="J78" s="112"/>
      <c r="K78" s="112"/>
    </row>
    <row r="79" spans="1:11" s="45" customFormat="1" x14ac:dyDescent="0.25">
      <c r="A79" s="455">
        <v>224</v>
      </c>
      <c r="B79" s="36" t="s">
        <v>825</v>
      </c>
      <c r="C79" s="41">
        <v>335682.5</v>
      </c>
      <c r="D79" s="41">
        <v>0</v>
      </c>
      <c r="E79" s="15">
        <v>60157.837500000001</v>
      </c>
      <c r="F79" s="456">
        <f t="shared" si="1"/>
        <v>275524.66249999998</v>
      </c>
      <c r="G79" s="112"/>
      <c r="H79" s="112"/>
      <c r="I79" s="112"/>
      <c r="J79" s="112"/>
      <c r="K79" s="112"/>
    </row>
    <row r="80" spans="1:11" s="45" customFormat="1" x14ac:dyDescent="0.25">
      <c r="A80" s="455">
        <v>226</v>
      </c>
      <c r="B80" s="36" t="s">
        <v>826</v>
      </c>
      <c r="C80" s="41">
        <v>128972.75</v>
      </c>
      <c r="D80" s="41">
        <v>0</v>
      </c>
      <c r="E80" s="15">
        <v>40635.25</v>
      </c>
      <c r="F80" s="456">
        <f t="shared" si="1"/>
        <v>88337.5</v>
      </c>
      <c r="G80" s="112"/>
      <c r="H80" s="112"/>
      <c r="I80" s="112"/>
      <c r="J80" s="112"/>
      <c r="K80" s="112"/>
    </row>
    <row r="81" spans="1:11" s="45" customFormat="1" x14ac:dyDescent="0.25">
      <c r="A81" s="455">
        <v>230</v>
      </c>
      <c r="B81" s="36" t="s">
        <v>827</v>
      </c>
      <c r="C81" s="41">
        <v>54769.25</v>
      </c>
      <c r="D81" s="41">
        <v>0</v>
      </c>
      <c r="E81" s="15">
        <v>72436.75</v>
      </c>
      <c r="F81" s="456">
        <f t="shared" si="1"/>
        <v>-17667.5</v>
      </c>
      <c r="G81" s="112"/>
      <c r="H81" s="112"/>
      <c r="I81" s="112"/>
      <c r="J81" s="112"/>
      <c r="K81" s="112"/>
    </row>
    <row r="82" spans="1:11" s="45" customFormat="1" x14ac:dyDescent="0.25">
      <c r="A82" s="455">
        <v>231</v>
      </c>
      <c r="B82" s="36" t="s">
        <v>1034</v>
      </c>
      <c r="C82" s="41">
        <v>113160.33749999999</v>
      </c>
      <c r="D82" s="41">
        <v>0</v>
      </c>
      <c r="E82" s="15">
        <v>480556</v>
      </c>
      <c r="F82" s="456">
        <f t="shared" si="1"/>
        <v>-367395.66249999998</v>
      </c>
      <c r="G82" s="112"/>
      <c r="H82" s="112"/>
      <c r="I82" s="112"/>
      <c r="J82" s="112"/>
      <c r="K82" s="112"/>
    </row>
    <row r="83" spans="1:11" s="45" customFormat="1" x14ac:dyDescent="0.25">
      <c r="A83" s="455">
        <v>232</v>
      </c>
      <c r="B83" s="36" t="s">
        <v>828</v>
      </c>
      <c r="C83" s="41">
        <v>293457.17499999999</v>
      </c>
      <c r="D83" s="41">
        <v>0</v>
      </c>
      <c r="E83" s="15">
        <v>254412</v>
      </c>
      <c r="F83" s="456">
        <f t="shared" si="1"/>
        <v>39045.174999999988</v>
      </c>
      <c r="G83" s="112"/>
      <c r="H83" s="112"/>
      <c r="I83" s="112"/>
      <c r="J83" s="112"/>
      <c r="K83" s="112"/>
    </row>
    <row r="84" spans="1:11" s="45" customFormat="1" x14ac:dyDescent="0.25">
      <c r="A84" s="455">
        <v>233</v>
      </c>
      <c r="B84" s="36" t="s">
        <v>829</v>
      </c>
      <c r="C84" s="41">
        <v>537357.01249999995</v>
      </c>
      <c r="D84" s="41">
        <v>0</v>
      </c>
      <c r="E84" s="15">
        <v>298227.39999999997</v>
      </c>
      <c r="F84" s="456">
        <f t="shared" si="1"/>
        <v>239129.61249999999</v>
      </c>
      <c r="G84" s="112"/>
      <c r="H84" s="112"/>
      <c r="I84" s="112"/>
      <c r="J84" s="112"/>
      <c r="K84" s="112"/>
    </row>
    <row r="85" spans="1:11" s="45" customFormat="1" x14ac:dyDescent="0.25">
      <c r="A85" s="455">
        <v>235</v>
      </c>
      <c r="B85" s="36" t="s">
        <v>830</v>
      </c>
      <c r="C85" s="41">
        <v>3978809.3374999999</v>
      </c>
      <c r="D85" s="41">
        <v>0</v>
      </c>
      <c r="E85" s="15">
        <v>1035557.5447500001</v>
      </c>
      <c r="F85" s="456">
        <f t="shared" si="1"/>
        <v>2943251.79275</v>
      </c>
      <c r="G85" s="112"/>
      <c r="H85" s="112"/>
      <c r="I85" s="112"/>
      <c r="J85" s="112"/>
      <c r="K85" s="112"/>
    </row>
    <row r="86" spans="1:11" s="45" customFormat="1" x14ac:dyDescent="0.25">
      <c r="A86" s="455">
        <v>236</v>
      </c>
      <c r="B86" s="36" t="s">
        <v>831</v>
      </c>
      <c r="C86" s="41">
        <v>340982.75</v>
      </c>
      <c r="D86" s="41">
        <v>0</v>
      </c>
      <c r="E86" s="15">
        <v>64521.71</v>
      </c>
      <c r="F86" s="456">
        <f t="shared" si="1"/>
        <v>276461.03999999998</v>
      </c>
      <c r="G86" s="112"/>
      <c r="H86" s="112"/>
      <c r="I86" s="112"/>
      <c r="J86" s="112"/>
      <c r="K86" s="112"/>
    </row>
    <row r="87" spans="1:11" s="45" customFormat="1" x14ac:dyDescent="0.25">
      <c r="A87" s="455">
        <v>239</v>
      </c>
      <c r="B87" s="36" t="s">
        <v>832</v>
      </c>
      <c r="C87" s="41">
        <v>31801.5</v>
      </c>
      <c r="D87" s="41">
        <v>0</v>
      </c>
      <c r="E87" s="15">
        <v>40635.25</v>
      </c>
      <c r="F87" s="456">
        <f t="shared" si="1"/>
        <v>-8833.75</v>
      </c>
      <c r="G87" s="112"/>
      <c r="H87" s="112"/>
      <c r="I87" s="112"/>
      <c r="J87" s="112"/>
      <c r="K87" s="112"/>
    </row>
    <row r="88" spans="1:11" s="45" customFormat="1" x14ac:dyDescent="0.25">
      <c r="A88" s="455">
        <v>240</v>
      </c>
      <c r="B88" s="36" t="s">
        <v>833</v>
      </c>
      <c r="C88" s="41">
        <v>205119.67499999999</v>
      </c>
      <c r="D88" s="41">
        <v>0</v>
      </c>
      <c r="E88" s="15">
        <v>150173.75</v>
      </c>
      <c r="F88" s="456">
        <f t="shared" si="1"/>
        <v>54945.924999999988</v>
      </c>
      <c r="G88" s="112"/>
      <c r="H88" s="112"/>
      <c r="I88" s="112"/>
      <c r="J88" s="112"/>
      <c r="K88" s="112"/>
    </row>
    <row r="89" spans="1:11" s="45" customFormat="1" x14ac:dyDescent="0.25">
      <c r="A89" s="455">
        <v>241</v>
      </c>
      <c r="B89" s="36" t="s">
        <v>834</v>
      </c>
      <c r="C89" s="41">
        <v>409886</v>
      </c>
      <c r="D89" s="41">
        <v>0</v>
      </c>
      <c r="E89" s="15">
        <v>143106.75</v>
      </c>
      <c r="F89" s="456">
        <f t="shared" si="1"/>
        <v>266779.25</v>
      </c>
      <c r="G89" s="112"/>
      <c r="H89" s="112"/>
      <c r="I89" s="112"/>
      <c r="J89" s="112"/>
      <c r="K89" s="112"/>
    </row>
    <row r="90" spans="1:11" s="45" customFormat="1" x14ac:dyDescent="0.25">
      <c r="A90" s="455">
        <v>244</v>
      </c>
      <c r="B90" s="36" t="s">
        <v>835</v>
      </c>
      <c r="C90" s="41">
        <v>849895.08750000002</v>
      </c>
      <c r="D90" s="41">
        <v>0</v>
      </c>
      <c r="E90" s="15">
        <v>444796.98</v>
      </c>
      <c r="F90" s="456">
        <f t="shared" si="1"/>
        <v>405098.10750000004</v>
      </c>
      <c r="G90" s="112"/>
      <c r="H90" s="112"/>
      <c r="I90" s="112"/>
      <c r="J90" s="112"/>
      <c r="K90" s="112"/>
    </row>
    <row r="91" spans="1:11" s="45" customFormat="1" x14ac:dyDescent="0.25">
      <c r="A91" s="455">
        <v>245</v>
      </c>
      <c r="B91" s="36" t="s">
        <v>836</v>
      </c>
      <c r="C91" s="41">
        <v>627902.95000000007</v>
      </c>
      <c r="D91" s="41">
        <v>0</v>
      </c>
      <c r="E91" s="15">
        <v>2185487.4175</v>
      </c>
      <c r="F91" s="456">
        <f t="shared" si="1"/>
        <v>-1557584.4674999998</v>
      </c>
      <c r="G91" s="112"/>
      <c r="H91" s="112"/>
      <c r="I91" s="112"/>
      <c r="J91" s="112"/>
      <c r="K91" s="112"/>
    </row>
    <row r="92" spans="1:11" s="45" customFormat="1" x14ac:dyDescent="0.25">
      <c r="A92" s="455">
        <v>249</v>
      </c>
      <c r="B92" s="36" t="s">
        <v>837</v>
      </c>
      <c r="C92" s="41">
        <v>288245.26250000001</v>
      </c>
      <c r="D92" s="41">
        <v>0</v>
      </c>
      <c r="E92" s="15">
        <v>180473.51249999998</v>
      </c>
      <c r="F92" s="456">
        <f t="shared" si="1"/>
        <v>107771.75000000003</v>
      </c>
      <c r="G92" s="112"/>
      <c r="H92" s="112"/>
      <c r="I92" s="112"/>
      <c r="J92" s="112"/>
      <c r="K92" s="112"/>
    </row>
    <row r="93" spans="1:11" s="45" customFormat="1" x14ac:dyDescent="0.25">
      <c r="A93" s="455">
        <v>250</v>
      </c>
      <c r="B93" s="36" t="s">
        <v>838</v>
      </c>
      <c r="C93" s="41">
        <v>118372.25</v>
      </c>
      <c r="D93" s="41">
        <v>0</v>
      </c>
      <c r="E93" s="15">
        <v>8833.75</v>
      </c>
      <c r="F93" s="456">
        <f t="shared" si="1"/>
        <v>109538.5</v>
      </c>
      <c r="G93" s="112"/>
      <c r="H93" s="112"/>
      <c r="I93" s="112"/>
      <c r="J93" s="112"/>
      <c r="K93" s="112"/>
    </row>
    <row r="94" spans="1:11" s="45" customFormat="1" x14ac:dyDescent="0.25">
      <c r="A94" s="455">
        <v>256</v>
      </c>
      <c r="B94" s="36" t="s">
        <v>839</v>
      </c>
      <c r="C94" s="41">
        <v>132506.25</v>
      </c>
      <c r="D94" s="41">
        <v>0</v>
      </c>
      <c r="E94" s="15">
        <v>28356.337500000001</v>
      </c>
      <c r="F94" s="456">
        <f t="shared" si="1"/>
        <v>104149.91250000001</v>
      </c>
      <c r="G94" s="112"/>
      <c r="H94" s="112"/>
      <c r="I94" s="112"/>
      <c r="J94" s="112"/>
      <c r="K94" s="112"/>
    </row>
    <row r="95" spans="1:11" s="45" customFormat="1" x14ac:dyDescent="0.25">
      <c r="A95" s="455">
        <v>257</v>
      </c>
      <c r="B95" s="36" t="s">
        <v>840</v>
      </c>
      <c r="C95" s="41">
        <v>913586.42500000005</v>
      </c>
      <c r="D95" s="41">
        <v>0</v>
      </c>
      <c r="E95" s="15">
        <v>1553008.5850000002</v>
      </c>
      <c r="F95" s="456">
        <f t="shared" si="1"/>
        <v>-639422.16000000015</v>
      </c>
      <c r="G95" s="112"/>
      <c r="H95" s="112"/>
      <c r="I95" s="112"/>
      <c r="J95" s="112"/>
      <c r="K95" s="112"/>
    </row>
    <row r="96" spans="1:11" s="45" customFormat="1" x14ac:dyDescent="0.25">
      <c r="A96" s="455">
        <v>260</v>
      </c>
      <c r="B96" s="36" t="s">
        <v>841</v>
      </c>
      <c r="C96" s="41">
        <v>247345</v>
      </c>
      <c r="D96" s="41">
        <v>0</v>
      </c>
      <c r="E96" s="15">
        <v>250878.5</v>
      </c>
      <c r="F96" s="456">
        <f t="shared" si="1"/>
        <v>-3533.5</v>
      </c>
      <c r="G96" s="112"/>
      <c r="H96" s="112"/>
      <c r="I96" s="112"/>
      <c r="J96" s="112"/>
      <c r="K96" s="112"/>
    </row>
    <row r="97" spans="1:11" s="45" customFormat="1" x14ac:dyDescent="0.25">
      <c r="A97" s="455">
        <v>261</v>
      </c>
      <c r="B97" s="36" t="s">
        <v>842</v>
      </c>
      <c r="C97" s="41">
        <v>125439.25</v>
      </c>
      <c r="D97" s="41">
        <v>0</v>
      </c>
      <c r="E97" s="15">
        <v>319870.08750000002</v>
      </c>
      <c r="F97" s="456">
        <f t="shared" si="1"/>
        <v>-194430.83750000002</v>
      </c>
      <c r="G97" s="112"/>
      <c r="H97" s="112"/>
      <c r="I97" s="112"/>
      <c r="J97" s="112"/>
      <c r="K97" s="112"/>
    </row>
    <row r="98" spans="1:11" s="45" customFormat="1" x14ac:dyDescent="0.25">
      <c r="A98" s="455">
        <v>263</v>
      </c>
      <c r="B98" s="36" t="s">
        <v>843</v>
      </c>
      <c r="C98" s="41">
        <v>385239.83750000002</v>
      </c>
      <c r="D98" s="41">
        <v>0</v>
      </c>
      <c r="E98" s="15">
        <v>169608</v>
      </c>
      <c r="F98" s="456">
        <f t="shared" si="1"/>
        <v>215631.83750000002</v>
      </c>
      <c r="G98" s="112"/>
      <c r="H98" s="112"/>
      <c r="I98" s="112"/>
      <c r="J98" s="112"/>
      <c r="K98" s="112"/>
    </row>
    <row r="99" spans="1:11" s="45" customFormat="1" x14ac:dyDescent="0.25">
      <c r="A99" s="455">
        <v>265</v>
      </c>
      <c r="B99" s="36" t="s">
        <v>844</v>
      </c>
      <c r="C99" s="41">
        <v>0</v>
      </c>
      <c r="D99" s="41">
        <v>0</v>
      </c>
      <c r="E99" s="15">
        <v>60157.837500000001</v>
      </c>
      <c r="F99" s="456">
        <f t="shared" si="1"/>
        <v>-60157.837500000001</v>
      </c>
      <c r="G99" s="112"/>
      <c r="H99" s="112"/>
      <c r="I99" s="112"/>
      <c r="J99" s="112"/>
      <c r="K99" s="112"/>
    </row>
    <row r="100" spans="1:11" s="45" customFormat="1" x14ac:dyDescent="0.25">
      <c r="A100" s="455">
        <v>271</v>
      </c>
      <c r="B100" s="36" t="s">
        <v>845</v>
      </c>
      <c r="C100" s="41">
        <v>226144</v>
      </c>
      <c r="D100" s="41">
        <v>0</v>
      </c>
      <c r="E100" s="15">
        <v>252645.25</v>
      </c>
      <c r="F100" s="456">
        <f t="shared" si="1"/>
        <v>-26501.25</v>
      </c>
      <c r="G100" s="112"/>
      <c r="H100" s="112"/>
      <c r="I100" s="112"/>
      <c r="J100" s="112"/>
      <c r="K100" s="112"/>
    </row>
    <row r="101" spans="1:11" s="45" customFormat="1" x14ac:dyDescent="0.25">
      <c r="A101" s="455">
        <v>272</v>
      </c>
      <c r="B101" s="36" t="s">
        <v>846</v>
      </c>
      <c r="C101" s="41">
        <v>1134871.8625</v>
      </c>
      <c r="D101" s="41">
        <v>0</v>
      </c>
      <c r="E101" s="15">
        <v>970034.08750000002</v>
      </c>
      <c r="F101" s="456">
        <f t="shared" si="1"/>
        <v>164837.77500000002</v>
      </c>
      <c r="G101" s="112"/>
      <c r="H101" s="112"/>
      <c r="I101" s="112"/>
      <c r="J101" s="112"/>
      <c r="K101" s="112"/>
    </row>
    <row r="102" spans="1:11" s="45" customFormat="1" x14ac:dyDescent="0.25">
      <c r="A102" s="455">
        <v>273</v>
      </c>
      <c r="B102" s="36" t="s">
        <v>847</v>
      </c>
      <c r="C102" s="41">
        <v>178618.42499999999</v>
      </c>
      <c r="D102" s="41">
        <v>0</v>
      </c>
      <c r="E102" s="15">
        <v>48938.974999999999</v>
      </c>
      <c r="F102" s="456">
        <f t="shared" si="1"/>
        <v>129679.44999999998</v>
      </c>
      <c r="G102" s="112"/>
      <c r="H102" s="112"/>
      <c r="I102" s="112"/>
      <c r="J102" s="112"/>
      <c r="K102" s="112"/>
    </row>
    <row r="103" spans="1:11" s="45" customFormat="1" x14ac:dyDescent="0.25">
      <c r="A103" s="455">
        <v>275</v>
      </c>
      <c r="B103" s="36" t="s">
        <v>848</v>
      </c>
      <c r="C103" s="41">
        <v>37101.75</v>
      </c>
      <c r="D103" s="41">
        <v>0</v>
      </c>
      <c r="E103" s="15">
        <v>65458.087500000001</v>
      </c>
      <c r="F103" s="456">
        <f t="shared" si="1"/>
        <v>-28356.337500000001</v>
      </c>
      <c r="G103" s="112"/>
      <c r="H103" s="112"/>
      <c r="I103" s="112"/>
      <c r="J103" s="112"/>
      <c r="K103" s="112"/>
    </row>
    <row r="104" spans="1:11" s="45" customFormat="1" x14ac:dyDescent="0.25">
      <c r="A104" s="455">
        <v>276</v>
      </c>
      <c r="B104" s="36" t="s">
        <v>849</v>
      </c>
      <c r="C104" s="41">
        <v>516156.01250000001</v>
      </c>
      <c r="D104" s="41">
        <v>0</v>
      </c>
      <c r="E104" s="15">
        <v>692283.32000000007</v>
      </c>
      <c r="F104" s="456">
        <f t="shared" si="1"/>
        <v>-176127.30750000005</v>
      </c>
      <c r="G104" s="112"/>
      <c r="H104" s="112"/>
      <c r="I104" s="112"/>
      <c r="J104" s="112"/>
      <c r="K104" s="112"/>
    </row>
    <row r="105" spans="1:11" s="45" customFormat="1" x14ac:dyDescent="0.25">
      <c r="A105" s="455">
        <v>280</v>
      </c>
      <c r="B105" s="36" t="s">
        <v>850</v>
      </c>
      <c r="C105" s="41">
        <v>8833.75</v>
      </c>
      <c r="D105" s="41">
        <v>0</v>
      </c>
      <c r="E105" s="15">
        <v>1017648</v>
      </c>
      <c r="F105" s="456">
        <f t="shared" si="1"/>
        <v>-1008814.25</v>
      </c>
      <c r="G105" s="112"/>
      <c r="H105" s="112"/>
      <c r="I105" s="112"/>
      <c r="J105" s="112"/>
      <c r="K105" s="112"/>
    </row>
    <row r="106" spans="1:11" s="45" customFormat="1" x14ac:dyDescent="0.25">
      <c r="A106" s="455">
        <v>284</v>
      </c>
      <c r="B106" s="36" t="s">
        <v>851</v>
      </c>
      <c r="C106" s="41">
        <v>1590075</v>
      </c>
      <c r="D106" s="41">
        <v>0</v>
      </c>
      <c r="E106" s="15">
        <v>22967.75</v>
      </c>
      <c r="F106" s="456">
        <f t="shared" si="1"/>
        <v>1567107.25</v>
      </c>
      <c r="G106" s="112"/>
      <c r="H106" s="112"/>
      <c r="I106" s="112"/>
      <c r="J106" s="112"/>
      <c r="K106" s="112"/>
    </row>
    <row r="107" spans="1:11" s="45" customFormat="1" x14ac:dyDescent="0.25">
      <c r="A107" s="455">
        <v>285</v>
      </c>
      <c r="B107" s="36" t="s">
        <v>852</v>
      </c>
      <c r="C107" s="41">
        <v>399462.17499999999</v>
      </c>
      <c r="D107" s="41">
        <v>0</v>
      </c>
      <c r="E107" s="15">
        <v>1495182.8574999999</v>
      </c>
      <c r="F107" s="456">
        <f t="shared" si="1"/>
        <v>-1095720.6824999999</v>
      </c>
      <c r="G107" s="112"/>
      <c r="H107" s="112"/>
      <c r="I107" s="112"/>
      <c r="J107" s="112"/>
      <c r="K107" s="112"/>
    </row>
    <row r="108" spans="1:11" s="45" customFormat="1" x14ac:dyDescent="0.25">
      <c r="A108" s="455">
        <v>286</v>
      </c>
      <c r="B108" s="36" t="s">
        <v>853</v>
      </c>
      <c r="C108" s="41">
        <v>1122681.2875000001</v>
      </c>
      <c r="D108" s="41">
        <v>0</v>
      </c>
      <c r="E108" s="15">
        <v>1582901.9949999999</v>
      </c>
      <c r="F108" s="456">
        <f t="shared" si="1"/>
        <v>-460220.70749999979</v>
      </c>
      <c r="G108" s="112"/>
      <c r="H108" s="112"/>
      <c r="I108" s="112"/>
      <c r="J108" s="112"/>
      <c r="K108" s="112"/>
    </row>
    <row r="109" spans="1:11" s="45" customFormat="1" x14ac:dyDescent="0.25">
      <c r="A109" s="455">
        <v>287</v>
      </c>
      <c r="B109" s="36" t="s">
        <v>1035</v>
      </c>
      <c r="C109" s="41">
        <v>1081339.3374999999</v>
      </c>
      <c r="D109" s="41">
        <v>0</v>
      </c>
      <c r="E109" s="15">
        <v>51235.75</v>
      </c>
      <c r="F109" s="456">
        <f t="shared" si="1"/>
        <v>1030103.5874999999</v>
      </c>
      <c r="G109" s="112"/>
      <c r="H109" s="112"/>
      <c r="I109" s="112"/>
      <c r="J109" s="112"/>
      <c r="K109" s="112"/>
    </row>
    <row r="110" spans="1:11" s="45" customFormat="1" x14ac:dyDescent="0.25">
      <c r="A110" s="455">
        <v>288</v>
      </c>
      <c r="B110" s="36" t="s">
        <v>854</v>
      </c>
      <c r="C110" s="41">
        <v>54769.25</v>
      </c>
      <c r="D110" s="41">
        <v>0</v>
      </c>
      <c r="E110" s="15">
        <v>797157.6</v>
      </c>
      <c r="F110" s="456">
        <f t="shared" si="1"/>
        <v>-742388.35</v>
      </c>
      <c r="G110" s="112"/>
      <c r="H110" s="112"/>
      <c r="I110" s="112"/>
      <c r="J110" s="112"/>
      <c r="K110" s="112"/>
    </row>
    <row r="111" spans="1:11" s="45" customFormat="1" x14ac:dyDescent="0.25">
      <c r="A111" s="455">
        <v>290</v>
      </c>
      <c r="B111" s="36" t="s">
        <v>855</v>
      </c>
      <c r="C111" s="41">
        <v>22967.75</v>
      </c>
      <c r="D111" s="41">
        <v>0</v>
      </c>
      <c r="E111" s="15">
        <v>8833.75</v>
      </c>
      <c r="F111" s="456">
        <f t="shared" si="1"/>
        <v>14134</v>
      </c>
      <c r="G111" s="112"/>
      <c r="H111" s="112"/>
      <c r="I111" s="112"/>
      <c r="J111" s="112"/>
      <c r="K111" s="112"/>
    </row>
    <row r="112" spans="1:11" s="45" customFormat="1" x14ac:dyDescent="0.25">
      <c r="A112" s="455">
        <v>291</v>
      </c>
      <c r="B112" s="36" t="s">
        <v>856</v>
      </c>
      <c r="C112" s="41">
        <v>26501.25</v>
      </c>
      <c r="D112" s="41">
        <v>0</v>
      </c>
      <c r="E112" s="15">
        <v>56536</v>
      </c>
      <c r="F112" s="456">
        <f t="shared" si="1"/>
        <v>-30034.75</v>
      </c>
      <c r="G112" s="112"/>
      <c r="H112" s="112"/>
      <c r="I112" s="112"/>
      <c r="J112" s="112"/>
      <c r="K112" s="112"/>
    </row>
    <row r="113" spans="1:15" s="45" customFormat="1" x14ac:dyDescent="0.25">
      <c r="A113" s="455">
        <v>297</v>
      </c>
      <c r="B113" s="36" t="s">
        <v>857</v>
      </c>
      <c r="C113" s="41">
        <v>1544846.2</v>
      </c>
      <c r="D113" s="41">
        <v>0</v>
      </c>
      <c r="E113" s="15">
        <v>5514927.7925000004</v>
      </c>
      <c r="F113" s="456">
        <f t="shared" si="1"/>
        <v>-3970081.5925000003</v>
      </c>
      <c r="G113" s="112"/>
      <c r="H113" s="112"/>
      <c r="I113" s="112"/>
      <c r="J113" s="112"/>
      <c r="K113" s="112"/>
    </row>
    <row r="114" spans="1:15" s="45" customFormat="1" x14ac:dyDescent="0.25">
      <c r="A114" s="455">
        <v>300</v>
      </c>
      <c r="B114" s="36" t="s">
        <v>858</v>
      </c>
      <c r="C114" s="41">
        <v>452288</v>
      </c>
      <c r="D114" s="41">
        <v>0</v>
      </c>
      <c r="E114" s="15">
        <v>28268</v>
      </c>
      <c r="F114" s="456">
        <f t="shared" si="1"/>
        <v>424020</v>
      </c>
      <c r="G114" s="112"/>
      <c r="H114" s="112"/>
      <c r="I114" s="112"/>
      <c r="J114" s="112"/>
      <c r="K114" s="112"/>
    </row>
    <row r="115" spans="1:15" s="45" customFormat="1" x14ac:dyDescent="0.25">
      <c r="A115" s="455">
        <v>301</v>
      </c>
      <c r="B115" s="36" t="s">
        <v>859</v>
      </c>
      <c r="C115" s="41">
        <v>653962.51249999995</v>
      </c>
      <c r="D115" s="41">
        <v>0</v>
      </c>
      <c r="E115" s="15">
        <v>489566.42499999999</v>
      </c>
      <c r="F115" s="456">
        <f t="shared" si="1"/>
        <v>164396.08749999997</v>
      </c>
      <c r="G115" s="112"/>
      <c r="H115" s="112"/>
      <c r="I115" s="112"/>
      <c r="J115" s="112"/>
      <c r="K115" s="112"/>
    </row>
    <row r="116" spans="1:15" s="45" customFormat="1" x14ac:dyDescent="0.25">
      <c r="A116" s="457">
        <v>304</v>
      </c>
      <c r="B116" s="36" t="s">
        <v>860</v>
      </c>
      <c r="C116" s="41">
        <v>0</v>
      </c>
      <c r="D116" s="41">
        <v>0</v>
      </c>
      <c r="E116" s="15">
        <v>280913.25</v>
      </c>
      <c r="F116" s="456">
        <f t="shared" si="1"/>
        <v>-280913.25</v>
      </c>
      <c r="G116" s="112"/>
      <c r="H116" s="112"/>
      <c r="I116" s="112"/>
      <c r="J116" s="112"/>
      <c r="K116" s="112"/>
    </row>
    <row r="117" spans="1:15" s="45" customFormat="1" x14ac:dyDescent="0.25">
      <c r="A117" s="455">
        <v>305</v>
      </c>
      <c r="B117" s="36" t="s">
        <v>861</v>
      </c>
      <c r="C117" s="41">
        <v>81358.837499999994</v>
      </c>
      <c r="D117" s="41">
        <v>0</v>
      </c>
      <c r="E117" s="15">
        <v>279146.5</v>
      </c>
      <c r="F117" s="456">
        <f t="shared" si="1"/>
        <v>-197787.66250000001</v>
      </c>
      <c r="G117" s="112"/>
      <c r="H117" s="112"/>
      <c r="I117" s="112"/>
      <c r="J117" s="112"/>
      <c r="K117" s="112"/>
    </row>
    <row r="118" spans="1:15" s="45" customFormat="1" x14ac:dyDescent="0.25">
      <c r="A118" s="455">
        <v>309</v>
      </c>
      <c r="B118" s="36" t="s">
        <v>862</v>
      </c>
      <c r="C118" s="41">
        <v>201497.83749999999</v>
      </c>
      <c r="D118" s="41">
        <v>0</v>
      </c>
      <c r="E118" s="15">
        <v>125527.58749999999</v>
      </c>
      <c r="F118" s="456">
        <f t="shared" si="1"/>
        <v>75970.25</v>
      </c>
      <c r="G118" s="112"/>
      <c r="H118" s="112"/>
      <c r="I118" s="112"/>
      <c r="J118" s="112"/>
      <c r="K118" s="112"/>
    </row>
    <row r="119" spans="1:15" s="45" customFormat="1" x14ac:dyDescent="0.25">
      <c r="A119" s="455">
        <v>312</v>
      </c>
      <c r="B119" s="36" t="s">
        <v>863</v>
      </c>
      <c r="C119" s="41">
        <v>8833.75</v>
      </c>
      <c r="D119" s="41">
        <v>0</v>
      </c>
      <c r="E119" s="15">
        <v>22967.75</v>
      </c>
      <c r="F119" s="456">
        <f t="shared" si="1"/>
        <v>-14134</v>
      </c>
      <c r="G119" s="112"/>
      <c r="H119" s="112"/>
      <c r="I119" s="112"/>
      <c r="J119" s="112"/>
      <c r="K119" s="112"/>
    </row>
    <row r="120" spans="1:15" s="45" customFormat="1" x14ac:dyDescent="0.25">
      <c r="A120" s="455">
        <v>316</v>
      </c>
      <c r="B120" s="36" t="s">
        <v>864</v>
      </c>
      <c r="C120" s="41">
        <v>137806.5</v>
      </c>
      <c r="D120" s="41">
        <v>0</v>
      </c>
      <c r="E120" s="15">
        <v>143106.75</v>
      </c>
      <c r="F120" s="456">
        <f t="shared" si="1"/>
        <v>-5300.25</v>
      </c>
      <c r="G120" s="112"/>
      <c r="H120" s="112"/>
      <c r="I120" s="112"/>
      <c r="J120" s="112"/>
      <c r="K120" s="112"/>
    </row>
    <row r="121" spans="1:15" s="45" customFormat="1" x14ac:dyDescent="0.25">
      <c r="A121" s="455">
        <v>317</v>
      </c>
      <c r="B121" s="36" t="s">
        <v>865</v>
      </c>
      <c r="C121" s="41">
        <v>40635.25</v>
      </c>
      <c r="D121" s="41">
        <v>0</v>
      </c>
      <c r="E121" s="15">
        <v>56536</v>
      </c>
      <c r="F121" s="456">
        <f t="shared" si="1"/>
        <v>-15900.75</v>
      </c>
      <c r="G121" s="112"/>
      <c r="H121" s="112"/>
      <c r="I121" s="112"/>
      <c r="J121" s="112"/>
      <c r="K121" s="112"/>
    </row>
    <row r="122" spans="1:15" s="45" customFormat="1" x14ac:dyDescent="0.25">
      <c r="A122" s="455">
        <v>320</v>
      </c>
      <c r="B122" s="36" t="s">
        <v>866</v>
      </c>
      <c r="C122" s="41">
        <v>302114.25</v>
      </c>
      <c r="D122" s="41">
        <v>0</v>
      </c>
      <c r="E122" s="15">
        <v>592037.92500000005</v>
      </c>
      <c r="F122" s="456">
        <f t="shared" si="1"/>
        <v>-289923.67500000005</v>
      </c>
      <c r="G122" s="112"/>
      <c r="H122" s="112"/>
      <c r="I122" s="112"/>
      <c r="J122" s="112"/>
      <c r="K122" s="112"/>
    </row>
    <row r="123" spans="1:15" s="45" customFormat="1" x14ac:dyDescent="0.25">
      <c r="A123" s="455">
        <v>322</v>
      </c>
      <c r="B123" s="36" t="s">
        <v>1036</v>
      </c>
      <c r="C123" s="41">
        <v>206709.75</v>
      </c>
      <c r="D123" s="41">
        <v>0</v>
      </c>
      <c r="E123" s="15">
        <v>189130.58749999999</v>
      </c>
      <c r="F123" s="456">
        <f t="shared" si="1"/>
        <v>17579.162500000006</v>
      </c>
      <c r="G123" s="112"/>
      <c r="H123" s="112"/>
      <c r="I123" s="112"/>
      <c r="J123" s="112"/>
      <c r="K123" s="112"/>
    </row>
    <row r="124" spans="1:15" s="45" customFormat="1" x14ac:dyDescent="0.25">
      <c r="A124" s="455">
        <v>398</v>
      </c>
      <c r="B124" s="36" t="s">
        <v>867</v>
      </c>
      <c r="C124" s="41">
        <v>4232779.6499999994</v>
      </c>
      <c r="D124" s="41">
        <v>0</v>
      </c>
      <c r="E124" s="15">
        <v>13683514.085000001</v>
      </c>
      <c r="F124" s="456">
        <f t="shared" si="1"/>
        <v>-9450734.4350000024</v>
      </c>
      <c r="G124" s="112"/>
      <c r="H124" s="112"/>
      <c r="I124" s="112"/>
      <c r="J124" s="112"/>
      <c r="K124" s="112"/>
    </row>
    <row r="125" spans="1:15" s="45" customFormat="1" x14ac:dyDescent="0.25">
      <c r="A125" s="455">
        <v>399</v>
      </c>
      <c r="B125" s="36" t="s">
        <v>868</v>
      </c>
      <c r="C125" s="41">
        <v>182063.58749999999</v>
      </c>
      <c r="D125" s="41">
        <v>0</v>
      </c>
      <c r="E125" s="15">
        <v>108478.45</v>
      </c>
      <c r="F125" s="456">
        <f t="shared" si="1"/>
        <v>73585.137499999997</v>
      </c>
      <c r="G125" s="112"/>
      <c r="H125" s="112"/>
      <c r="I125" s="112"/>
      <c r="J125" s="112"/>
      <c r="K125" s="112"/>
      <c r="M125" s="112"/>
      <c r="N125" s="458"/>
      <c r="O125" s="459"/>
    </row>
    <row r="126" spans="1:15" s="45" customFormat="1" x14ac:dyDescent="0.25">
      <c r="A126" s="455">
        <v>400</v>
      </c>
      <c r="B126" s="36" t="s">
        <v>869</v>
      </c>
      <c r="C126" s="41">
        <v>224553.92499999999</v>
      </c>
      <c r="D126" s="41">
        <v>0</v>
      </c>
      <c r="E126" s="15">
        <v>210243.25</v>
      </c>
      <c r="F126" s="456">
        <f t="shared" si="1"/>
        <v>14310.674999999988</v>
      </c>
      <c r="G126" s="112"/>
      <c r="H126" s="112"/>
      <c r="I126" s="112"/>
      <c r="J126" s="112"/>
      <c r="K126" s="112"/>
      <c r="M126" s="112"/>
      <c r="N126" s="458"/>
    </row>
    <row r="127" spans="1:15" s="45" customFormat="1" x14ac:dyDescent="0.25">
      <c r="A127" s="455">
        <v>402</v>
      </c>
      <c r="B127" s="36" t="s">
        <v>870</v>
      </c>
      <c r="C127" s="41">
        <v>735056.33750000002</v>
      </c>
      <c r="D127" s="41">
        <v>0</v>
      </c>
      <c r="E127" s="15">
        <v>272238.50750000001</v>
      </c>
      <c r="F127" s="456">
        <f t="shared" si="1"/>
        <v>462817.83</v>
      </c>
      <c r="G127" s="112"/>
      <c r="H127" s="112"/>
      <c r="I127" s="112"/>
      <c r="J127" s="112"/>
      <c r="K127" s="112"/>
    </row>
    <row r="128" spans="1:15" s="45" customFormat="1" x14ac:dyDescent="0.25">
      <c r="A128" s="455">
        <v>403</v>
      </c>
      <c r="B128" s="36" t="s">
        <v>871</v>
      </c>
      <c r="C128" s="41">
        <v>125439.25</v>
      </c>
      <c r="D128" s="41">
        <v>0</v>
      </c>
      <c r="E128" s="15">
        <v>109538.5</v>
      </c>
      <c r="F128" s="456">
        <f t="shared" si="1"/>
        <v>15900.75</v>
      </c>
      <c r="G128" s="112"/>
      <c r="H128" s="112"/>
      <c r="I128" s="112"/>
      <c r="J128" s="112"/>
      <c r="K128" s="112"/>
    </row>
    <row r="129" spans="1:11" s="45" customFormat="1" x14ac:dyDescent="0.25">
      <c r="A129" s="455">
        <v>405</v>
      </c>
      <c r="B129" s="36" t="s">
        <v>872</v>
      </c>
      <c r="C129" s="41">
        <v>1019768.1000000001</v>
      </c>
      <c r="D129" s="41">
        <v>0</v>
      </c>
      <c r="E129" s="15">
        <v>3044993.6249999995</v>
      </c>
      <c r="F129" s="456">
        <f t="shared" si="1"/>
        <v>-2025225.5249999994</v>
      </c>
      <c r="G129" s="112"/>
      <c r="H129" s="112"/>
      <c r="I129" s="112"/>
      <c r="J129" s="112"/>
      <c r="K129" s="112"/>
    </row>
    <row r="130" spans="1:11" s="45" customFormat="1" x14ac:dyDescent="0.25">
      <c r="A130" s="455">
        <v>407</v>
      </c>
      <c r="B130" s="36" t="s">
        <v>873</v>
      </c>
      <c r="C130" s="41">
        <v>120139</v>
      </c>
      <c r="D130" s="41">
        <v>0</v>
      </c>
      <c r="E130" s="15">
        <v>1028248.5</v>
      </c>
      <c r="F130" s="456">
        <f t="shared" si="1"/>
        <v>-908109.5</v>
      </c>
      <c r="G130" s="112"/>
      <c r="H130" s="112"/>
      <c r="I130" s="112"/>
      <c r="J130" s="112"/>
      <c r="K130" s="112"/>
    </row>
    <row r="131" spans="1:11" s="45" customFormat="1" x14ac:dyDescent="0.25">
      <c r="A131" s="455">
        <v>408</v>
      </c>
      <c r="B131" s="36" t="s">
        <v>874</v>
      </c>
      <c r="C131" s="41">
        <v>275966.34999999998</v>
      </c>
      <c r="D131" s="41">
        <v>0</v>
      </c>
      <c r="E131" s="15">
        <v>348049.75</v>
      </c>
      <c r="F131" s="456">
        <f t="shared" si="1"/>
        <v>-72083.400000000023</v>
      </c>
      <c r="G131" s="112"/>
      <c r="H131" s="112"/>
      <c r="I131" s="112"/>
      <c r="J131" s="112"/>
      <c r="K131" s="112"/>
    </row>
    <row r="132" spans="1:11" s="45" customFormat="1" x14ac:dyDescent="0.25">
      <c r="A132" s="455">
        <v>410</v>
      </c>
      <c r="B132" s="36" t="s">
        <v>875</v>
      </c>
      <c r="C132" s="41">
        <v>751398.77500000002</v>
      </c>
      <c r="D132" s="41">
        <v>0</v>
      </c>
      <c r="E132" s="15">
        <v>615535.70000000007</v>
      </c>
      <c r="F132" s="456">
        <f t="shared" si="1"/>
        <v>135863.07499999995</v>
      </c>
      <c r="G132" s="112"/>
      <c r="H132" s="112"/>
      <c r="I132" s="112"/>
      <c r="J132" s="112"/>
      <c r="K132" s="112"/>
    </row>
    <row r="133" spans="1:11" s="45" customFormat="1" x14ac:dyDescent="0.25">
      <c r="A133" s="455">
        <v>416</v>
      </c>
      <c r="B133" s="36" t="s">
        <v>876</v>
      </c>
      <c r="C133" s="41">
        <v>63603</v>
      </c>
      <c r="D133" s="41">
        <v>0</v>
      </c>
      <c r="E133" s="15">
        <v>161692.96</v>
      </c>
      <c r="F133" s="456">
        <f t="shared" si="1"/>
        <v>-98089.959999999992</v>
      </c>
      <c r="G133" s="112"/>
      <c r="H133" s="112"/>
      <c r="I133" s="112"/>
      <c r="J133" s="112"/>
      <c r="K133" s="112"/>
    </row>
    <row r="134" spans="1:11" s="45" customFormat="1" x14ac:dyDescent="0.25">
      <c r="A134" s="455">
        <v>418</v>
      </c>
      <c r="B134" s="36" t="s">
        <v>877</v>
      </c>
      <c r="C134" s="41">
        <v>690975.92500000005</v>
      </c>
      <c r="D134" s="41">
        <v>0</v>
      </c>
      <c r="E134" s="15">
        <v>1349885.3375000001</v>
      </c>
      <c r="F134" s="456">
        <f t="shared" si="1"/>
        <v>-658909.41250000009</v>
      </c>
      <c r="G134" s="112"/>
      <c r="H134" s="112"/>
      <c r="I134" s="112"/>
      <c r="J134" s="112"/>
      <c r="K134" s="112"/>
    </row>
    <row r="135" spans="1:11" s="45" customFormat="1" x14ac:dyDescent="0.25">
      <c r="A135" s="455">
        <v>420</v>
      </c>
      <c r="B135" s="36" t="s">
        <v>878</v>
      </c>
      <c r="C135" s="41">
        <v>229677.5</v>
      </c>
      <c r="D135" s="41">
        <v>0</v>
      </c>
      <c r="E135" s="15">
        <v>371671.19750000001</v>
      </c>
      <c r="F135" s="456">
        <f t="shared" si="1"/>
        <v>-141993.69750000001</v>
      </c>
      <c r="G135" s="112"/>
      <c r="H135" s="112"/>
      <c r="I135" s="112"/>
      <c r="J135" s="112"/>
      <c r="K135" s="112"/>
    </row>
    <row r="136" spans="1:11" s="45" customFormat="1" x14ac:dyDescent="0.25">
      <c r="A136" s="455">
        <v>421</v>
      </c>
      <c r="B136" s="36" t="s">
        <v>879</v>
      </c>
      <c r="C136" s="41">
        <v>0</v>
      </c>
      <c r="D136" s="41">
        <v>0</v>
      </c>
      <c r="E136" s="15">
        <v>8833.75</v>
      </c>
      <c r="F136" s="456">
        <f t="shared" si="1"/>
        <v>-8833.75</v>
      </c>
      <c r="G136" s="112"/>
      <c r="H136" s="112"/>
      <c r="I136" s="112"/>
      <c r="J136" s="112"/>
      <c r="K136" s="112"/>
    </row>
    <row r="137" spans="1:11" s="45" customFormat="1" x14ac:dyDescent="0.25">
      <c r="A137" s="455">
        <v>422</v>
      </c>
      <c r="B137" s="36" t="s">
        <v>880</v>
      </c>
      <c r="C137" s="41">
        <v>786468.76250000007</v>
      </c>
      <c r="D137" s="41">
        <v>0</v>
      </c>
      <c r="E137" s="15">
        <v>1404831.2625</v>
      </c>
      <c r="F137" s="456">
        <f t="shared" ref="F137:F200" si="2">C137+D137-E137</f>
        <v>-618362.49999999988</v>
      </c>
      <c r="G137" s="112"/>
      <c r="H137" s="112"/>
      <c r="I137" s="112"/>
      <c r="J137" s="112"/>
      <c r="K137" s="112"/>
    </row>
    <row r="138" spans="1:11" s="45" customFormat="1" x14ac:dyDescent="0.25">
      <c r="A138" s="455">
        <v>423</v>
      </c>
      <c r="B138" s="36" t="s">
        <v>881</v>
      </c>
      <c r="C138" s="41">
        <v>303969.33750000002</v>
      </c>
      <c r="D138" s="41">
        <v>0</v>
      </c>
      <c r="E138" s="15">
        <v>369427.42500000005</v>
      </c>
      <c r="F138" s="456">
        <f t="shared" si="2"/>
        <v>-65458.087500000023</v>
      </c>
      <c r="G138" s="112"/>
      <c r="H138" s="112"/>
      <c r="I138" s="112"/>
      <c r="J138" s="112"/>
      <c r="K138" s="112"/>
    </row>
    <row r="139" spans="1:11" s="45" customFormat="1" x14ac:dyDescent="0.25">
      <c r="A139" s="455">
        <v>425</v>
      </c>
      <c r="B139" s="36" t="s">
        <v>882</v>
      </c>
      <c r="C139" s="41">
        <v>448931.17499999999</v>
      </c>
      <c r="D139" s="41">
        <v>0</v>
      </c>
      <c r="E139" s="15">
        <v>194501.50750000001</v>
      </c>
      <c r="F139" s="456">
        <f t="shared" si="2"/>
        <v>254429.66749999998</v>
      </c>
      <c r="G139" s="112"/>
      <c r="H139" s="112"/>
      <c r="I139" s="112"/>
      <c r="J139" s="112"/>
      <c r="K139" s="112"/>
    </row>
    <row r="140" spans="1:11" s="45" customFormat="1" x14ac:dyDescent="0.25">
      <c r="A140" s="455">
        <v>426</v>
      </c>
      <c r="B140" s="36" t="s">
        <v>883</v>
      </c>
      <c r="C140" s="41">
        <v>765532.77500000002</v>
      </c>
      <c r="D140" s="41">
        <v>0</v>
      </c>
      <c r="E140" s="15">
        <v>1358153.7275</v>
      </c>
      <c r="F140" s="456">
        <f t="shared" si="2"/>
        <v>-592620.95250000001</v>
      </c>
      <c r="G140" s="112"/>
      <c r="H140" s="112"/>
      <c r="I140" s="112"/>
      <c r="J140" s="112"/>
      <c r="K140" s="112"/>
    </row>
    <row r="141" spans="1:11" s="45" customFormat="1" x14ac:dyDescent="0.25">
      <c r="A141" s="455">
        <v>430</v>
      </c>
      <c r="B141" s="36" t="s">
        <v>884</v>
      </c>
      <c r="C141" s="41">
        <v>745745.17500000005</v>
      </c>
      <c r="D141" s="41">
        <v>0</v>
      </c>
      <c r="E141" s="15">
        <v>717653.85000000009</v>
      </c>
      <c r="F141" s="456">
        <f t="shared" si="2"/>
        <v>28091.324999999953</v>
      </c>
      <c r="G141" s="112"/>
      <c r="H141" s="112"/>
      <c r="I141" s="112"/>
      <c r="J141" s="112"/>
      <c r="K141" s="112"/>
    </row>
    <row r="142" spans="1:11" s="45" customFormat="1" x14ac:dyDescent="0.25">
      <c r="A142" s="457">
        <v>433</v>
      </c>
      <c r="B142" s="36" t="s">
        <v>885</v>
      </c>
      <c r="C142" s="41">
        <v>212010</v>
      </c>
      <c r="D142" s="41">
        <v>0</v>
      </c>
      <c r="E142" s="15">
        <v>166074.5</v>
      </c>
      <c r="F142" s="456">
        <f t="shared" si="2"/>
        <v>45935.5</v>
      </c>
      <c r="G142" s="112"/>
      <c r="H142" s="112"/>
      <c r="I142" s="112"/>
      <c r="J142" s="112"/>
      <c r="K142" s="112"/>
    </row>
    <row r="143" spans="1:11" s="45" customFormat="1" x14ac:dyDescent="0.25">
      <c r="A143" s="455">
        <v>434</v>
      </c>
      <c r="B143" s="36" t="s">
        <v>886</v>
      </c>
      <c r="C143" s="41">
        <v>1479299.7749999999</v>
      </c>
      <c r="D143" s="41">
        <v>0</v>
      </c>
      <c r="E143" s="15">
        <v>387006.58750000002</v>
      </c>
      <c r="F143" s="456">
        <f t="shared" si="2"/>
        <v>1092293.1875</v>
      </c>
      <c r="G143" s="112"/>
      <c r="H143" s="112"/>
      <c r="I143" s="112"/>
      <c r="J143" s="112"/>
      <c r="K143" s="112"/>
    </row>
    <row r="144" spans="1:11" s="45" customFormat="1" x14ac:dyDescent="0.25">
      <c r="A144" s="455">
        <v>435</v>
      </c>
      <c r="B144" s="36" t="s">
        <v>887</v>
      </c>
      <c r="C144" s="41">
        <v>70670</v>
      </c>
      <c r="D144" s="41">
        <v>0</v>
      </c>
      <c r="E144" s="15">
        <v>254412</v>
      </c>
      <c r="F144" s="456">
        <f t="shared" si="2"/>
        <v>-183742</v>
      </c>
      <c r="G144" s="112"/>
      <c r="H144" s="112"/>
      <c r="I144" s="112"/>
      <c r="J144" s="112"/>
      <c r="K144" s="112"/>
    </row>
    <row r="145" spans="1:11" s="45" customFormat="1" x14ac:dyDescent="0.25">
      <c r="A145" s="455">
        <v>436</v>
      </c>
      <c r="B145" s="36" t="s">
        <v>888</v>
      </c>
      <c r="C145" s="41">
        <v>67224.837499999994</v>
      </c>
      <c r="D145" s="41">
        <v>0</v>
      </c>
      <c r="E145" s="15">
        <v>92789.709999999992</v>
      </c>
      <c r="F145" s="456">
        <f t="shared" si="2"/>
        <v>-25564.872499999998</v>
      </c>
      <c r="G145" s="112"/>
      <c r="H145" s="112"/>
      <c r="I145" s="112"/>
      <c r="J145" s="112"/>
      <c r="K145" s="112"/>
    </row>
    <row r="146" spans="1:11" s="45" customFormat="1" x14ac:dyDescent="0.25">
      <c r="A146" s="455">
        <v>440</v>
      </c>
      <c r="B146" s="36" t="s">
        <v>889</v>
      </c>
      <c r="C146" s="41">
        <v>125439.25</v>
      </c>
      <c r="D146" s="41">
        <v>0</v>
      </c>
      <c r="E146" s="15">
        <v>180296.83749999999</v>
      </c>
      <c r="F146" s="456">
        <f t="shared" si="2"/>
        <v>-54857.587499999994</v>
      </c>
      <c r="G146" s="112"/>
      <c r="H146" s="112"/>
      <c r="I146" s="112"/>
      <c r="J146" s="112"/>
      <c r="K146" s="112"/>
    </row>
    <row r="147" spans="1:11" s="45" customFormat="1" x14ac:dyDescent="0.25">
      <c r="A147" s="455">
        <v>441</v>
      </c>
      <c r="B147" s="36" t="s">
        <v>890</v>
      </c>
      <c r="C147" s="41">
        <v>45935.5</v>
      </c>
      <c r="D147" s="41">
        <v>0</v>
      </c>
      <c r="E147" s="15">
        <v>127294.33749999999</v>
      </c>
      <c r="F147" s="456">
        <f t="shared" si="2"/>
        <v>-81358.837499999994</v>
      </c>
      <c r="G147" s="112"/>
      <c r="H147" s="112"/>
      <c r="I147" s="112"/>
      <c r="J147" s="112"/>
      <c r="K147" s="112"/>
    </row>
    <row r="148" spans="1:11" s="45" customFormat="1" x14ac:dyDescent="0.25">
      <c r="A148" s="455">
        <v>444</v>
      </c>
      <c r="B148" s="36" t="s">
        <v>891</v>
      </c>
      <c r="C148" s="41">
        <v>4434807.5124999993</v>
      </c>
      <c r="D148" s="41">
        <v>0</v>
      </c>
      <c r="E148" s="15">
        <v>1889980.8125</v>
      </c>
      <c r="F148" s="456">
        <f t="shared" si="2"/>
        <v>2544826.6999999993</v>
      </c>
      <c r="G148" s="112"/>
      <c r="H148" s="112"/>
      <c r="I148" s="112"/>
      <c r="J148" s="112"/>
      <c r="K148" s="112"/>
    </row>
    <row r="149" spans="1:11" s="45" customFormat="1" x14ac:dyDescent="0.25">
      <c r="A149" s="455">
        <v>445</v>
      </c>
      <c r="B149" s="36" t="s">
        <v>1037</v>
      </c>
      <c r="C149" s="41">
        <v>374639.33750000002</v>
      </c>
      <c r="D149" s="41">
        <v>0</v>
      </c>
      <c r="E149" s="15">
        <v>194342.5</v>
      </c>
      <c r="F149" s="456">
        <f t="shared" si="2"/>
        <v>180296.83750000002</v>
      </c>
      <c r="G149" s="112"/>
      <c r="H149" s="112"/>
      <c r="I149" s="112"/>
      <c r="J149" s="112"/>
      <c r="K149" s="112"/>
    </row>
    <row r="150" spans="1:11" s="45" customFormat="1" x14ac:dyDescent="0.25">
      <c r="A150" s="455">
        <v>475</v>
      </c>
      <c r="B150" s="36" t="s">
        <v>1038</v>
      </c>
      <c r="C150" s="41">
        <v>1056516.5</v>
      </c>
      <c r="D150" s="41">
        <v>0</v>
      </c>
      <c r="E150" s="15">
        <v>146640.25</v>
      </c>
      <c r="F150" s="456">
        <f t="shared" si="2"/>
        <v>909876.25</v>
      </c>
      <c r="G150" s="112"/>
      <c r="H150" s="112"/>
      <c r="I150" s="112"/>
      <c r="J150" s="112"/>
      <c r="K150" s="112"/>
    </row>
    <row r="151" spans="1:11" s="45" customFormat="1" x14ac:dyDescent="0.25">
      <c r="A151" s="455">
        <v>480</v>
      </c>
      <c r="B151" s="36" t="s">
        <v>892</v>
      </c>
      <c r="C151" s="41">
        <v>84892.337499999994</v>
      </c>
      <c r="D151" s="41">
        <v>0</v>
      </c>
      <c r="E151" s="15">
        <v>1058371.5874999999</v>
      </c>
      <c r="F151" s="456">
        <f t="shared" si="2"/>
        <v>-973479.24999999988</v>
      </c>
      <c r="G151" s="112"/>
      <c r="H151" s="112"/>
      <c r="I151" s="112"/>
      <c r="J151" s="112"/>
      <c r="K151" s="112"/>
    </row>
    <row r="152" spans="1:11" s="45" customFormat="1" x14ac:dyDescent="0.25">
      <c r="A152" s="455">
        <v>481</v>
      </c>
      <c r="B152" s="36" t="s">
        <v>893</v>
      </c>
      <c r="C152" s="41">
        <v>284623.42499999999</v>
      </c>
      <c r="D152" s="41">
        <v>0</v>
      </c>
      <c r="E152" s="15">
        <v>445397.67499999999</v>
      </c>
      <c r="F152" s="456">
        <f t="shared" si="2"/>
        <v>-160774.25</v>
      </c>
      <c r="G152" s="112"/>
      <c r="H152" s="112"/>
      <c r="I152" s="112"/>
      <c r="J152" s="112"/>
      <c r="K152" s="112"/>
    </row>
    <row r="153" spans="1:11" s="45" customFormat="1" x14ac:dyDescent="0.25">
      <c r="A153" s="455">
        <v>483</v>
      </c>
      <c r="B153" s="36" t="s">
        <v>894</v>
      </c>
      <c r="C153" s="41">
        <v>51324.087500000001</v>
      </c>
      <c r="D153" s="41">
        <v>0</v>
      </c>
      <c r="E153" s="15">
        <v>8303.7250000000004</v>
      </c>
      <c r="F153" s="456">
        <f t="shared" si="2"/>
        <v>43020.362500000003</v>
      </c>
      <c r="G153" s="112"/>
      <c r="H153" s="112"/>
      <c r="I153" s="112"/>
      <c r="J153" s="112"/>
      <c r="K153" s="112"/>
    </row>
    <row r="154" spans="1:11" s="45" customFormat="1" x14ac:dyDescent="0.25">
      <c r="A154" s="455">
        <v>484</v>
      </c>
      <c r="B154" s="36" t="s">
        <v>895</v>
      </c>
      <c r="C154" s="41">
        <v>40635.25</v>
      </c>
      <c r="D154" s="41">
        <v>0</v>
      </c>
      <c r="E154" s="15">
        <v>84804</v>
      </c>
      <c r="F154" s="456">
        <f t="shared" si="2"/>
        <v>-44168.75</v>
      </c>
      <c r="G154" s="112"/>
      <c r="H154" s="112"/>
      <c r="I154" s="112"/>
      <c r="J154" s="112"/>
      <c r="K154" s="112"/>
    </row>
    <row r="155" spans="1:11" s="45" customFormat="1" x14ac:dyDescent="0.25">
      <c r="A155" s="455">
        <v>489</v>
      </c>
      <c r="B155" s="36" t="s">
        <v>1039</v>
      </c>
      <c r="C155" s="41">
        <v>0</v>
      </c>
      <c r="D155" s="41">
        <v>0</v>
      </c>
      <c r="E155" s="15">
        <v>630729.75</v>
      </c>
      <c r="F155" s="456">
        <f t="shared" si="2"/>
        <v>-630729.75</v>
      </c>
      <c r="G155" s="112"/>
      <c r="H155" s="112"/>
      <c r="I155" s="112"/>
      <c r="J155" s="112"/>
      <c r="K155" s="112"/>
    </row>
    <row r="156" spans="1:11" s="45" customFormat="1" x14ac:dyDescent="0.25">
      <c r="A156" s="455">
        <v>491</v>
      </c>
      <c r="B156" s="36" t="s">
        <v>896</v>
      </c>
      <c r="C156" s="41">
        <v>996800.35000000009</v>
      </c>
      <c r="D156" s="41">
        <v>0</v>
      </c>
      <c r="E156" s="15">
        <v>746504.87750000018</v>
      </c>
      <c r="F156" s="456">
        <f t="shared" si="2"/>
        <v>250295.47249999992</v>
      </c>
      <c r="G156" s="112"/>
      <c r="H156" s="112"/>
      <c r="I156" s="112"/>
      <c r="J156" s="112"/>
      <c r="K156" s="112"/>
    </row>
    <row r="157" spans="1:11" s="45" customFormat="1" x14ac:dyDescent="0.25">
      <c r="A157" s="455">
        <v>494</v>
      </c>
      <c r="B157" s="36" t="s">
        <v>897</v>
      </c>
      <c r="C157" s="41">
        <v>383473.08750000002</v>
      </c>
      <c r="D157" s="41">
        <v>0</v>
      </c>
      <c r="E157" s="15">
        <v>438542.685</v>
      </c>
      <c r="F157" s="456">
        <f t="shared" si="2"/>
        <v>-55069.597499999974</v>
      </c>
      <c r="G157" s="112"/>
      <c r="H157" s="112"/>
      <c r="I157" s="112"/>
      <c r="J157" s="112"/>
      <c r="K157" s="112"/>
    </row>
    <row r="158" spans="1:11" s="45" customFormat="1" x14ac:dyDescent="0.25">
      <c r="A158" s="455">
        <v>495</v>
      </c>
      <c r="B158" s="36" t="s">
        <v>898</v>
      </c>
      <c r="C158" s="41">
        <v>14222.3375</v>
      </c>
      <c r="D158" s="41">
        <v>0</v>
      </c>
      <c r="E158" s="15">
        <v>27419.96</v>
      </c>
      <c r="F158" s="456">
        <f t="shared" si="2"/>
        <v>-13197.622499999999</v>
      </c>
      <c r="G158" s="112"/>
      <c r="H158" s="112"/>
      <c r="I158" s="112"/>
      <c r="J158" s="112"/>
      <c r="K158" s="112"/>
    </row>
    <row r="159" spans="1:11" s="45" customFormat="1" x14ac:dyDescent="0.25">
      <c r="A159" s="455">
        <v>498</v>
      </c>
      <c r="B159" s="36" t="s">
        <v>899</v>
      </c>
      <c r="C159" s="41">
        <v>123672.5</v>
      </c>
      <c r="D159" s="41">
        <v>0</v>
      </c>
      <c r="E159" s="15">
        <v>37101.75</v>
      </c>
      <c r="F159" s="456">
        <f t="shared" si="2"/>
        <v>86570.75</v>
      </c>
      <c r="G159" s="112"/>
      <c r="H159" s="112"/>
      <c r="I159" s="112"/>
      <c r="J159" s="112"/>
      <c r="K159" s="112"/>
    </row>
    <row r="160" spans="1:11" s="45" customFormat="1" x14ac:dyDescent="0.25">
      <c r="A160" s="455">
        <v>499</v>
      </c>
      <c r="B160" s="36" t="s">
        <v>1040</v>
      </c>
      <c r="C160" s="41">
        <v>1724613.0125</v>
      </c>
      <c r="D160" s="41">
        <v>0</v>
      </c>
      <c r="E160" s="15">
        <v>809878.2</v>
      </c>
      <c r="F160" s="456">
        <f t="shared" si="2"/>
        <v>914734.8125</v>
      </c>
      <c r="G160" s="112"/>
      <c r="H160" s="112"/>
      <c r="I160" s="112"/>
      <c r="J160" s="112"/>
      <c r="K160" s="112"/>
    </row>
    <row r="161" spans="1:11" s="45" customFormat="1" x14ac:dyDescent="0.25">
      <c r="A161" s="455">
        <v>500</v>
      </c>
      <c r="B161" s="36" t="s">
        <v>900</v>
      </c>
      <c r="C161" s="41">
        <v>220932.08749999999</v>
      </c>
      <c r="D161" s="41">
        <v>0</v>
      </c>
      <c r="E161" s="15">
        <v>453519.42475000006</v>
      </c>
      <c r="F161" s="456">
        <f t="shared" si="2"/>
        <v>-232587.33725000007</v>
      </c>
      <c r="G161" s="112"/>
      <c r="H161" s="112"/>
      <c r="I161" s="112"/>
      <c r="J161" s="112"/>
      <c r="K161" s="112"/>
    </row>
    <row r="162" spans="1:11" s="45" customFormat="1" x14ac:dyDescent="0.25">
      <c r="A162" s="455">
        <v>503</v>
      </c>
      <c r="B162" s="36" t="s">
        <v>901</v>
      </c>
      <c r="C162" s="41">
        <v>422341.58750000002</v>
      </c>
      <c r="D162" s="41">
        <v>0</v>
      </c>
      <c r="E162" s="15">
        <v>182063.58749999999</v>
      </c>
      <c r="F162" s="456">
        <f t="shared" si="2"/>
        <v>240278.00000000003</v>
      </c>
      <c r="G162" s="112"/>
      <c r="H162" s="112"/>
      <c r="I162" s="112"/>
      <c r="J162" s="112"/>
      <c r="K162" s="112"/>
    </row>
    <row r="163" spans="1:11" s="45" customFormat="1" x14ac:dyDescent="0.25">
      <c r="A163" s="455">
        <v>504</v>
      </c>
      <c r="B163" s="36" t="s">
        <v>902</v>
      </c>
      <c r="C163" s="41">
        <v>111393.58749999999</v>
      </c>
      <c r="D163" s="41">
        <v>0</v>
      </c>
      <c r="E163" s="15">
        <v>910229.6</v>
      </c>
      <c r="F163" s="456">
        <f t="shared" si="2"/>
        <v>-798836.01249999995</v>
      </c>
      <c r="G163" s="112"/>
      <c r="H163" s="112"/>
      <c r="I163" s="112"/>
      <c r="J163" s="112"/>
      <c r="K163" s="112"/>
    </row>
    <row r="164" spans="1:11" s="45" customFormat="1" x14ac:dyDescent="0.25">
      <c r="A164" s="455">
        <v>505</v>
      </c>
      <c r="B164" s="36" t="s">
        <v>903</v>
      </c>
      <c r="C164" s="41">
        <v>993178.51250000007</v>
      </c>
      <c r="D164" s="41">
        <v>0</v>
      </c>
      <c r="E164" s="15">
        <v>2794327.1349999998</v>
      </c>
      <c r="F164" s="456">
        <f t="shared" si="2"/>
        <v>-1801148.6224999996</v>
      </c>
      <c r="G164" s="112"/>
      <c r="H164" s="112"/>
      <c r="I164" s="112"/>
      <c r="J164" s="112"/>
      <c r="K164" s="112"/>
    </row>
    <row r="165" spans="1:11" s="45" customFormat="1" x14ac:dyDescent="0.25">
      <c r="A165" s="455">
        <v>507</v>
      </c>
      <c r="B165" s="36" t="s">
        <v>904</v>
      </c>
      <c r="C165" s="41">
        <v>219165.33749999999</v>
      </c>
      <c r="D165" s="41">
        <v>0</v>
      </c>
      <c r="E165" s="15">
        <v>197504.98249999998</v>
      </c>
      <c r="F165" s="456">
        <f t="shared" si="2"/>
        <v>21660.35500000001</v>
      </c>
      <c r="G165" s="112"/>
      <c r="H165" s="112"/>
      <c r="I165" s="112"/>
      <c r="J165" s="112"/>
      <c r="K165" s="112"/>
    </row>
    <row r="166" spans="1:11" s="45" customFormat="1" x14ac:dyDescent="0.25">
      <c r="A166" s="455">
        <v>508</v>
      </c>
      <c r="B166" s="36" t="s">
        <v>905</v>
      </c>
      <c r="C166" s="41">
        <v>116605.5</v>
      </c>
      <c r="D166" s="41">
        <v>0</v>
      </c>
      <c r="E166" s="15">
        <v>409974.33750000002</v>
      </c>
      <c r="F166" s="456">
        <f t="shared" si="2"/>
        <v>-293368.83750000002</v>
      </c>
      <c r="G166" s="112"/>
      <c r="H166" s="112"/>
      <c r="I166" s="112"/>
      <c r="J166" s="112"/>
      <c r="K166" s="112"/>
    </row>
    <row r="167" spans="1:11" s="45" customFormat="1" x14ac:dyDescent="0.25">
      <c r="A167" s="455">
        <v>529</v>
      </c>
      <c r="B167" s="36" t="s">
        <v>906</v>
      </c>
      <c r="C167" s="41">
        <v>392571.85</v>
      </c>
      <c r="D167" s="41">
        <v>0</v>
      </c>
      <c r="E167" s="15">
        <v>609352.07499999995</v>
      </c>
      <c r="F167" s="456">
        <f t="shared" si="2"/>
        <v>-216780.22499999998</v>
      </c>
      <c r="G167" s="112"/>
      <c r="H167" s="112"/>
      <c r="I167" s="112"/>
      <c r="J167" s="112"/>
      <c r="K167" s="112"/>
    </row>
    <row r="168" spans="1:11" s="45" customFormat="1" x14ac:dyDescent="0.25">
      <c r="A168" s="455">
        <v>531</v>
      </c>
      <c r="B168" s="36" t="s">
        <v>907</v>
      </c>
      <c r="C168" s="41">
        <v>144961.83749999999</v>
      </c>
      <c r="D168" s="41">
        <v>0</v>
      </c>
      <c r="E168" s="15">
        <v>141516.67499999999</v>
      </c>
      <c r="F168" s="456">
        <f t="shared" si="2"/>
        <v>3445.1625000000058</v>
      </c>
      <c r="G168" s="112"/>
      <c r="H168" s="112"/>
      <c r="I168" s="112"/>
      <c r="J168" s="112"/>
      <c r="K168" s="112"/>
    </row>
    <row r="169" spans="1:11" s="45" customFormat="1" x14ac:dyDescent="0.25">
      <c r="A169" s="455">
        <v>535</v>
      </c>
      <c r="B169" s="36" t="s">
        <v>908</v>
      </c>
      <c r="C169" s="41">
        <v>328880.51250000001</v>
      </c>
      <c r="D169" s="41">
        <v>0</v>
      </c>
      <c r="E169" s="15">
        <v>495608.71</v>
      </c>
      <c r="F169" s="456">
        <f t="shared" si="2"/>
        <v>-166728.19750000001</v>
      </c>
      <c r="G169" s="112"/>
      <c r="H169" s="112"/>
      <c r="I169" s="112"/>
      <c r="J169" s="112"/>
      <c r="K169" s="112"/>
    </row>
    <row r="170" spans="1:11" s="45" customFormat="1" x14ac:dyDescent="0.25">
      <c r="A170" s="455">
        <v>536</v>
      </c>
      <c r="B170" s="36" t="s">
        <v>909</v>
      </c>
      <c r="C170" s="41">
        <v>1532125.6</v>
      </c>
      <c r="D170" s="41">
        <v>0</v>
      </c>
      <c r="E170" s="15">
        <v>1012612.7625000001</v>
      </c>
      <c r="F170" s="456">
        <f t="shared" si="2"/>
        <v>519512.83750000002</v>
      </c>
      <c r="G170" s="112"/>
      <c r="H170" s="112"/>
      <c r="I170" s="112"/>
      <c r="J170" s="112"/>
      <c r="K170" s="112"/>
    </row>
    <row r="171" spans="1:11" s="45" customFormat="1" x14ac:dyDescent="0.25">
      <c r="A171" s="455">
        <v>538</v>
      </c>
      <c r="B171" s="36" t="s">
        <v>910</v>
      </c>
      <c r="C171" s="41">
        <v>201497.83749999999</v>
      </c>
      <c r="D171" s="41">
        <v>0</v>
      </c>
      <c r="E171" s="15">
        <v>166162.83749999999</v>
      </c>
      <c r="F171" s="456">
        <f t="shared" si="2"/>
        <v>35335</v>
      </c>
      <c r="G171" s="112"/>
      <c r="H171" s="112"/>
      <c r="I171" s="112"/>
      <c r="J171" s="112"/>
      <c r="K171" s="112"/>
    </row>
    <row r="172" spans="1:11" s="45" customFormat="1" x14ac:dyDescent="0.25">
      <c r="A172" s="455">
        <v>541</v>
      </c>
      <c r="B172" s="36" t="s">
        <v>911</v>
      </c>
      <c r="C172" s="41">
        <v>91871</v>
      </c>
      <c r="D172" s="41">
        <v>0</v>
      </c>
      <c r="E172" s="15">
        <v>197876</v>
      </c>
      <c r="F172" s="456">
        <f t="shared" si="2"/>
        <v>-106005</v>
      </c>
      <c r="G172" s="112"/>
      <c r="H172" s="112"/>
      <c r="I172" s="112"/>
      <c r="J172" s="112"/>
      <c r="K172" s="112"/>
    </row>
    <row r="173" spans="1:11" s="45" customFormat="1" x14ac:dyDescent="0.25">
      <c r="A173" s="455">
        <v>543</v>
      </c>
      <c r="B173" s="36" t="s">
        <v>912</v>
      </c>
      <c r="C173" s="41">
        <v>673485.1</v>
      </c>
      <c r="D173" s="41">
        <v>0</v>
      </c>
      <c r="E173" s="15">
        <v>853458.62225000001</v>
      </c>
      <c r="F173" s="456">
        <f t="shared" si="2"/>
        <v>-179973.52225000004</v>
      </c>
      <c r="G173" s="112"/>
      <c r="H173" s="112"/>
      <c r="I173" s="112"/>
      <c r="J173" s="112"/>
      <c r="K173" s="112"/>
    </row>
    <row r="174" spans="1:11" s="45" customFormat="1" x14ac:dyDescent="0.25">
      <c r="A174" s="455">
        <v>545</v>
      </c>
      <c r="B174" s="36" t="s">
        <v>913</v>
      </c>
      <c r="C174" s="41">
        <v>282856.67500000005</v>
      </c>
      <c r="D174" s="41">
        <v>0</v>
      </c>
      <c r="E174" s="15">
        <v>152028.83749999999</v>
      </c>
      <c r="F174" s="456">
        <f t="shared" si="2"/>
        <v>130827.83750000005</v>
      </c>
      <c r="G174" s="112"/>
      <c r="H174" s="112"/>
      <c r="I174" s="112"/>
      <c r="J174" s="112"/>
      <c r="K174" s="112"/>
    </row>
    <row r="175" spans="1:11" s="45" customFormat="1" x14ac:dyDescent="0.25">
      <c r="A175" s="455">
        <v>560</v>
      </c>
      <c r="B175" s="36" t="s">
        <v>914</v>
      </c>
      <c r="C175" s="41">
        <v>930193.87500000023</v>
      </c>
      <c r="D175" s="41">
        <v>0</v>
      </c>
      <c r="E175" s="15">
        <v>1005722.4375000001</v>
      </c>
      <c r="F175" s="456">
        <f t="shared" si="2"/>
        <v>-75528.562499999884</v>
      </c>
      <c r="G175" s="112"/>
      <c r="H175" s="112"/>
      <c r="I175" s="112"/>
      <c r="J175" s="112"/>
      <c r="K175" s="112"/>
    </row>
    <row r="176" spans="1:11" s="45" customFormat="1" x14ac:dyDescent="0.25">
      <c r="A176" s="455">
        <v>561</v>
      </c>
      <c r="B176" s="36" t="s">
        <v>915</v>
      </c>
      <c r="C176" s="41">
        <v>58391.087500000001</v>
      </c>
      <c r="D176" s="41">
        <v>0</v>
      </c>
      <c r="E176" s="15">
        <v>775691.58750000002</v>
      </c>
      <c r="F176" s="456">
        <f t="shared" si="2"/>
        <v>-717300.5</v>
      </c>
      <c r="G176" s="112"/>
      <c r="H176" s="112"/>
      <c r="I176" s="112"/>
      <c r="J176" s="112"/>
      <c r="K176" s="112"/>
    </row>
    <row r="177" spans="1:11" s="45" customFormat="1" x14ac:dyDescent="0.25">
      <c r="A177" s="455">
        <v>562</v>
      </c>
      <c r="B177" s="36" t="s">
        <v>916</v>
      </c>
      <c r="C177" s="41">
        <v>310948</v>
      </c>
      <c r="D177" s="41">
        <v>0</v>
      </c>
      <c r="E177" s="15">
        <v>524813.08750000002</v>
      </c>
      <c r="F177" s="456">
        <f t="shared" si="2"/>
        <v>-213865.08750000002</v>
      </c>
      <c r="G177" s="112"/>
      <c r="H177" s="112"/>
      <c r="I177" s="112"/>
      <c r="J177" s="112"/>
      <c r="K177" s="112"/>
    </row>
    <row r="178" spans="1:11" s="45" customFormat="1" x14ac:dyDescent="0.25">
      <c r="A178" s="455">
        <v>563</v>
      </c>
      <c r="B178" s="36" t="s">
        <v>917</v>
      </c>
      <c r="C178" s="41">
        <v>383473.08750000002</v>
      </c>
      <c r="D178" s="41">
        <v>0</v>
      </c>
      <c r="E178" s="15">
        <v>183742</v>
      </c>
      <c r="F178" s="456">
        <f t="shared" si="2"/>
        <v>199731.08750000002</v>
      </c>
      <c r="G178" s="112"/>
      <c r="H178" s="112"/>
      <c r="I178" s="112"/>
      <c r="J178" s="112"/>
      <c r="K178" s="112"/>
    </row>
    <row r="179" spans="1:11" s="45" customFormat="1" x14ac:dyDescent="0.25">
      <c r="A179" s="455">
        <v>564</v>
      </c>
      <c r="B179" s="36" t="s">
        <v>918</v>
      </c>
      <c r="C179" s="41">
        <v>2203843.9499999997</v>
      </c>
      <c r="D179" s="41">
        <v>0</v>
      </c>
      <c r="E179" s="15">
        <v>17589992.677500002</v>
      </c>
      <c r="F179" s="456">
        <f t="shared" si="2"/>
        <v>-15386148.727500003</v>
      </c>
      <c r="G179" s="112"/>
      <c r="H179" s="112"/>
      <c r="I179" s="112"/>
      <c r="J179" s="112"/>
      <c r="K179" s="112"/>
    </row>
    <row r="180" spans="1:11" s="45" customFormat="1" x14ac:dyDescent="0.25">
      <c r="A180" s="455">
        <v>576</v>
      </c>
      <c r="B180" s="36" t="s">
        <v>919</v>
      </c>
      <c r="C180" s="41">
        <v>23056.087500000001</v>
      </c>
      <c r="D180" s="41">
        <v>0</v>
      </c>
      <c r="E180" s="15">
        <v>68903.25</v>
      </c>
      <c r="F180" s="456">
        <f t="shared" si="2"/>
        <v>-45847.162499999999</v>
      </c>
      <c r="G180" s="112"/>
      <c r="H180" s="112"/>
      <c r="I180" s="112"/>
      <c r="J180" s="112"/>
      <c r="K180" s="112"/>
    </row>
    <row r="181" spans="1:11" s="45" customFormat="1" x14ac:dyDescent="0.25">
      <c r="A181" s="455">
        <v>577</v>
      </c>
      <c r="B181" s="36" t="s">
        <v>920</v>
      </c>
      <c r="C181" s="41">
        <v>348138.08750000002</v>
      </c>
      <c r="D181" s="41">
        <v>0</v>
      </c>
      <c r="E181" s="15">
        <v>418808.08750000002</v>
      </c>
      <c r="F181" s="456">
        <f t="shared" si="2"/>
        <v>-70670</v>
      </c>
      <c r="G181" s="112"/>
      <c r="H181" s="112"/>
      <c r="I181" s="112"/>
      <c r="J181" s="112"/>
      <c r="K181" s="112"/>
    </row>
    <row r="182" spans="1:11" s="45" customFormat="1" x14ac:dyDescent="0.25">
      <c r="A182" s="455">
        <v>578</v>
      </c>
      <c r="B182" s="36" t="s">
        <v>921</v>
      </c>
      <c r="C182" s="41">
        <v>46023.837500000001</v>
      </c>
      <c r="D182" s="41">
        <v>0</v>
      </c>
      <c r="E182" s="15">
        <v>78655.709999999992</v>
      </c>
      <c r="F182" s="456">
        <f t="shared" si="2"/>
        <v>-32631.87249999999</v>
      </c>
      <c r="G182" s="112"/>
      <c r="H182" s="112"/>
      <c r="I182" s="112"/>
      <c r="J182" s="112"/>
      <c r="K182" s="112"/>
    </row>
    <row r="183" spans="1:11" s="45" customFormat="1" x14ac:dyDescent="0.25">
      <c r="A183" s="455">
        <v>580</v>
      </c>
      <c r="B183" s="36" t="s">
        <v>922</v>
      </c>
      <c r="C183" s="41">
        <v>176763.33749999999</v>
      </c>
      <c r="D183" s="41">
        <v>0</v>
      </c>
      <c r="E183" s="15">
        <v>51324.087500000001</v>
      </c>
      <c r="F183" s="456">
        <f t="shared" si="2"/>
        <v>125439.25</v>
      </c>
      <c r="G183" s="112"/>
      <c r="H183" s="112"/>
      <c r="I183" s="112"/>
      <c r="J183" s="112"/>
      <c r="K183" s="112"/>
    </row>
    <row r="184" spans="1:11" s="45" customFormat="1" x14ac:dyDescent="0.25">
      <c r="A184" s="455">
        <v>581</v>
      </c>
      <c r="B184" s="36" t="s">
        <v>923</v>
      </c>
      <c r="C184" s="41">
        <v>86659.087499999994</v>
      </c>
      <c r="D184" s="41">
        <v>0</v>
      </c>
      <c r="E184" s="15">
        <v>186427.46</v>
      </c>
      <c r="F184" s="456">
        <f t="shared" si="2"/>
        <v>-99768.372499999998</v>
      </c>
      <c r="G184" s="112"/>
      <c r="H184" s="112"/>
      <c r="I184" s="112"/>
      <c r="J184" s="112"/>
      <c r="K184" s="112"/>
    </row>
    <row r="185" spans="1:11" s="45" customFormat="1" x14ac:dyDescent="0.25">
      <c r="A185" s="455">
        <v>583</v>
      </c>
      <c r="B185" s="36" t="s">
        <v>924</v>
      </c>
      <c r="C185" s="41">
        <v>143283.42499999999</v>
      </c>
      <c r="D185" s="41">
        <v>0</v>
      </c>
      <c r="E185" s="15">
        <v>8833.75</v>
      </c>
      <c r="F185" s="456">
        <f t="shared" si="2"/>
        <v>134449.67499999999</v>
      </c>
      <c r="G185" s="112"/>
      <c r="H185" s="112"/>
      <c r="I185" s="112"/>
      <c r="J185" s="112"/>
      <c r="K185" s="112"/>
    </row>
    <row r="186" spans="1:11" s="45" customFormat="1" x14ac:dyDescent="0.25">
      <c r="A186" s="455">
        <v>584</v>
      </c>
      <c r="B186" s="36" t="s">
        <v>925</v>
      </c>
      <c r="C186" s="41">
        <v>14222.3375</v>
      </c>
      <c r="D186" s="41">
        <v>0</v>
      </c>
      <c r="E186" s="15">
        <v>0</v>
      </c>
      <c r="F186" s="456">
        <f t="shared" si="2"/>
        <v>14222.3375</v>
      </c>
      <c r="G186" s="112"/>
      <c r="H186" s="112"/>
      <c r="I186" s="112"/>
      <c r="J186" s="112"/>
      <c r="K186" s="112"/>
    </row>
    <row r="187" spans="1:11" s="45" customFormat="1" x14ac:dyDescent="0.25">
      <c r="A187" s="455">
        <v>592</v>
      </c>
      <c r="B187" s="36" t="s">
        <v>926</v>
      </c>
      <c r="C187" s="41">
        <v>252645.25</v>
      </c>
      <c r="D187" s="41">
        <v>0</v>
      </c>
      <c r="E187" s="15">
        <v>88796.854999999996</v>
      </c>
      <c r="F187" s="456">
        <f t="shared" si="2"/>
        <v>163848.39500000002</v>
      </c>
      <c r="G187" s="112"/>
      <c r="H187" s="112"/>
      <c r="I187" s="112"/>
      <c r="J187" s="112"/>
      <c r="K187" s="112"/>
    </row>
    <row r="188" spans="1:11" s="45" customFormat="1" x14ac:dyDescent="0.25">
      <c r="A188" s="455">
        <v>593</v>
      </c>
      <c r="B188" s="36" t="s">
        <v>927</v>
      </c>
      <c r="C188" s="41">
        <v>330823.9375</v>
      </c>
      <c r="D188" s="41">
        <v>0</v>
      </c>
      <c r="E188" s="15">
        <v>765532.77500000002</v>
      </c>
      <c r="F188" s="456">
        <f t="shared" si="2"/>
        <v>-434708.83750000002</v>
      </c>
      <c r="G188" s="112"/>
      <c r="H188" s="112"/>
      <c r="I188" s="112"/>
      <c r="J188" s="112"/>
      <c r="K188" s="112"/>
    </row>
    <row r="189" spans="1:11" s="45" customFormat="1" x14ac:dyDescent="0.25">
      <c r="A189" s="455">
        <v>595</v>
      </c>
      <c r="B189" s="36" t="s">
        <v>928</v>
      </c>
      <c r="C189" s="41">
        <v>279146.5</v>
      </c>
      <c r="D189" s="41">
        <v>0</v>
      </c>
      <c r="E189" s="15">
        <v>108690.45999999999</v>
      </c>
      <c r="F189" s="456">
        <f t="shared" si="2"/>
        <v>170456.04</v>
      </c>
      <c r="G189" s="112"/>
      <c r="H189" s="112"/>
      <c r="I189" s="112"/>
      <c r="J189" s="112"/>
      <c r="K189" s="112"/>
    </row>
    <row r="190" spans="1:11" s="45" customFormat="1" x14ac:dyDescent="0.25">
      <c r="A190" s="455">
        <v>598</v>
      </c>
      <c r="B190" s="36" t="s">
        <v>1041</v>
      </c>
      <c r="C190" s="41">
        <v>1296971.175</v>
      </c>
      <c r="D190" s="41">
        <v>0</v>
      </c>
      <c r="E190" s="15">
        <v>302379.26250000001</v>
      </c>
      <c r="F190" s="456">
        <f t="shared" si="2"/>
        <v>994591.91250000009</v>
      </c>
      <c r="G190" s="112"/>
      <c r="H190" s="112"/>
      <c r="I190" s="112"/>
      <c r="J190" s="112"/>
      <c r="K190" s="112"/>
    </row>
    <row r="191" spans="1:11" s="45" customFormat="1" x14ac:dyDescent="0.25">
      <c r="A191" s="455">
        <v>599</v>
      </c>
      <c r="B191" s="36" t="s">
        <v>1042</v>
      </c>
      <c r="C191" s="41">
        <v>228175.76249999998</v>
      </c>
      <c r="D191" s="41">
        <v>0</v>
      </c>
      <c r="E191" s="15">
        <v>717477.17500000005</v>
      </c>
      <c r="F191" s="456">
        <f t="shared" si="2"/>
        <v>-489301.41250000009</v>
      </c>
      <c r="G191" s="112"/>
      <c r="H191" s="112"/>
      <c r="I191" s="112"/>
      <c r="J191" s="112"/>
      <c r="K191" s="112"/>
    </row>
    <row r="192" spans="1:11" s="45" customFormat="1" x14ac:dyDescent="0.25">
      <c r="A192" s="455">
        <v>601</v>
      </c>
      <c r="B192" s="36" t="s">
        <v>929</v>
      </c>
      <c r="C192" s="41">
        <v>68991.587499999994</v>
      </c>
      <c r="D192" s="41">
        <v>0</v>
      </c>
      <c r="E192" s="15">
        <v>88337.5</v>
      </c>
      <c r="F192" s="456">
        <f t="shared" si="2"/>
        <v>-19345.912500000006</v>
      </c>
      <c r="G192" s="112"/>
      <c r="H192" s="112"/>
      <c r="I192" s="112"/>
      <c r="J192" s="112"/>
      <c r="K192" s="112"/>
    </row>
    <row r="193" spans="1:11" s="45" customFormat="1" x14ac:dyDescent="0.25">
      <c r="A193" s="455">
        <v>604</v>
      </c>
      <c r="B193" s="36" t="s">
        <v>930</v>
      </c>
      <c r="C193" s="41">
        <v>275789.67499999999</v>
      </c>
      <c r="D193" s="41">
        <v>0</v>
      </c>
      <c r="E193" s="15">
        <v>952543.26250000007</v>
      </c>
      <c r="F193" s="456">
        <f t="shared" si="2"/>
        <v>-676753.58750000014</v>
      </c>
      <c r="G193" s="112"/>
      <c r="H193" s="112"/>
      <c r="I193" s="112"/>
      <c r="J193" s="112"/>
      <c r="K193" s="112"/>
    </row>
    <row r="194" spans="1:11" s="45" customFormat="1" x14ac:dyDescent="0.25">
      <c r="A194" s="455">
        <v>607</v>
      </c>
      <c r="B194" s="36" t="s">
        <v>931</v>
      </c>
      <c r="C194" s="41">
        <v>19522.587500000001</v>
      </c>
      <c r="D194" s="41">
        <v>0</v>
      </c>
      <c r="E194" s="15">
        <v>169855.345</v>
      </c>
      <c r="F194" s="456">
        <f t="shared" si="2"/>
        <v>-150332.75750000001</v>
      </c>
      <c r="G194" s="112"/>
      <c r="H194" s="112"/>
      <c r="I194" s="112"/>
      <c r="J194" s="112"/>
      <c r="K194" s="112"/>
    </row>
    <row r="195" spans="1:11" s="45" customFormat="1" x14ac:dyDescent="0.25">
      <c r="A195" s="455">
        <v>608</v>
      </c>
      <c r="B195" s="36" t="s">
        <v>932</v>
      </c>
      <c r="C195" s="41">
        <v>14134</v>
      </c>
      <c r="D195" s="41">
        <v>0</v>
      </c>
      <c r="E195" s="15">
        <v>65369.75</v>
      </c>
      <c r="F195" s="456">
        <f t="shared" si="2"/>
        <v>-51235.75</v>
      </c>
      <c r="G195" s="112"/>
      <c r="H195" s="112"/>
      <c r="I195" s="112"/>
      <c r="J195" s="112"/>
      <c r="K195" s="112"/>
    </row>
    <row r="196" spans="1:11" s="45" customFormat="1" x14ac:dyDescent="0.25">
      <c r="A196" s="455">
        <v>609</v>
      </c>
      <c r="B196" s="36" t="s">
        <v>933</v>
      </c>
      <c r="C196" s="41">
        <v>1960032.4499999997</v>
      </c>
      <c r="D196" s="41">
        <v>0</v>
      </c>
      <c r="E196" s="15">
        <v>5268395.4974999996</v>
      </c>
      <c r="F196" s="456">
        <f t="shared" si="2"/>
        <v>-3308363.0474999999</v>
      </c>
      <c r="G196" s="112"/>
      <c r="H196" s="112"/>
      <c r="I196" s="112"/>
      <c r="J196" s="112"/>
      <c r="K196" s="112"/>
    </row>
    <row r="197" spans="1:11" s="45" customFormat="1" x14ac:dyDescent="0.25">
      <c r="A197" s="455">
        <v>611</v>
      </c>
      <c r="B197" s="36" t="s">
        <v>934</v>
      </c>
      <c r="C197" s="41">
        <v>266955.92499999999</v>
      </c>
      <c r="D197" s="41">
        <v>0</v>
      </c>
      <c r="E197" s="15">
        <v>280153.54749999999</v>
      </c>
      <c r="F197" s="456">
        <f t="shared" si="2"/>
        <v>-13197.622499999998</v>
      </c>
      <c r="G197" s="112"/>
      <c r="H197" s="112"/>
      <c r="I197" s="112"/>
      <c r="J197" s="112"/>
      <c r="K197" s="112"/>
    </row>
    <row r="198" spans="1:11" s="45" customFormat="1" x14ac:dyDescent="0.25">
      <c r="A198" s="455">
        <v>614</v>
      </c>
      <c r="B198" s="36" t="s">
        <v>935</v>
      </c>
      <c r="C198" s="41">
        <v>0</v>
      </c>
      <c r="D198" s="41">
        <v>0</v>
      </c>
      <c r="E198" s="15">
        <v>0</v>
      </c>
      <c r="F198" s="456">
        <f t="shared" si="2"/>
        <v>0</v>
      </c>
      <c r="G198" s="112"/>
      <c r="H198" s="112"/>
      <c r="I198" s="112"/>
      <c r="J198" s="112"/>
      <c r="K198" s="112"/>
    </row>
    <row r="199" spans="1:11" s="45" customFormat="1" x14ac:dyDescent="0.25">
      <c r="A199" s="455">
        <v>615</v>
      </c>
      <c r="B199" s="36" t="s">
        <v>936</v>
      </c>
      <c r="C199" s="41">
        <v>176851.67499999999</v>
      </c>
      <c r="D199" s="41">
        <v>0</v>
      </c>
      <c r="E199" s="15">
        <v>107860.08749999999</v>
      </c>
      <c r="F199" s="456">
        <f t="shared" si="2"/>
        <v>68991.587499999994</v>
      </c>
      <c r="G199" s="112"/>
      <c r="H199" s="112"/>
      <c r="I199" s="112"/>
      <c r="J199" s="112"/>
      <c r="K199" s="112"/>
    </row>
    <row r="200" spans="1:11" s="45" customFormat="1" x14ac:dyDescent="0.25">
      <c r="A200" s="455">
        <v>616</v>
      </c>
      <c r="B200" s="36" t="s">
        <v>937</v>
      </c>
      <c r="C200" s="41">
        <v>17667.5</v>
      </c>
      <c r="D200" s="41">
        <v>0</v>
      </c>
      <c r="E200" s="15">
        <v>952366.58750000002</v>
      </c>
      <c r="F200" s="456">
        <f t="shared" si="2"/>
        <v>-934699.08750000002</v>
      </c>
      <c r="G200" s="112"/>
      <c r="H200" s="112"/>
      <c r="I200" s="112"/>
      <c r="J200" s="112"/>
      <c r="K200" s="112"/>
    </row>
    <row r="201" spans="1:11" s="45" customFormat="1" x14ac:dyDescent="0.25">
      <c r="A201" s="455">
        <v>619</v>
      </c>
      <c r="B201" s="36" t="s">
        <v>938</v>
      </c>
      <c r="C201" s="41">
        <v>201409.5</v>
      </c>
      <c r="D201" s="41">
        <v>0</v>
      </c>
      <c r="E201" s="15">
        <v>65369.75</v>
      </c>
      <c r="F201" s="456">
        <f t="shared" ref="F201:F264" si="3">C201+D201-E201</f>
        <v>136039.75</v>
      </c>
      <c r="G201" s="112"/>
      <c r="H201" s="112"/>
      <c r="I201" s="112"/>
      <c r="J201" s="112"/>
      <c r="K201" s="112"/>
    </row>
    <row r="202" spans="1:11" s="45" customFormat="1" x14ac:dyDescent="0.25">
      <c r="A202" s="457">
        <v>620</v>
      </c>
      <c r="B202" s="36" t="s">
        <v>939</v>
      </c>
      <c r="C202" s="41">
        <v>14222.3375</v>
      </c>
      <c r="D202" s="41">
        <v>0</v>
      </c>
      <c r="E202" s="15">
        <v>28268</v>
      </c>
      <c r="F202" s="456">
        <f t="shared" si="3"/>
        <v>-14045.6625</v>
      </c>
      <c r="G202" s="112"/>
      <c r="H202" s="112"/>
      <c r="I202" s="112"/>
      <c r="J202" s="112"/>
      <c r="K202" s="112"/>
    </row>
    <row r="203" spans="1:11" s="45" customFormat="1" x14ac:dyDescent="0.25">
      <c r="A203" s="455">
        <v>623</v>
      </c>
      <c r="B203" s="36" t="s">
        <v>940</v>
      </c>
      <c r="C203" s="41">
        <v>72525.087499999994</v>
      </c>
      <c r="D203" s="41">
        <v>0</v>
      </c>
      <c r="E203" s="15">
        <v>91111.297499999986</v>
      </c>
      <c r="F203" s="456">
        <f t="shared" si="3"/>
        <v>-18586.209999999992</v>
      </c>
      <c r="G203" s="112"/>
      <c r="H203" s="112"/>
      <c r="I203" s="112"/>
      <c r="J203" s="112"/>
      <c r="K203" s="112"/>
    </row>
    <row r="204" spans="1:11" s="45" customFormat="1" x14ac:dyDescent="0.25">
      <c r="A204" s="455">
        <v>624</v>
      </c>
      <c r="B204" s="36" t="s">
        <v>941</v>
      </c>
      <c r="C204" s="41">
        <v>197964.33749999999</v>
      </c>
      <c r="D204" s="41">
        <v>0</v>
      </c>
      <c r="E204" s="15">
        <v>351583.25</v>
      </c>
      <c r="F204" s="456">
        <f t="shared" si="3"/>
        <v>-153618.91250000001</v>
      </c>
      <c r="G204" s="112"/>
      <c r="H204" s="112"/>
      <c r="I204" s="112"/>
      <c r="J204" s="112"/>
      <c r="K204" s="112"/>
    </row>
    <row r="205" spans="1:11" s="45" customFormat="1" x14ac:dyDescent="0.25">
      <c r="A205" s="455">
        <v>625</v>
      </c>
      <c r="B205" s="36" t="s">
        <v>942</v>
      </c>
      <c r="C205" s="41">
        <v>58302.75</v>
      </c>
      <c r="D205" s="41">
        <v>0</v>
      </c>
      <c r="E205" s="15">
        <v>212098.33749999999</v>
      </c>
      <c r="F205" s="456">
        <f t="shared" si="3"/>
        <v>-153795.58749999999</v>
      </c>
      <c r="G205" s="112"/>
      <c r="H205" s="112"/>
      <c r="I205" s="112"/>
      <c r="J205" s="112"/>
      <c r="K205" s="112"/>
    </row>
    <row r="206" spans="1:11" s="45" customFormat="1" x14ac:dyDescent="0.25">
      <c r="A206" s="455">
        <v>626</v>
      </c>
      <c r="B206" s="36" t="s">
        <v>943</v>
      </c>
      <c r="C206" s="41">
        <v>77737</v>
      </c>
      <c r="D206" s="41">
        <v>0</v>
      </c>
      <c r="E206" s="15">
        <v>123672.5</v>
      </c>
      <c r="F206" s="456">
        <f t="shared" si="3"/>
        <v>-45935.5</v>
      </c>
      <c r="G206" s="112"/>
      <c r="H206" s="112"/>
      <c r="I206" s="112"/>
      <c r="J206" s="112"/>
      <c r="K206" s="112"/>
    </row>
    <row r="207" spans="1:11" s="45" customFormat="1" x14ac:dyDescent="0.25">
      <c r="A207" s="455">
        <v>630</v>
      </c>
      <c r="B207" s="36" t="s">
        <v>944</v>
      </c>
      <c r="C207" s="41">
        <v>206709.75</v>
      </c>
      <c r="D207" s="41">
        <v>0</v>
      </c>
      <c r="E207" s="15">
        <v>31801.5</v>
      </c>
      <c r="F207" s="456">
        <f t="shared" si="3"/>
        <v>174908.25</v>
      </c>
      <c r="G207" s="112"/>
      <c r="H207" s="112"/>
      <c r="I207" s="112"/>
      <c r="J207" s="112"/>
      <c r="K207" s="112"/>
    </row>
    <row r="208" spans="1:11" s="45" customFormat="1" x14ac:dyDescent="0.25">
      <c r="A208" s="455">
        <v>631</v>
      </c>
      <c r="B208" s="36" t="s">
        <v>945</v>
      </c>
      <c r="C208" s="41">
        <v>76058.587499999994</v>
      </c>
      <c r="D208" s="41">
        <v>0</v>
      </c>
      <c r="E208" s="15">
        <v>1068035.71</v>
      </c>
      <c r="F208" s="456">
        <f t="shared" si="3"/>
        <v>-991977.12249999994</v>
      </c>
      <c r="G208" s="112"/>
      <c r="H208" s="112"/>
      <c r="I208" s="112"/>
      <c r="J208" s="112"/>
      <c r="K208" s="112"/>
    </row>
    <row r="209" spans="1:11" s="45" customFormat="1" x14ac:dyDescent="0.25">
      <c r="A209" s="455">
        <v>635</v>
      </c>
      <c r="B209" s="36" t="s">
        <v>946</v>
      </c>
      <c r="C209" s="41">
        <v>318015</v>
      </c>
      <c r="D209" s="41">
        <v>0</v>
      </c>
      <c r="E209" s="15">
        <v>668838.54749999999</v>
      </c>
      <c r="F209" s="456">
        <f t="shared" si="3"/>
        <v>-350823.54749999999</v>
      </c>
      <c r="G209" s="112"/>
      <c r="H209" s="112"/>
      <c r="I209" s="112"/>
      <c r="J209" s="112"/>
      <c r="K209" s="112"/>
    </row>
    <row r="210" spans="1:11" s="45" customFormat="1" x14ac:dyDescent="0.25">
      <c r="A210" s="455">
        <v>636</v>
      </c>
      <c r="B210" s="36" t="s">
        <v>947</v>
      </c>
      <c r="C210" s="41">
        <v>996623.67500000005</v>
      </c>
      <c r="D210" s="41">
        <v>0</v>
      </c>
      <c r="E210" s="15">
        <v>212098.33749999999</v>
      </c>
      <c r="F210" s="456">
        <f t="shared" si="3"/>
        <v>784525.33750000002</v>
      </c>
      <c r="G210" s="112"/>
      <c r="H210" s="112"/>
      <c r="I210" s="112"/>
      <c r="J210" s="112"/>
      <c r="K210" s="112"/>
    </row>
    <row r="211" spans="1:11" s="45" customFormat="1" x14ac:dyDescent="0.25">
      <c r="A211" s="455">
        <v>638</v>
      </c>
      <c r="B211" s="36" t="s">
        <v>948</v>
      </c>
      <c r="C211" s="41">
        <v>1275681.8374999999</v>
      </c>
      <c r="D211" s="41">
        <v>0</v>
      </c>
      <c r="E211" s="15">
        <v>1744559.62</v>
      </c>
      <c r="F211" s="456">
        <f t="shared" si="3"/>
        <v>-468877.7825000002</v>
      </c>
      <c r="G211" s="112"/>
      <c r="H211" s="112"/>
      <c r="I211" s="112"/>
      <c r="J211" s="112"/>
      <c r="K211" s="112"/>
    </row>
    <row r="212" spans="1:11" s="45" customFormat="1" x14ac:dyDescent="0.25">
      <c r="A212" s="455">
        <v>678</v>
      </c>
      <c r="B212" s="36" t="s">
        <v>949</v>
      </c>
      <c r="C212" s="41">
        <v>468542.1</v>
      </c>
      <c r="D212" s="41">
        <v>0</v>
      </c>
      <c r="E212" s="15">
        <v>680463.76249999995</v>
      </c>
      <c r="F212" s="456">
        <f t="shared" si="3"/>
        <v>-211921.66249999998</v>
      </c>
      <c r="G212" s="112"/>
      <c r="H212" s="112"/>
      <c r="I212" s="112"/>
      <c r="J212" s="112"/>
      <c r="K212" s="112"/>
    </row>
    <row r="213" spans="1:11" s="45" customFormat="1" x14ac:dyDescent="0.25">
      <c r="A213" s="455">
        <v>680</v>
      </c>
      <c r="B213" s="36" t="s">
        <v>950</v>
      </c>
      <c r="C213" s="41">
        <v>1106692.2</v>
      </c>
      <c r="D213" s="41">
        <v>0</v>
      </c>
      <c r="E213" s="15">
        <v>1949997.31</v>
      </c>
      <c r="F213" s="456">
        <f t="shared" si="3"/>
        <v>-843305.1100000001</v>
      </c>
      <c r="G213" s="112"/>
      <c r="H213" s="112"/>
      <c r="I213" s="112"/>
      <c r="J213" s="112"/>
      <c r="K213" s="112"/>
    </row>
    <row r="214" spans="1:11" s="45" customFormat="1" x14ac:dyDescent="0.25">
      <c r="A214" s="455">
        <v>681</v>
      </c>
      <c r="B214" s="36" t="s">
        <v>951</v>
      </c>
      <c r="C214" s="41">
        <v>40635.25</v>
      </c>
      <c r="D214" s="41">
        <v>0</v>
      </c>
      <c r="E214" s="15">
        <v>61924.587500000001</v>
      </c>
      <c r="F214" s="456">
        <f t="shared" si="3"/>
        <v>-21289.337500000001</v>
      </c>
      <c r="G214" s="112"/>
      <c r="H214" s="112"/>
      <c r="I214" s="112"/>
      <c r="J214" s="112"/>
      <c r="K214" s="112"/>
    </row>
    <row r="215" spans="1:11" s="45" customFormat="1" x14ac:dyDescent="0.25">
      <c r="A215" s="455">
        <v>683</v>
      </c>
      <c r="B215" s="36" t="s">
        <v>952</v>
      </c>
      <c r="C215" s="41">
        <v>123760.83749999999</v>
      </c>
      <c r="D215" s="41">
        <v>0</v>
      </c>
      <c r="E215" s="15">
        <v>125439.25</v>
      </c>
      <c r="F215" s="456">
        <f t="shared" si="3"/>
        <v>-1678.4125000000058</v>
      </c>
      <c r="G215" s="112"/>
      <c r="H215" s="112"/>
      <c r="I215" s="112"/>
      <c r="J215" s="112"/>
      <c r="K215" s="112"/>
    </row>
    <row r="216" spans="1:11" s="45" customFormat="1" x14ac:dyDescent="0.25">
      <c r="A216" s="455">
        <v>684</v>
      </c>
      <c r="B216" s="36" t="s">
        <v>953</v>
      </c>
      <c r="C216" s="41">
        <v>1575410.9750000001</v>
      </c>
      <c r="D216" s="41">
        <v>0</v>
      </c>
      <c r="E216" s="15">
        <v>4628425.6449999996</v>
      </c>
      <c r="F216" s="456">
        <f t="shared" si="3"/>
        <v>-3053014.6699999995</v>
      </c>
      <c r="G216" s="112"/>
      <c r="H216" s="112"/>
      <c r="I216" s="112"/>
      <c r="J216" s="112"/>
      <c r="K216" s="112"/>
    </row>
    <row r="217" spans="1:11" s="45" customFormat="1" x14ac:dyDescent="0.25">
      <c r="A217" s="455">
        <v>686</v>
      </c>
      <c r="B217" s="36" t="s">
        <v>954</v>
      </c>
      <c r="C217" s="41">
        <v>75970.25</v>
      </c>
      <c r="D217" s="41">
        <v>0</v>
      </c>
      <c r="E217" s="15">
        <v>168017.92499999999</v>
      </c>
      <c r="F217" s="456">
        <f t="shared" si="3"/>
        <v>-92047.674999999988</v>
      </c>
      <c r="G217" s="112"/>
      <c r="H217" s="112"/>
      <c r="I217" s="112"/>
      <c r="J217" s="112"/>
      <c r="K217" s="112"/>
    </row>
    <row r="218" spans="1:11" s="45" customFormat="1" x14ac:dyDescent="0.25">
      <c r="A218" s="455">
        <v>687</v>
      </c>
      <c r="B218" s="36" t="s">
        <v>955</v>
      </c>
      <c r="C218" s="41">
        <v>229677.5</v>
      </c>
      <c r="D218" s="41">
        <v>0</v>
      </c>
      <c r="E218" s="15">
        <v>17667.5</v>
      </c>
      <c r="F218" s="456">
        <f t="shared" si="3"/>
        <v>212010</v>
      </c>
      <c r="G218" s="112"/>
      <c r="H218" s="112"/>
      <c r="I218" s="112"/>
      <c r="J218" s="112"/>
      <c r="K218" s="112"/>
    </row>
    <row r="219" spans="1:11" s="45" customFormat="1" x14ac:dyDescent="0.25">
      <c r="A219" s="455">
        <v>689</v>
      </c>
      <c r="B219" s="36" t="s">
        <v>956</v>
      </c>
      <c r="C219" s="41">
        <v>54769.25</v>
      </c>
      <c r="D219" s="41">
        <v>0</v>
      </c>
      <c r="E219" s="15">
        <v>40635.25</v>
      </c>
      <c r="F219" s="456">
        <f t="shared" si="3"/>
        <v>14134</v>
      </c>
      <c r="G219" s="112"/>
      <c r="H219" s="112"/>
      <c r="I219" s="112"/>
      <c r="J219" s="112"/>
      <c r="K219" s="112"/>
    </row>
    <row r="220" spans="1:11" s="45" customFormat="1" x14ac:dyDescent="0.25">
      <c r="A220" s="455">
        <v>691</v>
      </c>
      <c r="B220" s="36" t="s">
        <v>957</v>
      </c>
      <c r="C220" s="41">
        <v>81358.837499999994</v>
      </c>
      <c r="D220" s="41">
        <v>0</v>
      </c>
      <c r="E220" s="15">
        <v>28356.337500000001</v>
      </c>
      <c r="F220" s="456">
        <f t="shared" si="3"/>
        <v>53002.499999999993</v>
      </c>
      <c r="G220" s="112"/>
      <c r="H220" s="112"/>
      <c r="I220" s="112"/>
      <c r="J220" s="112"/>
      <c r="K220" s="112"/>
    </row>
    <row r="221" spans="1:11" s="45" customFormat="1" x14ac:dyDescent="0.25">
      <c r="A221" s="455">
        <v>694</v>
      </c>
      <c r="B221" s="36" t="s">
        <v>958</v>
      </c>
      <c r="C221" s="41">
        <v>429320.25</v>
      </c>
      <c r="D221" s="41">
        <v>0</v>
      </c>
      <c r="E221" s="15">
        <v>645040.42500000005</v>
      </c>
      <c r="F221" s="456">
        <f t="shared" si="3"/>
        <v>-215720.17500000005</v>
      </c>
      <c r="G221" s="112"/>
      <c r="H221" s="112"/>
      <c r="I221" s="112"/>
      <c r="J221" s="112"/>
      <c r="K221" s="112"/>
    </row>
    <row r="222" spans="1:11" s="45" customFormat="1" x14ac:dyDescent="0.25">
      <c r="A222" s="455">
        <v>697</v>
      </c>
      <c r="B222" s="36" t="s">
        <v>959</v>
      </c>
      <c r="C222" s="41">
        <v>42402</v>
      </c>
      <c r="D222" s="41">
        <v>0</v>
      </c>
      <c r="E222" s="15">
        <v>28268</v>
      </c>
      <c r="F222" s="456">
        <f t="shared" si="3"/>
        <v>14134</v>
      </c>
      <c r="G222" s="112"/>
      <c r="H222" s="112"/>
      <c r="I222" s="112"/>
      <c r="J222" s="112"/>
      <c r="K222" s="112"/>
    </row>
    <row r="223" spans="1:11" s="45" customFormat="1" x14ac:dyDescent="0.25">
      <c r="A223" s="455">
        <v>698</v>
      </c>
      <c r="B223" s="36" t="s">
        <v>960</v>
      </c>
      <c r="C223" s="41">
        <v>991411.76250000007</v>
      </c>
      <c r="D223" s="41">
        <v>0</v>
      </c>
      <c r="E223" s="15">
        <v>7064508.8825000003</v>
      </c>
      <c r="F223" s="456">
        <f t="shared" si="3"/>
        <v>-6073097.1200000001</v>
      </c>
      <c r="G223" s="112"/>
      <c r="H223" s="112"/>
      <c r="I223" s="112"/>
      <c r="J223" s="112"/>
      <c r="K223" s="112"/>
    </row>
    <row r="224" spans="1:11" s="45" customFormat="1" x14ac:dyDescent="0.25">
      <c r="A224" s="455">
        <v>700</v>
      </c>
      <c r="B224" s="36" t="s">
        <v>961</v>
      </c>
      <c r="C224" s="41">
        <v>130739.5</v>
      </c>
      <c r="D224" s="41">
        <v>0</v>
      </c>
      <c r="E224" s="15">
        <v>199731.08749999999</v>
      </c>
      <c r="F224" s="456">
        <f t="shared" si="3"/>
        <v>-68991.587499999994</v>
      </c>
      <c r="G224" s="112"/>
      <c r="H224" s="112"/>
      <c r="I224" s="112"/>
      <c r="J224" s="112"/>
      <c r="K224" s="112"/>
    </row>
    <row r="225" spans="1:11" s="45" customFormat="1" x14ac:dyDescent="0.25">
      <c r="A225" s="455">
        <v>702</v>
      </c>
      <c r="B225" s="36" t="s">
        <v>962</v>
      </c>
      <c r="C225" s="41">
        <v>86570.75</v>
      </c>
      <c r="D225" s="41">
        <v>0</v>
      </c>
      <c r="E225" s="15">
        <v>160950.92499999999</v>
      </c>
      <c r="F225" s="456">
        <f t="shared" si="3"/>
        <v>-74380.174999999988</v>
      </c>
      <c r="G225" s="112"/>
      <c r="H225" s="112"/>
      <c r="I225" s="112"/>
      <c r="J225" s="112"/>
      <c r="K225" s="112"/>
    </row>
    <row r="226" spans="1:11" s="45" customFormat="1" x14ac:dyDescent="0.25">
      <c r="A226" s="455">
        <v>704</v>
      </c>
      <c r="B226" s="36" t="s">
        <v>963</v>
      </c>
      <c r="C226" s="41">
        <v>289923.67499999999</v>
      </c>
      <c r="D226" s="41">
        <v>0</v>
      </c>
      <c r="E226" s="15">
        <v>420574.83750000002</v>
      </c>
      <c r="F226" s="456">
        <f t="shared" si="3"/>
        <v>-130651.16250000003</v>
      </c>
      <c r="G226" s="112"/>
      <c r="H226" s="112"/>
      <c r="I226" s="112"/>
      <c r="J226" s="112"/>
      <c r="K226" s="112"/>
    </row>
    <row r="227" spans="1:11" s="45" customFormat="1" x14ac:dyDescent="0.25">
      <c r="A227" s="455">
        <v>707</v>
      </c>
      <c r="B227" s="36" t="s">
        <v>964</v>
      </c>
      <c r="C227" s="41">
        <v>95492.837499999994</v>
      </c>
      <c r="D227" s="41">
        <v>0</v>
      </c>
      <c r="E227" s="15">
        <v>97259.587499999994</v>
      </c>
      <c r="F227" s="456">
        <f t="shared" si="3"/>
        <v>-1766.75</v>
      </c>
      <c r="G227" s="112"/>
      <c r="H227" s="112"/>
      <c r="I227" s="112"/>
      <c r="J227" s="112"/>
      <c r="K227" s="112"/>
    </row>
    <row r="228" spans="1:11" s="45" customFormat="1" x14ac:dyDescent="0.25">
      <c r="A228" s="455">
        <v>710</v>
      </c>
      <c r="B228" s="36" t="s">
        <v>1043</v>
      </c>
      <c r="C228" s="41">
        <v>512622.51249999995</v>
      </c>
      <c r="D228" s="41">
        <v>0</v>
      </c>
      <c r="E228" s="15">
        <v>1739277.0375000001</v>
      </c>
      <c r="F228" s="456">
        <f t="shared" si="3"/>
        <v>-1226654.5250000001</v>
      </c>
      <c r="G228" s="112"/>
      <c r="H228" s="112"/>
      <c r="I228" s="112"/>
      <c r="J228" s="112"/>
      <c r="K228" s="112"/>
    </row>
    <row r="229" spans="1:11" s="45" customFormat="1" x14ac:dyDescent="0.25">
      <c r="A229" s="455">
        <v>729</v>
      </c>
      <c r="B229" s="36" t="s">
        <v>965</v>
      </c>
      <c r="C229" s="41">
        <v>210243.25</v>
      </c>
      <c r="D229" s="41">
        <v>0</v>
      </c>
      <c r="E229" s="15">
        <v>218617.64499999999</v>
      </c>
      <c r="F229" s="456">
        <f t="shared" si="3"/>
        <v>-8374.3949999999895</v>
      </c>
      <c r="G229" s="112"/>
      <c r="H229" s="112"/>
      <c r="I229" s="112"/>
      <c r="J229" s="112"/>
      <c r="K229" s="112"/>
    </row>
    <row r="230" spans="1:11" s="45" customFormat="1" x14ac:dyDescent="0.25">
      <c r="A230" s="455">
        <v>732</v>
      </c>
      <c r="B230" s="36" t="s">
        <v>966</v>
      </c>
      <c r="C230" s="41">
        <v>0</v>
      </c>
      <c r="D230" s="41">
        <v>0</v>
      </c>
      <c r="E230" s="15">
        <v>53179.175000000003</v>
      </c>
      <c r="F230" s="456">
        <f t="shared" si="3"/>
        <v>-53179.175000000003</v>
      </c>
      <c r="G230" s="112"/>
      <c r="H230" s="112"/>
      <c r="I230" s="112"/>
      <c r="J230" s="112"/>
      <c r="K230" s="112"/>
    </row>
    <row r="231" spans="1:11" s="45" customFormat="1" x14ac:dyDescent="0.25">
      <c r="A231" s="455">
        <v>734</v>
      </c>
      <c r="B231" s="36" t="s">
        <v>967</v>
      </c>
      <c r="C231" s="41">
        <v>1045297.6375000001</v>
      </c>
      <c r="D231" s="41">
        <v>0</v>
      </c>
      <c r="E231" s="15">
        <v>1364849.71</v>
      </c>
      <c r="F231" s="456">
        <f t="shared" si="3"/>
        <v>-319552.07249999989</v>
      </c>
      <c r="G231" s="112"/>
      <c r="H231" s="112"/>
      <c r="I231" s="112"/>
      <c r="J231" s="112"/>
      <c r="K231" s="112"/>
    </row>
    <row r="232" spans="1:11" s="45" customFormat="1" x14ac:dyDescent="0.25">
      <c r="A232" s="455">
        <v>738</v>
      </c>
      <c r="B232" s="36" t="s">
        <v>968</v>
      </c>
      <c r="C232" s="41">
        <v>266779.25</v>
      </c>
      <c r="D232" s="41">
        <v>0</v>
      </c>
      <c r="E232" s="15">
        <v>227910.75</v>
      </c>
      <c r="F232" s="456">
        <f t="shared" si="3"/>
        <v>38868.5</v>
      </c>
      <c r="G232" s="112"/>
      <c r="H232" s="112"/>
      <c r="I232" s="112"/>
      <c r="J232" s="112"/>
      <c r="K232" s="112"/>
    </row>
    <row r="233" spans="1:11" s="45" customFormat="1" x14ac:dyDescent="0.25">
      <c r="A233" s="455">
        <v>739</v>
      </c>
      <c r="B233" s="36" t="s">
        <v>969</v>
      </c>
      <c r="C233" s="41">
        <v>63603</v>
      </c>
      <c r="D233" s="41">
        <v>0</v>
      </c>
      <c r="E233" s="15">
        <v>51235.75</v>
      </c>
      <c r="F233" s="456">
        <f t="shared" si="3"/>
        <v>12367.25</v>
      </c>
      <c r="G233" s="112"/>
      <c r="H233" s="112"/>
      <c r="I233" s="112"/>
      <c r="J233" s="112"/>
      <c r="K233" s="112"/>
    </row>
    <row r="234" spans="1:11" s="45" customFormat="1" x14ac:dyDescent="0.25">
      <c r="A234" s="455">
        <v>740</v>
      </c>
      <c r="B234" s="36" t="s">
        <v>970</v>
      </c>
      <c r="C234" s="41">
        <v>367749.01249999995</v>
      </c>
      <c r="D234" s="41">
        <v>0</v>
      </c>
      <c r="E234" s="15">
        <v>1115084.2625</v>
      </c>
      <c r="F234" s="456">
        <f t="shared" si="3"/>
        <v>-747335.25</v>
      </c>
      <c r="G234" s="112"/>
      <c r="H234" s="112"/>
      <c r="I234" s="112"/>
      <c r="J234" s="112"/>
      <c r="K234" s="112"/>
    </row>
    <row r="235" spans="1:11" s="45" customFormat="1" x14ac:dyDescent="0.25">
      <c r="A235" s="455">
        <v>742</v>
      </c>
      <c r="B235" s="36" t="s">
        <v>971</v>
      </c>
      <c r="C235" s="41">
        <v>31801.5</v>
      </c>
      <c r="D235" s="41">
        <v>0</v>
      </c>
      <c r="E235" s="15">
        <v>8833.75</v>
      </c>
      <c r="F235" s="456">
        <f t="shared" si="3"/>
        <v>22967.75</v>
      </c>
      <c r="G235" s="112"/>
      <c r="H235" s="112"/>
      <c r="I235" s="112"/>
      <c r="J235" s="112"/>
      <c r="K235" s="112"/>
    </row>
    <row r="236" spans="1:11" s="45" customFormat="1" x14ac:dyDescent="0.25">
      <c r="A236" s="455">
        <v>743</v>
      </c>
      <c r="B236" s="36" t="s">
        <v>972</v>
      </c>
      <c r="C236" s="41">
        <v>1463575.7</v>
      </c>
      <c r="D236" s="41">
        <v>0</v>
      </c>
      <c r="E236" s="15">
        <v>2158562.1475</v>
      </c>
      <c r="F236" s="456">
        <f t="shared" si="3"/>
        <v>-694986.44750000001</v>
      </c>
      <c r="G236" s="112"/>
      <c r="H236" s="112"/>
      <c r="I236" s="112"/>
      <c r="J236" s="112"/>
      <c r="K236" s="112"/>
    </row>
    <row r="237" spans="1:11" s="45" customFormat="1" x14ac:dyDescent="0.25">
      <c r="A237" s="455">
        <v>746</v>
      </c>
      <c r="B237" s="36" t="s">
        <v>973</v>
      </c>
      <c r="C237" s="41">
        <v>150350.42499999999</v>
      </c>
      <c r="D237" s="41">
        <v>0</v>
      </c>
      <c r="E237" s="15">
        <v>53921.21</v>
      </c>
      <c r="F237" s="456">
        <f t="shared" si="3"/>
        <v>96429.214999999997</v>
      </c>
      <c r="G237" s="112"/>
      <c r="H237" s="112"/>
      <c r="I237" s="112"/>
      <c r="J237" s="112"/>
      <c r="K237" s="112"/>
    </row>
    <row r="238" spans="1:11" s="45" customFormat="1" x14ac:dyDescent="0.25">
      <c r="A238" s="455">
        <v>747</v>
      </c>
      <c r="B238" s="36" t="s">
        <v>974</v>
      </c>
      <c r="C238" s="41">
        <v>201409.5</v>
      </c>
      <c r="D238" s="41">
        <v>0</v>
      </c>
      <c r="E238" s="15">
        <v>97171.25</v>
      </c>
      <c r="F238" s="456">
        <f t="shared" si="3"/>
        <v>104238.25</v>
      </c>
      <c r="G238" s="112"/>
      <c r="H238" s="112"/>
      <c r="I238" s="112"/>
      <c r="J238" s="112"/>
      <c r="K238" s="112"/>
    </row>
    <row r="239" spans="1:11" s="45" customFormat="1" x14ac:dyDescent="0.25">
      <c r="A239" s="455">
        <v>748</v>
      </c>
      <c r="B239" s="36" t="s">
        <v>975</v>
      </c>
      <c r="C239" s="41">
        <v>339304.33750000002</v>
      </c>
      <c r="D239" s="41">
        <v>0</v>
      </c>
      <c r="E239" s="15">
        <v>106005</v>
      </c>
      <c r="F239" s="456">
        <f t="shared" si="3"/>
        <v>233299.33750000002</v>
      </c>
      <c r="G239" s="112"/>
      <c r="H239" s="112"/>
      <c r="I239" s="112"/>
      <c r="J239" s="112"/>
      <c r="K239" s="112"/>
    </row>
    <row r="240" spans="1:11" s="45" customFormat="1" x14ac:dyDescent="0.25">
      <c r="A240" s="455">
        <v>749</v>
      </c>
      <c r="B240" s="36" t="s">
        <v>976</v>
      </c>
      <c r="C240" s="41">
        <v>770568.01249999995</v>
      </c>
      <c r="D240" s="41">
        <v>0</v>
      </c>
      <c r="E240" s="15">
        <v>612390.88500000001</v>
      </c>
      <c r="F240" s="456">
        <f t="shared" si="3"/>
        <v>158177.12749999994</v>
      </c>
      <c r="G240" s="112"/>
      <c r="H240" s="112"/>
      <c r="I240" s="112"/>
      <c r="J240" s="112"/>
      <c r="K240" s="112"/>
    </row>
    <row r="241" spans="1:11" s="45" customFormat="1" x14ac:dyDescent="0.25">
      <c r="A241" s="455">
        <v>751</v>
      </c>
      <c r="B241" s="36" t="s">
        <v>977</v>
      </c>
      <c r="C241" s="41">
        <v>60157.837500000001</v>
      </c>
      <c r="D241" s="41">
        <v>0</v>
      </c>
      <c r="E241" s="15">
        <v>31801.5</v>
      </c>
      <c r="F241" s="456">
        <f t="shared" si="3"/>
        <v>28356.337500000001</v>
      </c>
      <c r="G241" s="112"/>
      <c r="H241" s="112"/>
      <c r="I241" s="112"/>
      <c r="J241" s="112"/>
      <c r="K241" s="112"/>
    </row>
    <row r="242" spans="1:11" s="45" customFormat="1" x14ac:dyDescent="0.25">
      <c r="A242" s="455">
        <v>753</v>
      </c>
      <c r="B242" s="36" t="s">
        <v>1044</v>
      </c>
      <c r="C242" s="41">
        <v>1392464.0125</v>
      </c>
      <c r="D242" s="41">
        <v>0</v>
      </c>
      <c r="E242" s="15">
        <v>1404442.5774999999</v>
      </c>
      <c r="F242" s="456">
        <f t="shared" si="3"/>
        <v>-11978.564999999944</v>
      </c>
      <c r="G242" s="112"/>
      <c r="H242" s="112"/>
      <c r="I242" s="112"/>
      <c r="J242" s="112"/>
      <c r="K242" s="112"/>
    </row>
    <row r="243" spans="1:11" s="45" customFormat="1" x14ac:dyDescent="0.25">
      <c r="A243" s="455">
        <v>755</v>
      </c>
      <c r="B243" s="36" t="s">
        <v>978</v>
      </c>
      <c r="C243" s="41">
        <v>471722.25</v>
      </c>
      <c r="D243" s="41">
        <v>0</v>
      </c>
      <c r="E243" s="15">
        <v>1417569.53</v>
      </c>
      <c r="F243" s="456">
        <f t="shared" si="3"/>
        <v>-945847.28</v>
      </c>
      <c r="G243" s="112"/>
      <c r="H243" s="112"/>
      <c r="I243" s="112"/>
      <c r="J243" s="112"/>
      <c r="K243" s="112"/>
    </row>
    <row r="244" spans="1:11" s="45" customFormat="1" x14ac:dyDescent="0.25">
      <c r="A244" s="455">
        <v>758</v>
      </c>
      <c r="B244" s="36" t="s">
        <v>979</v>
      </c>
      <c r="C244" s="41">
        <v>58302.75</v>
      </c>
      <c r="D244" s="41">
        <v>0</v>
      </c>
      <c r="E244" s="15">
        <v>152028.83749999999</v>
      </c>
      <c r="F244" s="456">
        <f t="shared" si="3"/>
        <v>-93726.087499999994</v>
      </c>
      <c r="G244" s="112"/>
      <c r="H244" s="112"/>
      <c r="I244" s="112"/>
      <c r="J244" s="112"/>
      <c r="K244" s="112"/>
    </row>
    <row r="245" spans="1:11" s="45" customFormat="1" x14ac:dyDescent="0.25">
      <c r="A245" s="455">
        <v>759</v>
      </c>
      <c r="B245" s="36" t="s">
        <v>980</v>
      </c>
      <c r="C245" s="41">
        <v>515979.33750000002</v>
      </c>
      <c r="D245" s="41">
        <v>0</v>
      </c>
      <c r="E245" s="15">
        <v>14134</v>
      </c>
      <c r="F245" s="456">
        <f t="shared" si="3"/>
        <v>501845.33750000002</v>
      </c>
      <c r="G245" s="112"/>
      <c r="H245" s="112"/>
      <c r="I245" s="112"/>
      <c r="J245" s="112"/>
      <c r="K245" s="112"/>
    </row>
    <row r="246" spans="1:11" s="45" customFormat="1" x14ac:dyDescent="0.25">
      <c r="A246" s="455">
        <v>761</v>
      </c>
      <c r="B246" s="36" t="s">
        <v>981</v>
      </c>
      <c r="C246" s="41">
        <v>630818.08750000002</v>
      </c>
      <c r="D246" s="41">
        <v>0</v>
      </c>
      <c r="E246" s="15">
        <v>122912.79749999999</v>
      </c>
      <c r="F246" s="456">
        <f t="shared" si="3"/>
        <v>507905.29000000004</v>
      </c>
      <c r="G246" s="112"/>
      <c r="H246" s="112"/>
      <c r="I246" s="112"/>
      <c r="J246" s="112"/>
      <c r="K246" s="112"/>
    </row>
    <row r="247" spans="1:11" s="45" customFormat="1" x14ac:dyDescent="0.25">
      <c r="A247" s="455">
        <v>762</v>
      </c>
      <c r="B247" s="36" t="s">
        <v>982</v>
      </c>
      <c r="C247" s="41">
        <v>107860.08749999999</v>
      </c>
      <c r="D247" s="41">
        <v>0</v>
      </c>
      <c r="E247" s="15">
        <v>119290.95999999999</v>
      </c>
      <c r="F247" s="456">
        <f t="shared" si="3"/>
        <v>-11430.872499999998</v>
      </c>
      <c r="G247" s="112"/>
      <c r="H247" s="112"/>
      <c r="I247" s="112"/>
      <c r="J247" s="112"/>
      <c r="K247" s="112"/>
    </row>
    <row r="248" spans="1:11" s="45" customFormat="1" x14ac:dyDescent="0.25">
      <c r="A248" s="455">
        <v>765</v>
      </c>
      <c r="B248" s="36" t="s">
        <v>983</v>
      </c>
      <c r="C248" s="41">
        <v>109538.5</v>
      </c>
      <c r="D248" s="41">
        <v>0</v>
      </c>
      <c r="E248" s="15">
        <v>289747</v>
      </c>
      <c r="F248" s="456">
        <f t="shared" si="3"/>
        <v>-180208.5</v>
      </c>
      <c r="G248" s="112"/>
      <c r="H248" s="112"/>
      <c r="I248" s="112"/>
      <c r="J248" s="112"/>
      <c r="K248" s="112"/>
    </row>
    <row r="249" spans="1:11" s="45" customFormat="1" x14ac:dyDescent="0.25">
      <c r="A249" s="455">
        <v>768</v>
      </c>
      <c r="B249" s="36" t="s">
        <v>984</v>
      </c>
      <c r="C249" s="41">
        <v>251143.51249999998</v>
      </c>
      <c r="D249" s="41">
        <v>0</v>
      </c>
      <c r="E249" s="15">
        <v>116605.5</v>
      </c>
      <c r="F249" s="456">
        <f t="shared" si="3"/>
        <v>134538.01249999998</v>
      </c>
      <c r="G249" s="112"/>
      <c r="H249" s="112"/>
      <c r="I249" s="112"/>
      <c r="J249" s="112"/>
      <c r="K249" s="112"/>
    </row>
    <row r="250" spans="1:11" s="45" customFormat="1" x14ac:dyDescent="0.25">
      <c r="A250" s="455">
        <v>777</v>
      </c>
      <c r="B250" s="36" t="s">
        <v>985</v>
      </c>
      <c r="C250" s="41">
        <v>56536</v>
      </c>
      <c r="D250" s="41">
        <v>0</v>
      </c>
      <c r="E250" s="15">
        <v>120139</v>
      </c>
      <c r="F250" s="456">
        <f t="shared" si="3"/>
        <v>-63603</v>
      </c>
      <c r="G250" s="112"/>
      <c r="H250" s="112"/>
      <c r="I250" s="112"/>
      <c r="J250" s="112"/>
      <c r="K250" s="112"/>
    </row>
    <row r="251" spans="1:11" s="45" customFormat="1" x14ac:dyDescent="0.25">
      <c r="A251" s="455">
        <v>778</v>
      </c>
      <c r="B251" s="36" t="s">
        <v>986</v>
      </c>
      <c r="C251" s="41">
        <v>431352.01249999995</v>
      </c>
      <c r="D251" s="41">
        <v>0</v>
      </c>
      <c r="E251" s="15">
        <v>215631.83749999999</v>
      </c>
      <c r="F251" s="456">
        <f t="shared" si="3"/>
        <v>215720.17499999996</v>
      </c>
      <c r="G251" s="112"/>
      <c r="H251" s="112"/>
      <c r="I251" s="112"/>
      <c r="J251" s="112"/>
      <c r="K251" s="112"/>
    </row>
    <row r="252" spans="1:11" s="45" customFormat="1" x14ac:dyDescent="0.25">
      <c r="A252" s="455">
        <v>781</v>
      </c>
      <c r="B252" s="36" t="s">
        <v>987</v>
      </c>
      <c r="C252" s="41">
        <v>51235.75</v>
      </c>
      <c r="D252" s="41">
        <v>0</v>
      </c>
      <c r="E252" s="15">
        <v>72436.75</v>
      </c>
      <c r="F252" s="456">
        <f t="shared" si="3"/>
        <v>-21201</v>
      </c>
      <c r="G252" s="112"/>
      <c r="H252" s="112"/>
      <c r="I252" s="112"/>
      <c r="J252" s="112"/>
      <c r="K252" s="112"/>
    </row>
    <row r="253" spans="1:11" s="45" customFormat="1" x14ac:dyDescent="0.25">
      <c r="A253" s="455">
        <v>783</v>
      </c>
      <c r="B253" s="36" t="s">
        <v>988</v>
      </c>
      <c r="C253" s="41">
        <v>106005</v>
      </c>
      <c r="D253" s="41">
        <v>0</v>
      </c>
      <c r="E253" s="15">
        <v>164572.76250000001</v>
      </c>
      <c r="F253" s="456">
        <f t="shared" si="3"/>
        <v>-58567.762500000012</v>
      </c>
      <c r="G253" s="112"/>
      <c r="H253" s="112"/>
      <c r="I253" s="112"/>
      <c r="J253" s="112"/>
      <c r="K253" s="112"/>
    </row>
    <row r="254" spans="1:11" s="45" customFormat="1" x14ac:dyDescent="0.25">
      <c r="A254" s="455">
        <v>785</v>
      </c>
      <c r="B254" s="36" t="s">
        <v>989</v>
      </c>
      <c r="C254" s="41">
        <v>83037.25</v>
      </c>
      <c r="D254" s="41">
        <v>0</v>
      </c>
      <c r="E254" s="15">
        <v>141428.33749999999</v>
      </c>
      <c r="F254" s="456">
        <f t="shared" si="3"/>
        <v>-58391.087499999994</v>
      </c>
      <c r="G254" s="112"/>
      <c r="H254" s="112"/>
      <c r="I254" s="112"/>
      <c r="J254" s="112"/>
      <c r="K254" s="112"/>
    </row>
    <row r="255" spans="1:11" s="45" customFormat="1" x14ac:dyDescent="0.25">
      <c r="A255" s="455">
        <v>790</v>
      </c>
      <c r="B255" s="36" t="s">
        <v>990</v>
      </c>
      <c r="C255" s="41">
        <v>747688.60000000009</v>
      </c>
      <c r="D255" s="41">
        <v>0</v>
      </c>
      <c r="E255" s="15">
        <v>291690.42500000005</v>
      </c>
      <c r="F255" s="456">
        <f t="shared" si="3"/>
        <v>455998.17500000005</v>
      </c>
      <c r="G255" s="112"/>
      <c r="H255" s="112"/>
      <c r="I255" s="112"/>
      <c r="J255" s="112"/>
      <c r="K255" s="112"/>
    </row>
    <row r="256" spans="1:11" s="45" customFormat="1" x14ac:dyDescent="0.25">
      <c r="A256" s="455">
        <v>791</v>
      </c>
      <c r="B256" s="36" t="s">
        <v>991</v>
      </c>
      <c r="C256" s="41">
        <v>185597.08749999999</v>
      </c>
      <c r="D256" s="41">
        <v>0</v>
      </c>
      <c r="E256" s="15">
        <v>220084.04749999999</v>
      </c>
      <c r="F256" s="456">
        <f t="shared" si="3"/>
        <v>-34486.959999999992</v>
      </c>
      <c r="G256" s="112"/>
      <c r="H256" s="112"/>
      <c r="I256" s="112"/>
      <c r="J256" s="112"/>
      <c r="K256" s="112"/>
    </row>
    <row r="257" spans="1:11" s="45" customFormat="1" x14ac:dyDescent="0.25">
      <c r="A257" s="455">
        <v>831</v>
      </c>
      <c r="B257" s="36" t="s">
        <v>992</v>
      </c>
      <c r="C257" s="41">
        <v>120139</v>
      </c>
      <c r="D257" s="41">
        <v>0</v>
      </c>
      <c r="E257" s="15">
        <v>403172.35</v>
      </c>
      <c r="F257" s="456">
        <f t="shared" si="3"/>
        <v>-283033.34999999998</v>
      </c>
      <c r="G257" s="112"/>
      <c r="H257" s="112"/>
      <c r="I257" s="112"/>
      <c r="J257" s="112"/>
      <c r="K257" s="112"/>
    </row>
    <row r="258" spans="1:11" s="45" customFormat="1" x14ac:dyDescent="0.25">
      <c r="A258" s="455">
        <v>832</v>
      </c>
      <c r="B258" s="36" t="s">
        <v>993</v>
      </c>
      <c r="C258" s="41">
        <v>74291.837499999994</v>
      </c>
      <c r="D258" s="41">
        <v>0</v>
      </c>
      <c r="E258" s="15">
        <v>37101.75</v>
      </c>
      <c r="F258" s="456">
        <f t="shared" si="3"/>
        <v>37190.087499999994</v>
      </c>
      <c r="G258" s="112"/>
      <c r="H258" s="112"/>
      <c r="I258" s="112"/>
      <c r="J258" s="112"/>
      <c r="K258" s="112"/>
    </row>
    <row r="259" spans="1:11" s="45" customFormat="1" x14ac:dyDescent="0.25">
      <c r="A259" s="455">
        <v>833</v>
      </c>
      <c r="B259" s="36" t="s">
        <v>994</v>
      </c>
      <c r="C259" s="41">
        <v>323403.58750000002</v>
      </c>
      <c r="D259" s="41">
        <v>0</v>
      </c>
      <c r="E259" s="15">
        <v>19522.587500000001</v>
      </c>
      <c r="F259" s="456">
        <f t="shared" si="3"/>
        <v>303881</v>
      </c>
      <c r="G259" s="112"/>
      <c r="H259" s="112"/>
      <c r="I259" s="112"/>
      <c r="J259" s="112"/>
      <c r="K259" s="112"/>
    </row>
    <row r="260" spans="1:11" s="45" customFormat="1" x14ac:dyDescent="0.25">
      <c r="A260" s="455">
        <v>834</v>
      </c>
      <c r="B260" s="36" t="s">
        <v>995</v>
      </c>
      <c r="C260" s="41">
        <v>192752.42499999999</v>
      </c>
      <c r="D260" s="41">
        <v>0</v>
      </c>
      <c r="E260" s="15">
        <v>282680</v>
      </c>
      <c r="F260" s="456">
        <f t="shared" si="3"/>
        <v>-89927.575000000012</v>
      </c>
      <c r="G260" s="112"/>
      <c r="H260" s="112"/>
      <c r="I260" s="112"/>
      <c r="J260" s="112"/>
      <c r="K260" s="112"/>
    </row>
    <row r="261" spans="1:11" s="45" customFormat="1" x14ac:dyDescent="0.25">
      <c r="A261" s="455">
        <v>837</v>
      </c>
      <c r="B261" s="36" t="s">
        <v>996</v>
      </c>
      <c r="C261" s="41">
        <v>3547457.3249999997</v>
      </c>
      <c r="D261" s="41">
        <v>0</v>
      </c>
      <c r="E261" s="15">
        <v>20702105.134999998</v>
      </c>
      <c r="F261" s="456">
        <f t="shared" si="3"/>
        <v>-17154647.809999999</v>
      </c>
      <c r="G261" s="112"/>
      <c r="H261" s="112"/>
      <c r="I261" s="112"/>
      <c r="J261" s="112"/>
      <c r="K261" s="112"/>
    </row>
    <row r="262" spans="1:11" s="45" customFormat="1" x14ac:dyDescent="0.25">
      <c r="A262" s="455">
        <v>844</v>
      </c>
      <c r="B262" s="36" t="s">
        <v>997</v>
      </c>
      <c r="C262" s="41">
        <v>95404.5</v>
      </c>
      <c r="D262" s="41">
        <v>0</v>
      </c>
      <c r="E262" s="15">
        <v>49469</v>
      </c>
      <c r="F262" s="456">
        <f t="shared" si="3"/>
        <v>45935.5</v>
      </c>
      <c r="G262" s="112"/>
      <c r="H262" s="112"/>
      <c r="I262" s="112"/>
      <c r="J262" s="112"/>
      <c r="K262" s="112"/>
    </row>
    <row r="263" spans="1:11" s="45" customFormat="1" x14ac:dyDescent="0.25">
      <c r="A263" s="455">
        <v>845</v>
      </c>
      <c r="B263" s="36" t="s">
        <v>998</v>
      </c>
      <c r="C263" s="41">
        <v>28356.337500000001</v>
      </c>
      <c r="D263" s="41">
        <v>0</v>
      </c>
      <c r="E263" s="15">
        <v>128972.75</v>
      </c>
      <c r="F263" s="456">
        <f t="shared" si="3"/>
        <v>-100616.41250000001</v>
      </c>
      <c r="G263" s="112"/>
      <c r="H263" s="112"/>
      <c r="I263" s="112"/>
      <c r="J263" s="112"/>
      <c r="K263" s="112"/>
    </row>
    <row r="264" spans="1:11" s="45" customFormat="1" x14ac:dyDescent="0.25">
      <c r="A264" s="455">
        <v>846</v>
      </c>
      <c r="B264" s="36" t="s">
        <v>999</v>
      </c>
      <c r="C264" s="41">
        <v>70758.337499999994</v>
      </c>
      <c r="D264" s="41">
        <v>0</v>
      </c>
      <c r="E264" s="15">
        <v>166074.5</v>
      </c>
      <c r="F264" s="456">
        <f t="shared" si="3"/>
        <v>-95316.162500000006</v>
      </c>
      <c r="G264" s="112"/>
      <c r="H264" s="112"/>
      <c r="I264" s="112"/>
      <c r="J264" s="112"/>
      <c r="K264" s="112"/>
    </row>
    <row r="265" spans="1:11" s="45" customFormat="1" x14ac:dyDescent="0.25">
      <c r="A265" s="455">
        <v>848</v>
      </c>
      <c r="B265" s="36" t="s">
        <v>1000</v>
      </c>
      <c r="C265" s="41">
        <v>74203.5</v>
      </c>
      <c r="D265" s="41">
        <v>0</v>
      </c>
      <c r="E265" s="15">
        <v>63603</v>
      </c>
      <c r="F265" s="456">
        <f t="shared" ref="F265:F328" si="4">C265+D265-E265</f>
        <v>10600.5</v>
      </c>
      <c r="G265" s="112"/>
      <c r="H265" s="112"/>
      <c r="I265" s="112"/>
      <c r="J265" s="112"/>
      <c r="K265" s="112"/>
    </row>
    <row r="266" spans="1:11" s="45" customFormat="1" x14ac:dyDescent="0.25">
      <c r="A266" s="455">
        <v>849</v>
      </c>
      <c r="B266" s="36" t="s">
        <v>1001</v>
      </c>
      <c r="C266" s="41">
        <v>371017.5</v>
      </c>
      <c r="D266" s="41">
        <v>0</v>
      </c>
      <c r="E266" s="15">
        <v>31801.5</v>
      </c>
      <c r="F266" s="456">
        <f t="shared" si="4"/>
        <v>339216</v>
      </c>
      <c r="G266" s="112"/>
      <c r="H266" s="112"/>
      <c r="I266" s="112"/>
      <c r="J266" s="112"/>
      <c r="K266" s="112"/>
    </row>
    <row r="267" spans="1:11" s="45" customFormat="1" x14ac:dyDescent="0.25">
      <c r="A267" s="455">
        <v>850</v>
      </c>
      <c r="B267" s="36" t="s">
        <v>1002</v>
      </c>
      <c r="C267" s="41">
        <v>418896.42500000005</v>
      </c>
      <c r="D267" s="41">
        <v>0</v>
      </c>
      <c r="E267" s="15">
        <v>156481.04749999999</v>
      </c>
      <c r="F267" s="456">
        <f t="shared" si="4"/>
        <v>262415.37750000006</v>
      </c>
      <c r="G267" s="112"/>
      <c r="H267" s="112"/>
      <c r="I267" s="112"/>
      <c r="J267" s="112"/>
      <c r="K267" s="112"/>
    </row>
    <row r="268" spans="1:11" s="45" customFormat="1" x14ac:dyDescent="0.25">
      <c r="A268" s="455">
        <v>851</v>
      </c>
      <c r="B268" s="36" t="s">
        <v>1003</v>
      </c>
      <c r="C268" s="41">
        <v>365805.58750000002</v>
      </c>
      <c r="D268" s="41">
        <v>0</v>
      </c>
      <c r="E268" s="15">
        <v>519512.83750000002</v>
      </c>
      <c r="F268" s="456">
        <f t="shared" si="4"/>
        <v>-153707.25</v>
      </c>
      <c r="G268" s="112"/>
      <c r="H268" s="112"/>
      <c r="I268" s="112"/>
      <c r="J268" s="112"/>
      <c r="K268" s="112"/>
    </row>
    <row r="269" spans="1:11" s="45" customFormat="1" x14ac:dyDescent="0.25">
      <c r="A269" s="455">
        <v>853</v>
      </c>
      <c r="B269" s="36" t="s">
        <v>1004</v>
      </c>
      <c r="C269" s="41">
        <v>7787480.6500000013</v>
      </c>
      <c r="D269" s="41">
        <v>0</v>
      </c>
      <c r="E269" s="15">
        <v>12145699.549999999</v>
      </c>
      <c r="F269" s="456">
        <f t="shared" si="4"/>
        <v>-4358218.8999999976</v>
      </c>
      <c r="G269" s="112"/>
      <c r="H269" s="112"/>
      <c r="I269" s="112"/>
      <c r="J269" s="112"/>
      <c r="K269" s="112"/>
    </row>
    <row r="270" spans="1:11" s="45" customFormat="1" x14ac:dyDescent="0.25">
      <c r="A270" s="455">
        <v>854</v>
      </c>
      <c r="B270" s="36" t="s">
        <v>1005</v>
      </c>
      <c r="C270" s="41">
        <v>14222.3375</v>
      </c>
      <c r="D270" s="41">
        <v>0</v>
      </c>
      <c r="E270" s="15">
        <v>64610.047500000001</v>
      </c>
      <c r="F270" s="456">
        <f t="shared" si="4"/>
        <v>-50387.71</v>
      </c>
      <c r="G270" s="112"/>
      <c r="H270" s="112"/>
      <c r="I270" s="112"/>
      <c r="J270" s="112"/>
      <c r="K270" s="112"/>
    </row>
    <row r="271" spans="1:11" s="45" customFormat="1" x14ac:dyDescent="0.25">
      <c r="A271" s="455">
        <v>857</v>
      </c>
      <c r="B271" s="36" t="s">
        <v>1006</v>
      </c>
      <c r="C271" s="41">
        <v>1052983</v>
      </c>
      <c r="D271" s="41">
        <v>0</v>
      </c>
      <c r="E271" s="15">
        <v>204943</v>
      </c>
      <c r="F271" s="456">
        <f t="shared" si="4"/>
        <v>848040</v>
      </c>
      <c r="G271" s="112"/>
      <c r="H271" s="112"/>
      <c r="I271" s="112"/>
      <c r="J271" s="112"/>
      <c r="K271" s="112"/>
    </row>
    <row r="272" spans="1:11" s="45" customFormat="1" x14ac:dyDescent="0.25">
      <c r="A272" s="455">
        <v>858</v>
      </c>
      <c r="B272" s="36" t="s">
        <v>1007</v>
      </c>
      <c r="C272" s="41">
        <v>4332954.3749999991</v>
      </c>
      <c r="D272" s="41">
        <v>0</v>
      </c>
      <c r="E272" s="15">
        <v>1755066.4822500004</v>
      </c>
      <c r="F272" s="456">
        <f t="shared" si="4"/>
        <v>2577887.8927499987</v>
      </c>
      <c r="G272" s="112"/>
      <c r="H272" s="112"/>
      <c r="I272" s="112"/>
      <c r="J272" s="112"/>
      <c r="K272" s="112"/>
    </row>
    <row r="273" spans="1:11" s="45" customFormat="1" x14ac:dyDescent="0.25">
      <c r="A273" s="455">
        <v>859</v>
      </c>
      <c r="B273" s="36" t="s">
        <v>1008</v>
      </c>
      <c r="C273" s="41">
        <v>189130.58749999999</v>
      </c>
      <c r="D273" s="41">
        <v>0</v>
      </c>
      <c r="E273" s="15">
        <v>158159.46</v>
      </c>
      <c r="F273" s="456">
        <f t="shared" si="4"/>
        <v>30971.127500000002</v>
      </c>
      <c r="G273" s="112"/>
      <c r="H273" s="112"/>
      <c r="I273" s="112"/>
      <c r="J273" s="112"/>
      <c r="K273" s="112"/>
    </row>
    <row r="274" spans="1:11" s="45" customFormat="1" x14ac:dyDescent="0.25">
      <c r="A274" s="455">
        <v>886</v>
      </c>
      <c r="B274" s="36" t="s">
        <v>1009</v>
      </c>
      <c r="C274" s="41">
        <v>913674.76249999995</v>
      </c>
      <c r="D274" s="41">
        <v>0</v>
      </c>
      <c r="E274" s="15">
        <v>837704.51250000007</v>
      </c>
      <c r="F274" s="456">
        <f t="shared" si="4"/>
        <v>75970.249999999884</v>
      </c>
      <c r="G274" s="112"/>
      <c r="H274" s="112"/>
      <c r="I274" s="112"/>
      <c r="J274" s="112"/>
      <c r="K274" s="112"/>
    </row>
    <row r="275" spans="1:11" s="45" customFormat="1" x14ac:dyDescent="0.25">
      <c r="A275" s="455">
        <v>887</v>
      </c>
      <c r="B275" s="36" t="s">
        <v>1010</v>
      </c>
      <c r="C275" s="41">
        <v>303969.33750000002</v>
      </c>
      <c r="D275" s="41">
        <v>0</v>
      </c>
      <c r="E275" s="15">
        <v>236832.83749999999</v>
      </c>
      <c r="F275" s="456">
        <f t="shared" si="4"/>
        <v>67136.500000000029</v>
      </c>
      <c r="G275" s="112"/>
      <c r="H275" s="112"/>
      <c r="I275" s="112"/>
      <c r="J275" s="112"/>
      <c r="K275" s="112"/>
    </row>
    <row r="276" spans="1:11" s="45" customFormat="1" x14ac:dyDescent="0.25">
      <c r="A276" s="455">
        <v>889</v>
      </c>
      <c r="B276" s="36" t="s">
        <v>1011</v>
      </c>
      <c r="C276" s="41">
        <v>180296.83749999999</v>
      </c>
      <c r="D276" s="41">
        <v>0</v>
      </c>
      <c r="E276" s="15">
        <v>17667.5</v>
      </c>
      <c r="F276" s="456">
        <f t="shared" si="4"/>
        <v>162629.33749999999</v>
      </c>
      <c r="G276" s="112"/>
      <c r="H276" s="112"/>
      <c r="I276" s="112"/>
      <c r="J276" s="112"/>
      <c r="K276" s="112"/>
    </row>
    <row r="277" spans="1:11" s="45" customFormat="1" x14ac:dyDescent="0.25">
      <c r="A277" s="455">
        <v>890</v>
      </c>
      <c r="B277" s="36" t="s">
        <v>1012</v>
      </c>
      <c r="C277" s="41">
        <v>8833.75</v>
      </c>
      <c r="D277" s="41">
        <v>0</v>
      </c>
      <c r="E277" s="15">
        <v>40635.25</v>
      </c>
      <c r="F277" s="456">
        <f t="shared" si="4"/>
        <v>-31801.5</v>
      </c>
      <c r="G277" s="112"/>
      <c r="H277" s="112"/>
      <c r="I277" s="112"/>
      <c r="J277" s="112"/>
      <c r="K277" s="112"/>
    </row>
    <row r="278" spans="1:11" s="45" customFormat="1" x14ac:dyDescent="0.25">
      <c r="A278" s="455">
        <v>892</v>
      </c>
      <c r="B278" s="36" t="s">
        <v>1013</v>
      </c>
      <c r="C278" s="41">
        <v>551402.67500000005</v>
      </c>
      <c r="D278" s="41">
        <v>0</v>
      </c>
      <c r="E278" s="15">
        <v>184749.04749999999</v>
      </c>
      <c r="F278" s="456">
        <f t="shared" si="4"/>
        <v>366653.62750000006</v>
      </c>
      <c r="G278" s="112"/>
      <c r="H278" s="112"/>
      <c r="I278" s="112"/>
      <c r="J278" s="112"/>
      <c r="K278" s="112"/>
    </row>
    <row r="279" spans="1:11" s="45" customFormat="1" x14ac:dyDescent="0.25">
      <c r="A279" s="455">
        <v>893</v>
      </c>
      <c r="B279" s="36" t="s">
        <v>1045</v>
      </c>
      <c r="C279" s="41">
        <v>17667.5</v>
      </c>
      <c r="D279" s="41">
        <v>0</v>
      </c>
      <c r="E279" s="15">
        <v>36253.71</v>
      </c>
      <c r="F279" s="456">
        <f t="shared" si="4"/>
        <v>-18586.21</v>
      </c>
      <c r="G279" s="112"/>
      <c r="H279" s="112"/>
      <c r="I279" s="112"/>
      <c r="J279" s="112"/>
      <c r="K279" s="112"/>
    </row>
    <row r="280" spans="1:11" s="45" customFormat="1" x14ac:dyDescent="0.25">
      <c r="A280" s="455">
        <v>895</v>
      </c>
      <c r="B280" s="36" t="s">
        <v>1014</v>
      </c>
      <c r="C280" s="41">
        <v>130827.83749999999</v>
      </c>
      <c r="D280" s="41">
        <v>0</v>
      </c>
      <c r="E280" s="15">
        <v>206886.42499999999</v>
      </c>
      <c r="F280" s="456">
        <f t="shared" si="4"/>
        <v>-76058.587499999994</v>
      </c>
      <c r="G280" s="112"/>
      <c r="H280" s="112"/>
      <c r="I280" s="112"/>
      <c r="J280" s="112"/>
      <c r="K280" s="112"/>
    </row>
    <row r="281" spans="1:11" s="45" customFormat="1" x14ac:dyDescent="0.25">
      <c r="A281" s="455">
        <v>905</v>
      </c>
      <c r="B281" s="36" t="s">
        <v>1015</v>
      </c>
      <c r="C281" s="41">
        <v>1442021.35</v>
      </c>
      <c r="D281" s="41">
        <v>0</v>
      </c>
      <c r="E281" s="15">
        <v>8789280.9024999999</v>
      </c>
      <c r="F281" s="456">
        <f t="shared" si="4"/>
        <v>-7347259.5525000002</v>
      </c>
      <c r="G281" s="112"/>
      <c r="H281" s="112"/>
      <c r="I281" s="112"/>
      <c r="J281" s="112"/>
      <c r="K281" s="112"/>
    </row>
    <row r="282" spans="1:11" s="45" customFormat="1" x14ac:dyDescent="0.25">
      <c r="A282" s="455">
        <v>908</v>
      </c>
      <c r="B282" s="36" t="s">
        <v>1016</v>
      </c>
      <c r="C282" s="41">
        <v>653697.5</v>
      </c>
      <c r="D282" s="41">
        <v>0</v>
      </c>
      <c r="E282" s="15">
        <v>481563.04750000004</v>
      </c>
      <c r="F282" s="456">
        <f t="shared" si="4"/>
        <v>172134.45249999996</v>
      </c>
      <c r="G282" s="112"/>
      <c r="H282" s="112"/>
      <c r="I282" s="112"/>
      <c r="J282" s="112"/>
      <c r="K282" s="112"/>
    </row>
    <row r="283" spans="1:11" s="45" customFormat="1" x14ac:dyDescent="0.25">
      <c r="A283" s="455">
        <v>915</v>
      </c>
      <c r="B283" s="36" t="s">
        <v>1017</v>
      </c>
      <c r="C283" s="41">
        <v>608027.01249999995</v>
      </c>
      <c r="D283" s="41">
        <v>0</v>
      </c>
      <c r="E283" s="15">
        <v>478294.56000000006</v>
      </c>
      <c r="F283" s="456">
        <f t="shared" si="4"/>
        <v>129732.4524999999</v>
      </c>
      <c r="G283" s="112"/>
      <c r="H283" s="112"/>
      <c r="I283" s="112"/>
      <c r="J283" s="112"/>
      <c r="K283" s="112"/>
    </row>
    <row r="284" spans="1:11" s="45" customFormat="1" x14ac:dyDescent="0.25">
      <c r="A284" s="455">
        <v>918</v>
      </c>
      <c r="B284" s="36" t="s">
        <v>1018</v>
      </c>
      <c r="C284" s="41">
        <v>183830.33749999999</v>
      </c>
      <c r="D284" s="41">
        <v>0</v>
      </c>
      <c r="E284" s="15">
        <v>74380.175000000003</v>
      </c>
      <c r="F284" s="456">
        <f t="shared" si="4"/>
        <v>109450.16249999999</v>
      </c>
      <c r="G284" s="112"/>
      <c r="H284" s="112"/>
      <c r="I284" s="112"/>
      <c r="J284" s="112"/>
      <c r="K284" s="112"/>
    </row>
    <row r="285" spans="1:11" s="45" customFormat="1" x14ac:dyDescent="0.25">
      <c r="A285" s="455">
        <v>921</v>
      </c>
      <c r="B285" s="36" t="s">
        <v>1019</v>
      </c>
      <c r="C285" s="41">
        <v>417129.67500000005</v>
      </c>
      <c r="D285" s="41">
        <v>0</v>
      </c>
      <c r="E285" s="15">
        <v>28268</v>
      </c>
      <c r="F285" s="456">
        <f t="shared" si="4"/>
        <v>388861.67500000005</v>
      </c>
      <c r="G285" s="112"/>
      <c r="H285" s="112"/>
      <c r="I285" s="112"/>
      <c r="J285" s="112"/>
      <c r="K285" s="112"/>
    </row>
    <row r="286" spans="1:11" s="45" customFormat="1" x14ac:dyDescent="0.25">
      <c r="A286" s="455">
        <v>922</v>
      </c>
      <c r="B286" s="36" t="s">
        <v>1020</v>
      </c>
      <c r="C286" s="41">
        <v>286213.5</v>
      </c>
      <c r="D286" s="41">
        <v>0</v>
      </c>
      <c r="E286" s="15">
        <v>173141.5</v>
      </c>
      <c r="F286" s="456">
        <f t="shared" si="4"/>
        <v>113072</v>
      </c>
      <c r="G286" s="112"/>
      <c r="H286" s="112"/>
      <c r="I286" s="112"/>
      <c r="J286" s="112"/>
      <c r="K286" s="112"/>
    </row>
    <row r="287" spans="1:11" s="45" customFormat="1" x14ac:dyDescent="0.25">
      <c r="A287" s="455">
        <v>924</v>
      </c>
      <c r="B287" s="36" t="s">
        <v>1021</v>
      </c>
      <c r="C287" s="41">
        <v>28268</v>
      </c>
      <c r="D287" s="41">
        <v>0</v>
      </c>
      <c r="E287" s="15">
        <v>74203.5</v>
      </c>
      <c r="F287" s="456">
        <f t="shared" si="4"/>
        <v>-45935.5</v>
      </c>
      <c r="G287" s="112"/>
      <c r="H287" s="112"/>
      <c r="I287" s="112"/>
      <c r="J287" s="112"/>
      <c r="K287" s="112"/>
    </row>
    <row r="288" spans="1:11" s="45" customFormat="1" x14ac:dyDescent="0.25">
      <c r="A288" s="455">
        <v>925</v>
      </c>
      <c r="B288" s="36" t="s">
        <v>1022</v>
      </c>
      <c r="C288" s="41">
        <v>95404.5</v>
      </c>
      <c r="D288" s="41">
        <v>0</v>
      </c>
      <c r="E288" s="15">
        <v>63603</v>
      </c>
      <c r="F288" s="456">
        <f t="shared" si="4"/>
        <v>31801.5</v>
      </c>
      <c r="G288" s="112"/>
      <c r="H288" s="112"/>
      <c r="I288" s="112"/>
      <c r="J288" s="112"/>
      <c r="K288" s="112"/>
    </row>
    <row r="289" spans="1:11" s="45" customFormat="1" x14ac:dyDescent="0.25">
      <c r="A289" s="455">
        <v>927</v>
      </c>
      <c r="B289" s="36" t="s">
        <v>1023</v>
      </c>
      <c r="C289" s="41">
        <v>1051392.925</v>
      </c>
      <c r="D289" s="41">
        <v>0</v>
      </c>
      <c r="E289" s="15">
        <v>1199587.915</v>
      </c>
      <c r="F289" s="456">
        <f t="shared" si="4"/>
        <v>-148194.99</v>
      </c>
      <c r="G289" s="112"/>
      <c r="H289" s="112"/>
      <c r="I289" s="112"/>
      <c r="J289" s="112"/>
      <c r="K289" s="112"/>
    </row>
    <row r="290" spans="1:11" s="45" customFormat="1" x14ac:dyDescent="0.25">
      <c r="A290" s="455">
        <v>931</v>
      </c>
      <c r="B290" s="36" t="s">
        <v>1024</v>
      </c>
      <c r="C290" s="41">
        <v>181975.25</v>
      </c>
      <c r="D290" s="41">
        <v>0</v>
      </c>
      <c r="E290" s="15">
        <v>333915.75</v>
      </c>
      <c r="F290" s="456">
        <f t="shared" si="4"/>
        <v>-151940.5</v>
      </c>
      <c r="G290" s="112"/>
      <c r="H290" s="112"/>
      <c r="I290" s="112"/>
      <c r="J290" s="112"/>
      <c r="K290" s="112"/>
    </row>
    <row r="291" spans="1:11" s="45" customFormat="1" x14ac:dyDescent="0.25">
      <c r="A291" s="455">
        <v>934</v>
      </c>
      <c r="B291" s="36" t="s">
        <v>1046</v>
      </c>
      <c r="C291" s="41">
        <v>164396.08749999999</v>
      </c>
      <c r="D291" s="41">
        <v>0</v>
      </c>
      <c r="E291" s="15">
        <v>54769.25</v>
      </c>
      <c r="F291" s="456">
        <f t="shared" si="4"/>
        <v>109626.83749999999</v>
      </c>
      <c r="G291" s="112"/>
      <c r="H291" s="112"/>
      <c r="I291" s="112"/>
      <c r="J291" s="112"/>
      <c r="K291" s="112"/>
    </row>
    <row r="292" spans="1:11" s="45" customFormat="1" x14ac:dyDescent="0.25">
      <c r="A292" s="455">
        <v>935</v>
      </c>
      <c r="B292" s="36" t="s">
        <v>1025</v>
      </c>
      <c r="C292" s="41">
        <v>703166.5</v>
      </c>
      <c r="D292" s="41">
        <v>0</v>
      </c>
      <c r="E292" s="15">
        <v>37101.75</v>
      </c>
      <c r="F292" s="456">
        <f t="shared" si="4"/>
        <v>666064.75</v>
      </c>
      <c r="G292" s="112"/>
      <c r="H292" s="112"/>
      <c r="I292" s="112"/>
      <c r="J292" s="112"/>
      <c r="K292" s="112"/>
    </row>
    <row r="293" spans="1:11" s="45" customFormat="1" x14ac:dyDescent="0.25">
      <c r="A293" s="455">
        <v>936</v>
      </c>
      <c r="B293" s="36" t="s">
        <v>1026</v>
      </c>
      <c r="C293" s="41">
        <v>293545.51250000001</v>
      </c>
      <c r="D293" s="41">
        <v>0</v>
      </c>
      <c r="E293" s="15">
        <v>176763.33749999999</v>
      </c>
      <c r="F293" s="456">
        <f t="shared" si="4"/>
        <v>116782.17500000002</v>
      </c>
      <c r="G293" s="112"/>
      <c r="H293" s="112"/>
      <c r="I293" s="112"/>
      <c r="J293" s="112"/>
      <c r="K293" s="112"/>
    </row>
    <row r="294" spans="1:11" s="45" customFormat="1" x14ac:dyDescent="0.25">
      <c r="A294" s="455">
        <v>946</v>
      </c>
      <c r="B294" s="36" t="s">
        <v>1047</v>
      </c>
      <c r="C294" s="41">
        <v>86570.75</v>
      </c>
      <c r="D294" s="41">
        <v>0</v>
      </c>
      <c r="E294" s="15">
        <v>320170.435</v>
      </c>
      <c r="F294" s="456">
        <f t="shared" si="4"/>
        <v>-233599.685</v>
      </c>
      <c r="G294" s="112"/>
      <c r="H294" s="112"/>
      <c r="I294" s="112"/>
      <c r="J294" s="112"/>
      <c r="K294" s="112"/>
    </row>
    <row r="295" spans="1:11" s="45" customFormat="1" x14ac:dyDescent="0.25">
      <c r="A295" s="455">
        <v>976</v>
      </c>
      <c r="B295" s="36" t="s">
        <v>1027</v>
      </c>
      <c r="C295" s="41">
        <v>60069.5</v>
      </c>
      <c r="D295" s="41">
        <v>0</v>
      </c>
      <c r="E295" s="15">
        <v>206798.08749999999</v>
      </c>
      <c r="F295" s="456">
        <f t="shared" si="4"/>
        <v>-146728.58749999999</v>
      </c>
      <c r="G295" s="112"/>
      <c r="H295" s="112"/>
      <c r="I295" s="112"/>
      <c r="J295" s="112"/>
      <c r="K295" s="112"/>
    </row>
    <row r="296" spans="1:11" s="45" customFormat="1" x14ac:dyDescent="0.25">
      <c r="A296" s="455">
        <v>977</v>
      </c>
      <c r="B296" s="36" t="s">
        <v>1028</v>
      </c>
      <c r="C296" s="41">
        <v>728077.67500000005</v>
      </c>
      <c r="D296" s="41">
        <v>0</v>
      </c>
      <c r="E296" s="15">
        <v>392395.17499999999</v>
      </c>
      <c r="F296" s="456">
        <f t="shared" si="4"/>
        <v>335682.50000000006</v>
      </c>
      <c r="G296" s="112"/>
      <c r="H296" s="112"/>
      <c r="I296" s="112"/>
      <c r="J296" s="112"/>
      <c r="K296" s="112"/>
    </row>
    <row r="297" spans="1:11" s="45" customFormat="1" x14ac:dyDescent="0.25">
      <c r="A297" s="455">
        <v>980</v>
      </c>
      <c r="B297" s="36" t="s">
        <v>1029</v>
      </c>
      <c r="C297" s="41">
        <v>975687.6875</v>
      </c>
      <c r="D297" s="41">
        <v>0</v>
      </c>
      <c r="E297" s="15">
        <v>1464229.3975</v>
      </c>
      <c r="F297" s="456">
        <f t="shared" si="4"/>
        <v>-488541.70999999996</v>
      </c>
      <c r="G297" s="112"/>
      <c r="H297" s="112"/>
      <c r="I297" s="112"/>
      <c r="J297" s="112"/>
      <c r="K297" s="112"/>
    </row>
    <row r="298" spans="1:11" s="45" customFormat="1" x14ac:dyDescent="0.25">
      <c r="A298" s="455">
        <v>981</v>
      </c>
      <c r="B298" s="36" t="s">
        <v>1030</v>
      </c>
      <c r="C298" s="41">
        <v>35335</v>
      </c>
      <c r="D298" s="41">
        <v>0</v>
      </c>
      <c r="E298" s="15">
        <v>51235.75</v>
      </c>
      <c r="F298" s="456">
        <f t="shared" si="4"/>
        <v>-15900.75</v>
      </c>
      <c r="G298" s="112"/>
      <c r="H298" s="112"/>
      <c r="I298" s="112"/>
      <c r="J298" s="112"/>
      <c r="K298" s="112"/>
    </row>
    <row r="299" spans="1:11" s="45" customFormat="1" x14ac:dyDescent="0.25">
      <c r="A299" s="455">
        <v>989</v>
      </c>
      <c r="B299" s="36" t="s">
        <v>1031</v>
      </c>
      <c r="C299" s="41">
        <v>249111.75</v>
      </c>
      <c r="D299" s="41">
        <v>0</v>
      </c>
      <c r="E299" s="15">
        <v>53921.21</v>
      </c>
      <c r="F299" s="456">
        <f t="shared" si="4"/>
        <v>195190.54</v>
      </c>
      <c r="G299" s="112"/>
      <c r="H299" s="112"/>
      <c r="I299" s="112"/>
      <c r="J299" s="112"/>
      <c r="K299" s="112"/>
    </row>
    <row r="300" spans="1:11" x14ac:dyDescent="0.25">
      <c r="A300" s="455">
        <v>992</v>
      </c>
      <c r="B300" s="36" t="s">
        <v>1032</v>
      </c>
      <c r="C300" s="41">
        <v>282945.01249999995</v>
      </c>
      <c r="D300" s="41">
        <v>0</v>
      </c>
      <c r="E300" s="15">
        <v>250207.13499999998</v>
      </c>
      <c r="F300" s="456">
        <f t="shared" si="4"/>
        <v>32737.877499999973</v>
      </c>
    </row>
    <row r="301" spans="1:11" x14ac:dyDescent="0.25">
      <c r="A301" s="455">
        <v>90000231</v>
      </c>
      <c r="B301" s="36" t="s">
        <v>304</v>
      </c>
      <c r="C301" s="41">
        <v>1992982.3374999999</v>
      </c>
      <c r="D301" s="41">
        <v>78324.205863750001</v>
      </c>
      <c r="E301" s="15">
        <v>0</v>
      </c>
      <c r="F301" s="456">
        <f t="shared" si="4"/>
        <v>2071306.54336375</v>
      </c>
    </row>
    <row r="302" spans="1:11" x14ac:dyDescent="0.25">
      <c r="A302" s="455">
        <v>90000281</v>
      </c>
      <c r="B302" s="36" t="s">
        <v>1048</v>
      </c>
      <c r="C302" s="41">
        <v>2954006</v>
      </c>
      <c r="D302" s="41">
        <v>116092.43580000001</v>
      </c>
      <c r="E302" s="15">
        <v>0</v>
      </c>
      <c r="F302" s="456">
        <f t="shared" si="4"/>
        <v>3070098.4358000001</v>
      </c>
    </row>
    <row r="303" spans="1:11" x14ac:dyDescent="0.25">
      <c r="A303" s="455">
        <v>90000381</v>
      </c>
      <c r="B303" s="36" t="s">
        <v>305</v>
      </c>
      <c r="C303" s="41">
        <v>996623.67500000005</v>
      </c>
      <c r="D303" s="41">
        <v>39167.310427500001</v>
      </c>
      <c r="E303" s="15">
        <v>0</v>
      </c>
      <c r="F303" s="456">
        <f t="shared" si="4"/>
        <v>1035790.9854275001</v>
      </c>
    </row>
    <row r="304" spans="1:11" x14ac:dyDescent="0.25">
      <c r="A304" s="455">
        <v>90000691</v>
      </c>
      <c r="B304" s="36" t="s">
        <v>306</v>
      </c>
      <c r="C304" s="41">
        <v>3140044.7750000004</v>
      </c>
      <c r="D304" s="41">
        <v>123403.75965750002</v>
      </c>
      <c r="E304" s="15">
        <v>0</v>
      </c>
      <c r="F304" s="456">
        <f t="shared" si="4"/>
        <v>3263448.5346575002</v>
      </c>
    </row>
    <row r="305" spans="1:11" x14ac:dyDescent="0.25">
      <c r="A305" s="455">
        <v>90000851</v>
      </c>
      <c r="B305" s="36" t="s">
        <v>307</v>
      </c>
      <c r="C305" s="41">
        <v>5815360.9798750011</v>
      </c>
      <c r="D305" s="41">
        <v>228543.68650908757</v>
      </c>
      <c r="E305" s="15">
        <v>0</v>
      </c>
      <c r="F305" s="456">
        <f t="shared" si="4"/>
        <v>6043904.6663840888</v>
      </c>
    </row>
    <row r="306" spans="1:11" x14ac:dyDescent="0.25">
      <c r="A306" s="455">
        <v>90000901</v>
      </c>
      <c r="B306" s="36" t="s">
        <v>1049</v>
      </c>
      <c r="C306" s="41">
        <v>6006950</v>
      </c>
      <c r="D306" s="41">
        <v>236073.13500000001</v>
      </c>
      <c r="E306" s="15">
        <v>0</v>
      </c>
      <c r="F306" s="456">
        <f t="shared" si="4"/>
        <v>6243023.1349999998</v>
      </c>
    </row>
    <row r="307" spans="1:11" x14ac:dyDescent="0.25">
      <c r="A307" s="455">
        <v>90001171</v>
      </c>
      <c r="B307" s="36" t="s">
        <v>308</v>
      </c>
      <c r="C307" s="41">
        <v>1572054.15</v>
      </c>
      <c r="D307" s="41">
        <v>61781.728094999999</v>
      </c>
      <c r="E307" s="15">
        <v>0</v>
      </c>
      <c r="F307" s="456">
        <f t="shared" si="4"/>
        <v>1633835.8780949998</v>
      </c>
    </row>
    <row r="308" spans="1:11" x14ac:dyDescent="0.25">
      <c r="A308" s="455">
        <v>90001361</v>
      </c>
      <c r="B308" s="38" t="s">
        <v>309</v>
      </c>
      <c r="C308" s="41">
        <v>3118313.75</v>
      </c>
      <c r="D308" s="41">
        <v>122549.730375</v>
      </c>
      <c r="E308" s="15">
        <v>0</v>
      </c>
      <c r="F308" s="456">
        <f t="shared" si="4"/>
        <v>3240863.4803749998</v>
      </c>
    </row>
    <row r="309" spans="1:11" x14ac:dyDescent="0.25">
      <c r="A309" s="455">
        <v>90001481</v>
      </c>
      <c r="B309" s="38" t="s">
        <v>310</v>
      </c>
      <c r="C309" s="41">
        <v>7842603.25</v>
      </c>
      <c r="D309" s="41">
        <v>308214.30772500002</v>
      </c>
      <c r="E309" s="15">
        <v>0</v>
      </c>
      <c r="F309" s="456">
        <f t="shared" si="4"/>
        <v>8150817.5577250002</v>
      </c>
    </row>
    <row r="310" spans="1:11" x14ac:dyDescent="0.25">
      <c r="A310" s="455">
        <v>90001791</v>
      </c>
      <c r="B310" s="38" t="s">
        <v>311</v>
      </c>
      <c r="C310" s="41">
        <v>6854990</v>
      </c>
      <c r="D310" s="41">
        <v>269401.10700000002</v>
      </c>
      <c r="E310" s="15">
        <v>0</v>
      </c>
      <c r="F310" s="456">
        <f t="shared" si="4"/>
        <v>7124391.1069999998</v>
      </c>
    </row>
    <row r="311" spans="1:11" x14ac:dyDescent="0.25">
      <c r="A311" s="455">
        <v>90001801</v>
      </c>
      <c r="B311" s="38" t="s">
        <v>312</v>
      </c>
      <c r="C311" s="41">
        <v>5761371.75</v>
      </c>
      <c r="D311" s="41">
        <v>226421.90977500001</v>
      </c>
      <c r="E311" s="15">
        <v>0</v>
      </c>
      <c r="F311" s="456">
        <f t="shared" si="4"/>
        <v>5987793.6597750001</v>
      </c>
    </row>
    <row r="312" spans="1:11" x14ac:dyDescent="0.25">
      <c r="A312" s="455">
        <v>90002401</v>
      </c>
      <c r="B312" s="38" t="s">
        <v>313</v>
      </c>
      <c r="C312" s="41">
        <v>7279010</v>
      </c>
      <c r="D312" s="41">
        <v>286065.09299999999</v>
      </c>
      <c r="E312" s="15">
        <v>0</v>
      </c>
      <c r="F312" s="456">
        <f t="shared" si="4"/>
        <v>7565075.0930000003</v>
      </c>
    </row>
    <row r="313" spans="1:11" x14ac:dyDescent="0.25">
      <c r="A313" s="455">
        <v>90003031</v>
      </c>
      <c r="B313" s="38" t="s">
        <v>314</v>
      </c>
      <c r="C313" s="41">
        <v>8333759.75</v>
      </c>
      <c r="D313" s="41">
        <v>327516.75817500002</v>
      </c>
      <c r="E313" s="15">
        <v>0</v>
      </c>
      <c r="F313" s="456">
        <f t="shared" si="4"/>
        <v>8661276.5081750005</v>
      </c>
    </row>
    <row r="314" spans="1:11" x14ac:dyDescent="0.25">
      <c r="A314" s="455">
        <v>90003941</v>
      </c>
      <c r="B314" s="38" t="s">
        <v>1050</v>
      </c>
      <c r="C314" s="41">
        <v>4726851.2874999996</v>
      </c>
      <c r="D314" s="41">
        <v>185765.25559874999</v>
      </c>
      <c r="E314" s="15">
        <v>0</v>
      </c>
      <c r="F314" s="456">
        <f t="shared" si="4"/>
        <v>4912616.5430987496</v>
      </c>
    </row>
    <row r="315" spans="1:11" x14ac:dyDescent="0.25">
      <c r="A315" s="455">
        <v>90004041</v>
      </c>
      <c r="B315" s="38" t="s">
        <v>719</v>
      </c>
      <c r="C315" s="41">
        <v>8884985.75</v>
      </c>
      <c r="D315" s="41">
        <v>349179.93997499999</v>
      </c>
      <c r="E315" s="15">
        <v>0</v>
      </c>
      <c r="F315" s="456">
        <f t="shared" si="4"/>
        <v>9234165.6899750009</v>
      </c>
    </row>
    <row r="316" spans="1:11" x14ac:dyDescent="0.25">
      <c r="A316" s="455">
        <v>90004951</v>
      </c>
      <c r="B316" s="38" t="s">
        <v>1051</v>
      </c>
      <c r="C316" s="41">
        <v>2201282.1625000001</v>
      </c>
      <c r="D316" s="41">
        <v>86510.388986250007</v>
      </c>
      <c r="E316" s="15">
        <v>0</v>
      </c>
      <c r="F316" s="456">
        <f t="shared" si="4"/>
        <v>2287792.55148625</v>
      </c>
    </row>
    <row r="317" spans="1:11" x14ac:dyDescent="0.25">
      <c r="A317" s="455">
        <v>90004961</v>
      </c>
      <c r="B317" s="38" t="s">
        <v>315</v>
      </c>
      <c r="C317" s="41">
        <v>4356010.4624999994</v>
      </c>
      <c r="D317" s="41">
        <v>171191.21117624998</v>
      </c>
      <c r="E317" s="15">
        <v>0</v>
      </c>
      <c r="F317" s="456">
        <f t="shared" si="4"/>
        <v>4527201.6736762496</v>
      </c>
    </row>
    <row r="318" spans="1:11" s="45" customFormat="1" x14ac:dyDescent="0.25">
      <c r="A318" s="455">
        <v>90006471</v>
      </c>
      <c r="B318" s="38" t="s">
        <v>316</v>
      </c>
      <c r="C318" s="41">
        <v>6388568</v>
      </c>
      <c r="D318" s="41">
        <v>251070.7224</v>
      </c>
      <c r="E318" s="15">
        <v>0</v>
      </c>
      <c r="F318" s="456">
        <f t="shared" si="4"/>
        <v>6639638.7224000003</v>
      </c>
      <c r="G318" s="112"/>
      <c r="H318" s="112"/>
      <c r="I318" s="21"/>
      <c r="J318" s="112"/>
      <c r="K318" s="112"/>
    </row>
    <row r="319" spans="1:11" s="45" customFormat="1" x14ac:dyDescent="0.25">
      <c r="A319" s="455">
        <v>90007291</v>
      </c>
      <c r="B319" s="38" t="s">
        <v>1052</v>
      </c>
      <c r="C319" s="41">
        <v>5114122.8875000002</v>
      </c>
      <c r="D319" s="41">
        <v>200985.02947875002</v>
      </c>
      <c r="E319" s="15">
        <v>0</v>
      </c>
      <c r="F319" s="456">
        <f t="shared" si="4"/>
        <v>5315107.9169787504</v>
      </c>
      <c r="G319" s="112"/>
      <c r="H319" s="112"/>
      <c r="I319" s="21"/>
      <c r="J319" s="112"/>
      <c r="K319" s="112"/>
    </row>
    <row r="320" spans="1:11" x14ac:dyDescent="0.25">
      <c r="A320" s="455">
        <v>90008441</v>
      </c>
      <c r="B320" s="38" t="s">
        <v>317</v>
      </c>
      <c r="C320" s="41">
        <v>4805560</v>
      </c>
      <c r="D320" s="41">
        <v>188858.508</v>
      </c>
      <c r="E320" s="15">
        <v>0</v>
      </c>
      <c r="F320" s="456">
        <f t="shared" si="4"/>
        <v>4994418.5080000004</v>
      </c>
    </row>
    <row r="321" spans="1:6" x14ac:dyDescent="0.25">
      <c r="A321" s="455">
        <v>90031161</v>
      </c>
      <c r="B321" s="38" t="s">
        <v>318</v>
      </c>
      <c r="C321" s="41">
        <v>944504.55</v>
      </c>
      <c r="D321" s="41">
        <v>37119.028815000005</v>
      </c>
      <c r="E321" s="15">
        <v>0</v>
      </c>
      <c r="F321" s="456">
        <f t="shared" si="4"/>
        <v>981623.57881500002</v>
      </c>
    </row>
    <row r="322" spans="1:6" x14ac:dyDescent="0.25">
      <c r="A322" s="455">
        <v>90032731</v>
      </c>
      <c r="B322" s="38" t="s">
        <v>319</v>
      </c>
      <c r="C322" s="41">
        <v>634263.25</v>
      </c>
      <c r="D322" s="41">
        <v>24926.545725</v>
      </c>
      <c r="E322" s="15">
        <v>0</v>
      </c>
      <c r="F322" s="456">
        <f t="shared" si="4"/>
        <v>659189.79572499997</v>
      </c>
    </row>
    <row r="323" spans="1:6" x14ac:dyDescent="0.25">
      <c r="A323" s="455">
        <v>90033141</v>
      </c>
      <c r="B323" s="38" t="s">
        <v>320</v>
      </c>
      <c r="C323" s="41">
        <v>379851.25</v>
      </c>
      <c r="D323" s="41">
        <v>14928.154125000001</v>
      </c>
      <c r="E323" s="15">
        <v>0</v>
      </c>
      <c r="F323" s="456">
        <f t="shared" si="4"/>
        <v>394779.404125</v>
      </c>
    </row>
    <row r="324" spans="1:6" x14ac:dyDescent="0.25">
      <c r="A324" s="455">
        <v>90034021</v>
      </c>
      <c r="B324" s="38" t="s">
        <v>700</v>
      </c>
      <c r="C324" s="41">
        <v>6906225.75</v>
      </c>
      <c r="D324" s="41">
        <v>271414.671975</v>
      </c>
      <c r="E324" s="15">
        <v>0</v>
      </c>
      <c r="F324" s="456">
        <f t="shared" si="4"/>
        <v>7177640.4219749998</v>
      </c>
    </row>
    <row r="325" spans="1:6" x14ac:dyDescent="0.25">
      <c r="A325" s="455">
        <v>90034091</v>
      </c>
      <c r="B325" s="38" t="s">
        <v>321</v>
      </c>
      <c r="C325" s="41">
        <v>454054.75</v>
      </c>
      <c r="D325" s="41">
        <v>17844.351675000002</v>
      </c>
      <c r="E325" s="15">
        <v>0</v>
      </c>
      <c r="F325" s="456">
        <f t="shared" si="4"/>
        <v>471899.10167499998</v>
      </c>
    </row>
    <row r="326" spans="1:6" x14ac:dyDescent="0.25">
      <c r="A326" s="455">
        <v>90034101</v>
      </c>
      <c r="B326" s="38" t="s">
        <v>322</v>
      </c>
      <c r="C326" s="41">
        <v>768977.9375</v>
      </c>
      <c r="D326" s="41">
        <v>30220.83294375</v>
      </c>
      <c r="E326" s="15">
        <v>0</v>
      </c>
      <c r="F326" s="456">
        <f t="shared" si="4"/>
        <v>799198.77044374996</v>
      </c>
    </row>
    <row r="327" spans="1:6" x14ac:dyDescent="0.25">
      <c r="A327" s="455">
        <v>90035101</v>
      </c>
      <c r="B327" s="38" t="s">
        <v>323</v>
      </c>
      <c r="C327" s="41">
        <v>2996521.0719999997</v>
      </c>
      <c r="D327" s="41">
        <v>117763.27812959999</v>
      </c>
      <c r="E327" s="15">
        <v>0</v>
      </c>
      <c r="F327" s="456">
        <f t="shared" si="4"/>
        <v>3114284.3501295997</v>
      </c>
    </row>
    <row r="328" spans="1:6" x14ac:dyDescent="0.25">
      <c r="A328" s="455">
        <v>90035401</v>
      </c>
      <c r="B328" s="38" t="s">
        <v>324</v>
      </c>
      <c r="C328" s="41">
        <v>2114799.75</v>
      </c>
      <c r="D328" s="41">
        <v>83111.630174999998</v>
      </c>
      <c r="E328" s="15">
        <v>0</v>
      </c>
      <c r="F328" s="456">
        <f t="shared" si="4"/>
        <v>2197911.3801750001</v>
      </c>
    </row>
    <row r="329" spans="1:6" x14ac:dyDescent="0.25">
      <c r="A329" s="455">
        <v>90035411</v>
      </c>
      <c r="B329" s="38" t="s">
        <v>1053</v>
      </c>
      <c r="C329" s="41">
        <v>1789187.7249999999</v>
      </c>
      <c r="D329" s="41">
        <v>70315.077592499991</v>
      </c>
      <c r="E329" s="15">
        <v>0</v>
      </c>
      <c r="F329" s="456">
        <f t="shared" ref="F329:F375" si="5">C329+D329-E329</f>
        <v>1859502.8025924999</v>
      </c>
    </row>
    <row r="330" spans="1:6" x14ac:dyDescent="0.25">
      <c r="A330" s="455">
        <v>90035421</v>
      </c>
      <c r="B330" s="38" t="s">
        <v>325</v>
      </c>
      <c r="C330" s="41">
        <v>1209517.05</v>
      </c>
      <c r="D330" s="41">
        <v>47534.020065000004</v>
      </c>
      <c r="E330" s="15">
        <v>0</v>
      </c>
      <c r="F330" s="456">
        <f t="shared" si="5"/>
        <v>1257051.0700650001</v>
      </c>
    </row>
    <row r="331" spans="1:6" x14ac:dyDescent="0.25">
      <c r="A331" s="455">
        <v>90035431</v>
      </c>
      <c r="B331" s="38" t="s">
        <v>1054</v>
      </c>
      <c r="C331" s="41">
        <v>1431950.875</v>
      </c>
      <c r="D331" s="41">
        <v>56275.669387500006</v>
      </c>
      <c r="E331" s="15">
        <v>0</v>
      </c>
      <c r="F331" s="456">
        <f t="shared" si="5"/>
        <v>1488226.5443875</v>
      </c>
    </row>
    <row r="332" spans="1:6" x14ac:dyDescent="0.25">
      <c r="A332" s="455">
        <v>90035441</v>
      </c>
      <c r="B332" s="38" t="s">
        <v>326</v>
      </c>
      <c r="C332" s="41">
        <v>1817279.05</v>
      </c>
      <c r="D332" s="41">
        <v>71419.066665000006</v>
      </c>
      <c r="E332" s="15">
        <v>0</v>
      </c>
      <c r="F332" s="456">
        <f t="shared" si="5"/>
        <v>1888698.1166650001</v>
      </c>
    </row>
    <row r="333" spans="1:6" x14ac:dyDescent="0.25">
      <c r="A333" s="455">
        <v>90035451</v>
      </c>
      <c r="B333" s="38" t="s">
        <v>327</v>
      </c>
      <c r="C333" s="41">
        <v>715533.75</v>
      </c>
      <c r="D333" s="41">
        <v>28120.476375000002</v>
      </c>
      <c r="E333" s="15">
        <v>0</v>
      </c>
      <c r="F333" s="456">
        <f t="shared" si="5"/>
        <v>743654.22637499997</v>
      </c>
    </row>
    <row r="334" spans="1:6" x14ac:dyDescent="0.25">
      <c r="A334" s="455">
        <v>90035461</v>
      </c>
      <c r="B334" s="38" t="s">
        <v>1055</v>
      </c>
      <c r="C334" s="41">
        <v>1093088.2250000001</v>
      </c>
      <c r="D334" s="41">
        <v>42958.367242500004</v>
      </c>
      <c r="E334" s="15">
        <v>0</v>
      </c>
      <c r="F334" s="456">
        <f t="shared" si="5"/>
        <v>1136046.5922425</v>
      </c>
    </row>
    <row r="335" spans="1:6" x14ac:dyDescent="0.25">
      <c r="A335" s="455">
        <v>90035471</v>
      </c>
      <c r="B335" s="38" t="s">
        <v>328</v>
      </c>
      <c r="C335" s="41">
        <v>1121886.25</v>
      </c>
      <c r="D335" s="41">
        <v>44090.129625000001</v>
      </c>
      <c r="E335" s="15">
        <v>0</v>
      </c>
      <c r="F335" s="456">
        <f t="shared" si="5"/>
        <v>1165976.3796250001</v>
      </c>
    </row>
    <row r="336" spans="1:6" x14ac:dyDescent="0.25">
      <c r="A336" s="455">
        <v>90035481</v>
      </c>
      <c r="B336" s="38" t="s">
        <v>329</v>
      </c>
      <c r="C336" s="41">
        <v>2186264.7875000001</v>
      </c>
      <c r="D336" s="41">
        <v>85920.206148750003</v>
      </c>
      <c r="E336" s="15">
        <v>0</v>
      </c>
      <c r="F336" s="456">
        <f t="shared" si="5"/>
        <v>2272184.9936487502</v>
      </c>
    </row>
    <row r="337" spans="1:6" x14ac:dyDescent="0.25">
      <c r="A337" s="455">
        <v>90035491</v>
      </c>
      <c r="B337" s="38" t="s">
        <v>330</v>
      </c>
      <c r="C337" s="41">
        <v>2043511.3875</v>
      </c>
      <c r="D337" s="41">
        <v>80309.997528749998</v>
      </c>
      <c r="E337" s="15">
        <v>0</v>
      </c>
      <c r="F337" s="456">
        <f t="shared" si="5"/>
        <v>2123821.3850287502</v>
      </c>
    </row>
    <row r="338" spans="1:6" x14ac:dyDescent="0.25">
      <c r="A338" s="455">
        <v>90035501</v>
      </c>
      <c r="B338" s="38" t="s">
        <v>331</v>
      </c>
      <c r="C338" s="41">
        <v>818005.25</v>
      </c>
      <c r="D338" s="41">
        <v>32147.606325000001</v>
      </c>
      <c r="E338" s="15">
        <v>0</v>
      </c>
      <c r="F338" s="456">
        <f t="shared" si="5"/>
        <v>850152.85632500006</v>
      </c>
    </row>
    <row r="339" spans="1:6" x14ac:dyDescent="0.25">
      <c r="A339" s="455">
        <v>90035521</v>
      </c>
      <c r="B339" s="38" t="s">
        <v>332</v>
      </c>
      <c r="C339" s="41">
        <v>6170109.3624999998</v>
      </c>
      <c r="D339" s="41">
        <v>242485.29794625001</v>
      </c>
      <c r="E339" s="15">
        <v>0</v>
      </c>
      <c r="F339" s="456">
        <f t="shared" si="5"/>
        <v>6412594.6604462499</v>
      </c>
    </row>
    <row r="340" spans="1:6" x14ac:dyDescent="0.25">
      <c r="A340" s="455">
        <v>90035531</v>
      </c>
      <c r="B340" s="38" t="s">
        <v>333</v>
      </c>
      <c r="C340" s="41">
        <v>1054749.75</v>
      </c>
      <c r="D340" s="41">
        <v>41451.665175000002</v>
      </c>
      <c r="E340" s="15">
        <v>0</v>
      </c>
      <c r="F340" s="456">
        <f t="shared" si="5"/>
        <v>1096201.415175</v>
      </c>
    </row>
    <row r="341" spans="1:6" x14ac:dyDescent="0.25">
      <c r="A341" s="455">
        <v>90035541</v>
      </c>
      <c r="B341" s="38" t="s">
        <v>334</v>
      </c>
      <c r="C341" s="41">
        <v>2213914.4249999998</v>
      </c>
      <c r="D341" s="41">
        <v>87006.836902499999</v>
      </c>
      <c r="E341" s="15">
        <v>0</v>
      </c>
      <c r="F341" s="456">
        <f t="shared" si="5"/>
        <v>2300921.2619024999</v>
      </c>
    </row>
    <row r="342" spans="1:6" x14ac:dyDescent="0.25">
      <c r="A342" s="455">
        <v>90035551</v>
      </c>
      <c r="B342" s="38" t="s">
        <v>1056</v>
      </c>
      <c r="C342" s="41">
        <v>1521878.45</v>
      </c>
      <c r="D342" s="41">
        <v>59809.823085000004</v>
      </c>
      <c r="E342" s="15">
        <v>0</v>
      </c>
      <c r="F342" s="456">
        <f t="shared" si="5"/>
        <v>1581688.273085</v>
      </c>
    </row>
    <row r="343" spans="1:6" x14ac:dyDescent="0.25">
      <c r="A343" s="455">
        <v>90036381</v>
      </c>
      <c r="B343" s="38" t="s">
        <v>335</v>
      </c>
      <c r="C343" s="41">
        <v>2353311</v>
      </c>
      <c r="D343" s="41">
        <v>92485.122300000003</v>
      </c>
      <c r="E343" s="15">
        <v>0</v>
      </c>
      <c r="F343" s="456">
        <f t="shared" si="5"/>
        <v>2445796.1222999999</v>
      </c>
    </row>
    <row r="344" spans="1:6" x14ac:dyDescent="0.25">
      <c r="A344" s="455">
        <v>90036811</v>
      </c>
      <c r="B344" s="38" t="s">
        <v>336</v>
      </c>
      <c r="C344" s="41">
        <v>4032074.1998749999</v>
      </c>
      <c r="D344" s="41">
        <v>158460.5160550875</v>
      </c>
      <c r="E344" s="15">
        <v>0</v>
      </c>
      <c r="F344" s="456">
        <f t="shared" si="5"/>
        <v>4190534.7159300875</v>
      </c>
    </row>
    <row r="345" spans="1:6" x14ac:dyDescent="0.25">
      <c r="A345" s="455">
        <v>90037151</v>
      </c>
      <c r="B345" s="38" t="s">
        <v>337</v>
      </c>
      <c r="C345" s="41">
        <v>1586188.15</v>
      </c>
      <c r="D345" s="41">
        <v>62337.194295000001</v>
      </c>
      <c r="E345" s="15">
        <v>0</v>
      </c>
      <c r="F345" s="456">
        <f t="shared" si="5"/>
        <v>1648525.344295</v>
      </c>
    </row>
    <row r="346" spans="1:6" x14ac:dyDescent="0.25">
      <c r="A346" s="455">
        <v>90037171</v>
      </c>
      <c r="B346" s="38" t="s">
        <v>338</v>
      </c>
      <c r="C346" s="41">
        <v>980281.23750000005</v>
      </c>
      <c r="D346" s="41">
        <v>38525.052633750005</v>
      </c>
      <c r="E346" s="15">
        <v>0</v>
      </c>
      <c r="F346" s="456">
        <f t="shared" si="5"/>
        <v>1018806.2901337501</v>
      </c>
    </row>
    <row r="347" spans="1:6" x14ac:dyDescent="0.25">
      <c r="A347" s="455">
        <v>90037181</v>
      </c>
      <c r="B347" s="38" t="s">
        <v>1057</v>
      </c>
      <c r="C347" s="41">
        <v>3246756.4750000006</v>
      </c>
      <c r="D347" s="41">
        <v>127597.52946750003</v>
      </c>
      <c r="E347" s="15">
        <v>0</v>
      </c>
      <c r="F347" s="456">
        <f t="shared" si="5"/>
        <v>3374354.0044675004</v>
      </c>
    </row>
    <row r="348" spans="1:6" x14ac:dyDescent="0.25">
      <c r="A348" s="455">
        <v>90037191</v>
      </c>
      <c r="B348" s="38" t="s">
        <v>339</v>
      </c>
      <c r="C348" s="41">
        <v>1851288.9875</v>
      </c>
      <c r="D348" s="41">
        <v>72755.65720875001</v>
      </c>
      <c r="E348" s="15">
        <v>0</v>
      </c>
      <c r="F348" s="456">
        <f t="shared" si="5"/>
        <v>1924044.6447087501</v>
      </c>
    </row>
    <row r="349" spans="1:6" x14ac:dyDescent="0.25">
      <c r="A349" s="455">
        <v>90037251</v>
      </c>
      <c r="B349" s="38" t="s">
        <v>340</v>
      </c>
      <c r="C349" s="41">
        <v>5122514.9500000011</v>
      </c>
      <c r="D349" s="41">
        <v>201314.83753500006</v>
      </c>
      <c r="E349" s="15">
        <v>0</v>
      </c>
      <c r="F349" s="456">
        <f t="shared" si="5"/>
        <v>5323829.7875350015</v>
      </c>
    </row>
    <row r="350" spans="1:6" x14ac:dyDescent="0.25">
      <c r="A350" s="455">
        <v>90037591</v>
      </c>
      <c r="B350" s="38" t="s">
        <v>341</v>
      </c>
      <c r="C350" s="41">
        <v>3526433</v>
      </c>
      <c r="D350" s="41">
        <v>138588.81690000001</v>
      </c>
      <c r="E350" s="15">
        <v>0</v>
      </c>
      <c r="F350" s="456">
        <f t="shared" si="5"/>
        <v>3665021.8169</v>
      </c>
    </row>
    <row r="351" spans="1:6" x14ac:dyDescent="0.25">
      <c r="A351" s="455">
        <v>90037841</v>
      </c>
      <c r="B351" s="38" t="s">
        <v>1058</v>
      </c>
      <c r="C351" s="41">
        <v>754843.9375</v>
      </c>
      <c r="D351" s="41">
        <v>29665.366743750001</v>
      </c>
      <c r="E351" s="15">
        <v>0</v>
      </c>
      <c r="F351" s="456">
        <f t="shared" si="5"/>
        <v>784509.30424375006</v>
      </c>
    </row>
    <row r="352" spans="1:6" x14ac:dyDescent="0.25">
      <c r="A352" s="455">
        <v>90037851</v>
      </c>
      <c r="B352" s="38" t="s">
        <v>342</v>
      </c>
      <c r="C352" s="41">
        <v>784437</v>
      </c>
      <c r="D352" s="41">
        <v>30828.374100000001</v>
      </c>
      <c r="E352" s="15">
        <v>0</v>
      </c>
      <c r="F352" s="456">
        <f t="shared" si="5"/>
        <v>815265.37410000002</v>
      </c>
    </row>
    <row r="353" spans="1:6" x14ac:dyDescent="0.25">
      <c r="A353" s="455">
        <v>90037861</v>
      </c>
      <c r="B353" s="38" t="s">
        <v>343</v>
      </c>
      <c r="C353" s="41">
        <v>1875316.7874999999</v>
      </c>
      <c r="D353" s="41">
        <v>73699.94974874999</v>
      </c>
      <c r="E353" s="15">
        <v>0</v>
      </c>
      <c r="F353" s="456">
        <f t="shared" si="5"/>
        <v>1949016.7372487499</v>
      </c>
    </row>
    <row r="354" spans="1:6" x14ac:dyDescent="0.25">
      <c r="A354" s="455">
        <v>90037981</v>
      </c>
      <c r="B354" s="38" t="s">
        <v>344</v>
      </c>
      <c r="C354" s="41">
        <v>2529897.6625000001</v>
      </c>
      <c r="D354" s="41">
        <v>99424.978136250007</v>
      </c>
      <c r="E354" s="15">
        <v>0</v>
      </c>
      <c r="F354" s="456">
        <f t="shared" si="5"/>
        <v>2629322.6406362499</v>
      </c>
    </row>
    <row r="355" spans="1:6" x14ac:dyDescent="0.25">
      <c r="A355" s="455">
        <v>90037991</v>
      </c>
      <c r="B355" s="38" t="s">
        <v>345</v>
      </c>
      <c r="C355" s="41">
        <v>1200153.2749999999</v>
      </c>
      <c r="D355" s="41">
        <v>47166.023707499997</v>
      </c>
      <c r="E355" s="15">
        <v>0</v>
      </c>
      <c r="F355" s="456">
        <f t="shared" si="5"/>
        <v>1247319.2987074999</v>
      </c>
    </row>
    <row r="356" spans="1:6" x14ac:dyDescent="0.25">
      <c r="A356" s="455">
        <v>90038081</v>
      </c>
      <c r="B356" s="38" t="s">
        <v>346</v>
      </c>
      <c r="C356" s="41">
        <v>1404566.25</v>
      </c>
      <c r="D356" s="41">
        <v>55199.453625000002</v>
      </c>
      <c r="E356" s="15">
        <v>0</v>
      </c>
      <c r="F356" s="456">
        <f t="shared" si="5"/>
        <v>1459765.7036250001</v>
      </c>
    </row>
    <row r="357" spans="1:6" x14ac:dyDescent="0.25">
      <c r="A357" s="455">
        <v>90038581</v>
      </c>
      <c r="B357" s="38" t="s">
        <v>347</v>
      </c>
      <c r="C357" s="41">
        <v>399285.5</v>
      </c>
      <c r="D357" s="41">
        <v>15691.92015</v>
      </c>
      <c r="E357" s="15">
        <v>0</v>
      </c>
      <c r="F357" s="456">
        <f t="shared" si="5"/>
        <v>414977.42015000002</v>
      </c>
    </row>
    <row r="358" spans="1:6" x14ac:dyDescent="0.25">
      <c r="A358" s="455">
        <v>90038611</v>
      </c>
      <c r="B358" s="38" t="s">
        <v>348</v>
      </c>
      <c r="C358" s="41">
        <v>1024715</v>
      </c>
      <c r="D358" s="41">
        <v>40271.299500000001</v>
      </c>
      <c r="E358" s="15">
        <v>0</v>
      </c>
      <c r="F358" s="456">
        <f t="shared" si="5"/>
        <v>1064986.2995</v>
      </c>
    </row>
    <row r="359" spans="1:6" x14ac:dyDescent="0.25">
      <c r="A359" s="455">
        <v>90038691</v>
      </c>
      <c r="B359" s="38" t="s">
        <v>349</v>
      </c>
      <c r="C359" s="41">
        <v>314481.5</v>
      </c>
      <c r="D359" s="41">
        <v>12359.122950000001</v>
      </c>
      <c r="E359" s="15">
        <v>0</v>
      </c>
      <c r="F359" s="456">
        <f t="shared" si="5"/>
        <v>326840.62294999999</v>
      </c>
    </row>
    <row r="360" spans="1:6" x14ac:dyDescent="0.25">
      <c r="A360" s="455">
        <v>90053421</v>
      </c>
      <c r="B360" s="38" t="s">
        <v>1059</v>
      </c>
      <c r="C360" s="41">
        <v>7929174</v>
      </c>
      <c r="D360" s="41">
        <v>311616.53820000001</v>
      </c>
      <c r="E360" s="15">
        <v>0</v>
      </c>
      <c r="F360" s="456">
        <f t="shared" si="5"/>
        <v>8240790.5382000003</v>
      </c>
    </row>
    <row r="361" spans="1:6" x14ac:dyDescent="0.25">
      <c r="A361" s="455">
        <v>90053431</v>
      </c>
      <c r="B361" s="38" t="s">
        <v>731</v>
      </c>
      <c r="C361" s="41">
        <v>8635874</v>
      </c>
      <c r="D361" s="41">
        <v>339389.84820000001</v>
      </c>
      <c r="E361" s="15">
        <v>0</v>
      </c>
      <c r="F361" s="456">
        <f t="shared" si="5"/>
        <v>8975263.8482000008</v>
      </c>
    </row>
    <row r="362" spans="1:6" x14ac:dyDescent="0.25">
      <c r="A362" s="455">
        <v>90000842</v>
      </c>
      <c r="B362" s="38" t="s">
        <v>350</v>
      </c>
      <c r="C362" s="41">
        <v>5857198.5032500001</v>
      </c>
      <c r="D362" s="41">
        <v>0</v>
      </c>
      <c r="E362" s="15">
        <v>0</v>
      </c>
      <c r="F362" s="456">
        <f t="shared" si="5"/>
        <v>5857198.5032500001</v>
      </c>
    </row>
    <row r="363" spans="1:6" x14ac:dyDescent="0.25">
      <c r="A363" s="455">
        <v>90000872</v>
      </c>
      <c r="B363" s="38" t="s">
        <v>351</v>
      </c>
      <c r="C363" s="41">
        <v>5705738.559249999</v>
      </c>
      <c r="D363" s="41">
        <v>0</v>
      </c>
      <c r="E363" s="15">
        <v>0</v>
      </c>
      <c r="F363" s="456">
        <f t="shared" si="5"/>
        <v>5705738.559249999</v>
      </c>
    </row>
    <row r="364" spans="1:6" x14ac:dyDescent="0.25">
      <c r="A364" s="455">
        <v>90053342</v>
      </c>
      <c r="B364" s="38" t="s">
        <v>1060</v>
      </c>
      <c r="C364" s="41">
        <v>1980687.5242499998</v>
      </c>
      <c r="D364" s="41">
        <v>0</v>
      </c>
      <c r="E364" s="15">
        <v>0</v>
      </c>
      <c r="F364" s="456">
        <f t="shared" si="5"/>
        <v>1980687.5242499998</v>
      </c>
    </row>
    <row r="365" spans="1:6" x14ac:dyDescent="0.25">
      <c r="A365" s="455">
        <v>90037822</v>
      </c>
      <c r="B365" s="38" t="s">
        <v>353</v>
      </c>
      <c r="C365" s="41">
        <v>3329959.7995000002</v>
      </c>
      <c r="D365" s="41">
        <v>0</v>
      </c>
      <c r="E365" s="15">
        <v>0</v>
      </c>
      <c r="F365" s="456">
        <f t="shared" si="5"/>
        <v>3329959.7995000002</v>
      </c>
    </row>
    <row r="366" spans="1:6" x14ac:dyDescent="0.25">
      <c r="A366" s="455">
        <v>90038382</v>
      </c>
      <c r="B366" s="38" t="s">
        <v>352</v>
      </c>
      <c r="C366" s="41">
        <v>664298</v>
      </c>
      <c r="D366" s="41">
        <v>0</v>
      </c>
      <c r="E366" s="15">
        <v>0</v>
      </c>
      <c r="F366" s="456">
        <f t="shared" si="5"/>
        <v>664298</v>
      </c>
    </row>
    <row r="367" spans="1:6" x14ac:dyDescent="0.25">
      <c r="A367" s="455">
        <v>90053456</v>
      </c>
      <c r="B367" s="38" t="s">
        <v>732</v>
      </c>
      <c r="C367" s="41">
        <v>863940.75</v>
      </c>
      <c r="D367" s="41">
        <v>0</v>
      </c>
      <c r="E367" s="15">
        <v>0</v>
      </c>
      <c r="F367" s="456">
        <f t="shared" si="5"/>
        <v>863940.75</v>
      </c>
    </row>
    <row r="368" spans="1:6" x14ac:dyDescent="0.25">
      <c r="A368" s="455">
        <v>90000837</v>
      </c>
      <c r="B368" s="38" t="s">
        <v>691</v>
      </c>
      <c r="C368" s="41">
        <v>14441838.520000001</v>
      </c>
      <c r="D368" s="41">
        <v>567564.25383600011</v>
      </c>
      <c r="E368" s="15">
        <v>0</v>
      </c>
      <c r="F368" s="456">
        <f t="shared" si="5"/>
        <v>15009402.773836002</v>
      </c>
    </row>
    <row r="369" spans="1:15" x14ac:dyDescent="0.25">
      <c r="A369" s="455">
        <v>90002047</v>
      </c>
      <c r="B369" s="38" t="s">
        <v>692</v>
      </c>
      <c r="C369" s="41">
        <v>8018076.8599999985</v>
      </c>
      <c r="D369" s="41">
        <v>315110.42059799994</v>
      </c>
      <c r="E369" s="15">
        <v>0</v>
      </c>
      <c r="F369" s="456">
        <f t="shared" si="5"/>
        <v>8333187.2805979988</v>
      </c>
    </row>
    <row r="370" spans="1:15" x14ac:dyDescent="0.25">
      <c r="A370" s="455">
        <v>90005997</v>
      </c>
      <c r="B370" s="38" t="s">
        <v>693</v>
      </c>
      <c r="C370" s="41">
        <v>8373476.29</v>
      </c>
      <c r="D370" s="41">
        <v>329077.618197</v>
      </c>
      <c r="E370" s="15">
        <v>0</v>
      </c>
      <c r="F370" s="456">
        <f t="shared" si="5"/>
        <v>8702553.9081970006</v>
      </c>
    </row>
    <row r="371" spans="1:15" x14ac:dyDescent="0.25">
      <c r="A371" s="455">
        <v>90008177</v>
      </c>
      <c r="B371" s="38" t="s">
        <v>701</v>
      </c>
      <c r="C371" s="41">
        <v>7402682.5</v>
      </c>
      <c r="D371" s="41">
        <v>290925.42225</v>
      </c>
      <c r="E371" s="15">
        <v>0</v>
      </c>
      <c r="F371" s="456">
        <f t="shared" si="5"/>
        <v>7693607.9222499998</v>
      </c>
    </row>
    <row r="372" spans="1:15" x14ac:dyDescent="0.25">
      <c r="A372" s="455">
        <v>90008367</v>
      </c>
      <c r="B372" s="38" t="s">
        <v>694</v>
      </c>
      <c r="C372" s="41">
        <v>9992702.6649999991</v>
      </c>
      <c r="D372" s="41">
        <v>392713.21473449998</v>
      </c>
      <c r="E372" s="15">
        <v>0</v>
      </c>
      <c r="F372" s="456">
        <f t="shared" si="5"/>
        <v>10385415.879734499</v>
      </c>
    </row>
    <row r="373" spans="1:15" x14ac:dyDescent="0.25">
      <c r="A373" s="455">
        <v>90008987</v>
      </c>
      <c r="B373" s="38" t="s">
        <v>695</v>
      </c>
      <c r="C373" s="41">
        <v>5375831.5649999995</v>
      </c>
      <c r="D373" s="41">
        <v>211270.18050449999</v>
      </c>
      <c r="E373" s="15">
        <v>0</v>
      </c>
      <c r="F373" s="456">
        <f t="shared" si="5"/>
        <v>5587101.7455044994</v>
      </c>
    </row>
    <row r="374" spans="1:15" s="45" customFormat="1" x14ac:dyDescent="0.25">
      <c r="A374" s="455">
        <v>90038737</v>
      </c>
      <c r="B374" s="38" t="s">
        <v>354</v>
      </c>
      <c r="C374" s="41">
        <v>10485943.93</v>
      </c>
      <c r="D374" s="41">
        <v>412097.596449</v>
      </c>
      <c r="E374" s="15">
        <v>0</v>
      </c>
      <c r="F374" s="456">
        <f t="shared" si="5"/>
        <v>10898041.526449</v>
      </c>
      <c r="G374" s="112"/>
      <c r="H374" s="112"/>
      <c r="I374" s="21"/>
      <c r="J374" s="112"/>
      <c r="K374" s="112"/>
    </row>
    <row r="375" spans="1:15" x14ac:dyDescent="0.25">
      <c r="A375" s="455">
        <v>90042287</v>
      </c>
      <c r="B375" s="38" t="s">
        <v>696</v>
      </c>
      <c r="C375" s="41">
        <v>5231346.7499999991</v>
      </c>
      <c r="D375" s="41">
        <v>205591.92727499997</v>
      </c>
      <c r="E375" s="15">
        <v>0</v>
      </c>
      <c r="F375" s="456">
        <f t="shared" si="5"/>
        <v>5436938.6772749992</v>
      </c>
    </row>
    <row r="376" spans="1:15" x14ac:dyDescent="0.25">
      <c r="A376" s="460"/>
      <c r="B376" s="38"/>
      <c r="F376" s="26"/>
    </row>
    <row r="377" spans="1:15" x14ac:dyDescent="0.25">
      <c r="A377" s="460"/>
      <c r="B377" s="38"/>
      <c r="F377" s="26"/>
    </row>
    <row r="378" spans="1:15" x14ac:dyDescent="0.25">
      <c r="A378" s="460"/>
      <c r="B378" s="38"/>
      <c r="F378" s="26"/>
    </row>
    <row r="379" spans="1:15" x14ac:dyDescent="0.25">
      <c r="A379" s="460"/>
      <c r="B379" s="38"/>
      <c r="F379" s="26"/>
    </row>
    <row r="380" spans="1:15" x14ac:dyDescent="0.25">
      <c r="A380" s="460"/>
      <c r="B380" s="38"/>
      <c r="F380" s="26"/>
    </row>
    <row r="381" spans="1:15" x14ac:dyDescent="0.25">
      <c r="A381" s="460"/>
      <c r="B381" s="38"/>
      <c r="F381" s="26"/>
    </row>
    <row r="382" spans="1:15" x14ac:dyDescent="0.25">
      <c r="A382" s="460"/>
      <c r="B382" s="38"/>
      <c r="F382" s="26"/>
    </row>
    <row r="383" spans="1:15" s="21" customFormat="1" x14ac:dyDescent="0.25">
      <c r="A383" s="460"/>
      <c r="B383" s="38"/>
      <c r="C383" s="41"/>
      <c r="D383" s="41"/>
      <c r="E383" s="41"/>
      <c r="F383" s="26"/>
      <c r="L383"/>
      <c r="M383"/>
      <c r="N383"/>
      <c r="O383"/>
    </row>
    <row r="384" spans="1:15" s="21" customFormat="1" x14ac:dyDescent="0.25">
      <c r="A384" s="460"/>
      <c r="B384" s="36"/>
      <c r="C384" s="41"/>
      <c r="D384" s="41"/>
      <c r="E384" s="41"/>
      <c r="F384" s="26"/>
      <c r="L384"/>
      <c r="M384"/>
      <c r="N384"/>
      <c r="O384"/>
    </row>
    <row r="385" spans="1:15" s="21" customFormat="1" x14ac:dyDescent="0.25">
      <c r="A385" s="460"/>
      <c r="B385" s="36"/>
      <c r="C385" s="41"/>
      <c r="D385" s="41"/>
      <c r="E385" s="41"/>
      <c r="F385" s="26"/>
      <c r="L385"/>
      <c r="M385"/>
      <c r="N385"/>
      <c r="O385"/>
    </row>
    <row r="386" spans="1:15" s="21" customFormat="1" x14ac:dyDescent="0.25">
      <c r="A386" s="460"/>
      <c r="B386" s="36"/>
      <c r="C386" s="41"/>
      <c r="D386" s="41"/>
      <c r="E386" s="41"/>
      <c r="F386" s="26"/>
      <c r="L386"/>
      <c r="M386"/>
      <c r="N386"/>
      <c r="O386"/>
    </row>
    <row r="387" spans="1:15" s="21" customFormat="1" x14ac:dyDescent="0.25">
      <c r="A387" s="460"/>
      <c r="B387" s="36"/>
      <c r="C387" s="41"/>
      <c r="D387" s="41"/>
      <c r="E387" s="41"/>
      <c r="F387" s="26"/>
      <c r="L387"/>
      <c r="M387"/>
      <c r="N387"/>
      <c r="O387"/>
    </row>
    <row r="388" spans="1:15" s="21" customFormat="1" x14ac:dyDescent="0.25">
      <c r="A388" s="460"/>
      <c r="B388" s="36"/>
      <c r="C388" s="41"/>
      <c r="D388" s="41"/>
      <c r="E388" s="41"/>
      <c r="F388" s="26"/>
      <c r="L388"/>
      <c r="M388"/>
      <c r="N388"/>
      <c r="O388"/>
    </row>
    <row r="389" spans="1:15" s="21" customFormat="1" x14ac:dyDescent="0.25">
      <c r="A389" s="460"/>
      <c r="B389" s="36"/>
      <c r="C389" s="41"/>
      <c r="D389" s="41"/>
      <c r="E389" s="41"/>
      <c r="F389" s="132"/>
      <c r="L389"/>
      <c r="M389"/>
      <c r="N389"/>
      <c r="O389"/>
    </row>
    <row r="390" spans="1:15" s="21" customFormat="1" x14ac:dyDescent="0.25">
      <c r="A390" s="460"/>
      <c r="B390" s="36"/>
      <c r="C390" s="41"/>
      <c r="D390" s="41"/>
      <c r="E390" s="41"/>
      <c r="F390" s="132"/>
      <c r="L390"/>
      <c r="M390"/>
      <c r="N390"/>
      <c r="O390"/>
    </row>
    <row r="391" spans="1:15" s="21" customFormat="1" x14ac:dyDescent="0.25">
      <c r="A391" s="460"/>
      <c r="B391" s="36"/>
      <c r="C391" s="41"/>
      <c r="D391" s="41"/>
      <c r="E391" s="41"/>
      <c r="F391" s="132"/>
      <c r="L391"/>
      <c r="M391"/>
      <c r="N391"/>
      <c r="O391"/>
    </row>
    <row r="392" spans="1:15" s="21" customFormat="1" x14ac:dyDescent="0.25">
      <c r="A392" s="460"/>
      <c r="B392" s="36"/>
      <c r="C392" s="41"/>
      <c r="D392" s="41"/>
      <c r="E392" s="41"/>
      <c r="F392" s="132"/>
      <c r="L392"/>
      <c r="M392"/>
      <c r="N392"/>
      <c r="O392"/>
    </row>
    <row r="393" spans="1:15" s="21" customFormat="1" x14ac:dyDescent="0.25">
      <c r="A393" s="460"/>
      <c r="B393" s="36"/>
      <c r="C393" s="41"/>
      <c r="D393" s="41"/>
      <c r="E393" s="41"/>
      <c r="F393" s="132"/>
      <c r="L393"/>
      <c r="M393"/>
      <c r="N393"/>
      <c r="O393"/>
    </row>
    <row r="394" spans="1:15" s="21" customFormat="1" x14ac:dyDescent="0.25">
      <c r="A394" s="461"/>
      <c r="B394" s="36"/>
      <c r="C394" s="41"/>
      <c r="D394" s="41"/>
      <c r="E394" s="41"/>
      <c r="F394" s="132"/>
      <c r="L394"/>
      <c r="M394"/>
      <c r="N394"/>
      <c r="O394"/>
    </row>
    <row r="395" spans="1:15" s="21" customFormat="1" x14ac:dyDescent="0.25">
      <c r="A395" s="461"/>
      <c r="B395" s="36"/>
      <c r="C395" s="41"/>
      <c r="D395" s="41"/>
      <c r="E395" s="41"/>
      <c r="F395" s="132"/>
      <c r="L395"/>
      <c r="M395"/>
      <c r="N395"/>
      <c r="O395"/>
    </row>
    <row r="396" spans="1:15" s="21" customFormat="1" x14ac:dyDescent="0.25">
      <c r="A396" s="461"/>
      <c r="B396" s="462"/>
      <c r="C396" s="41"/>
      <c r="D396" s="41"/>
      <c r="E396" s="41"/>
      <c r="F396" s="132"/>
      <c r="L396"/>
      <c r="M396"/>
      <c r="N396"/>
      <c r="O396"/>
    </row>
    <row r="397" spans="1:15" s="21" customFormat="1" x14ac:dyDescent="0.25">
      <c r="A397" s="461"/>
      <c r="B397" s="36"/>
      <c r="C397" s="41"/>
      <c r="D397" s="41"/>
      <c r="E397" s="41"/>
      <c r="F397" s="132"/>
      <c r="L397"/>
      <c r="M397"/>
      <c r="N397"/>
      <c r="O397"/>
    </row>
    <row r="398" spans="1:15" s="21" customFormat="1" x14ac:dyDescent="0.25">
      <c r="A398" s="461"/>
      <c r="B398" s="36"/>
      <c r="C398" s="41"/>
      <c r="D398" s="41"/>
      <c r="E398" s="41"/>
      <c r="F398" s="132"/>
      <c r="L398"/>
      <c r="M398"/>
      <c r="N398"/>
      <c r="O398"/>
    </row>
    <row r="399" spans="1:15" s="41" customFormat="1" x14ac:dyDescent="0.25">
      <c r="A399" s="461"/>
      <c r="B399" s="36"/>
      <c r="F399" s="132"/>
      <c r="G399" s="21"/>
      <c r="H399" s="21"/>
      <c r="I399" s="21"/>
      <c r="J399" s="21"/>
      <c r="K399" s="21"/>
      <c r="L399"/>
      <c r="M399"/>
      <c r="N399"/>
      <c r="O399"/>
    </row>
    <row r="400" spans="1:15" s="41" customFormat="1" x14ac:dyDescent="0.25">
      <c r="A400" s="461"/>
      <c r="B400" s="36"/>
      <c r="F400" s="132"/>
      <c r="G400" s="21"/>
      <c r="H400" s="21"/>
      <c r="I400" s="21"/>
      <c r="J400" s="21"/>
      <c r="K400" s="21"/>
      <c r="L400"/>
      <c r="M400"/>
      <c r="N400"/>
      <c r="O400"/>
    </row>
    <row r="401" spans="1:15" s="41" customFormat="1" x14ac:dyDescent="0.25">
      <c r="A401" s="461"/>
      <c r="B401" s="36"/>
      <c r="F401" s="132"/>
      <c r="G401" s="21"/>
      <c r="H401" s="21"/>
      <c r="I401" s="21"/>
      <c r="J401" s="21"/>
      <c r="K401" s="21"/>
      <c r="L401"/>
      <c r="M401"/>
      <c r="N401"/>
      <c r="O401"/>
    </row>
    <row r="402" spans="1:15" s="41" customFormat="1" x14ac:dyDescent="0.25">
      <c r="A402" s="460"/>
      <c r="B402" s="36"/>
      <c r="F402" s="132"/>
      <c r="G402" s="21"/>
      <c r="H402" s="21"/>
      <c r="I402" s="21"/>
      <c r="J402" s="21"/>
      <c r="K402" s="21"/>
      <c r="L402"/>
      <c r="M402"/>
      <c r="N402"/>
      <c r="O402"/>
    </row>
    <row r="403" spans="1:15" s="41" customFormat="1" x14ac:dyDescent="0.25">
      <c r="A403" s="461"/>
      <c r="B403" s="36"/>
      <c r="F403" s="132"/>
      <c r="G403" s="21"/>
      <c r="H403" s="21"/>
      <c r="I403" s="21"/>
      <c r="J403" s="21"/>
      <c r="K403" s="21"/>
      <c r="L403"/>
      <c r="M403"/>
      <c r="N403"/>
      <c r="O403"/>
    </row>
    <row r="404" spans="1:15" s="41" customFormat="1" x14ac:dyDescent="0.25">
      <c r="A404" s="461"/>
      <c r="B404" s="36"/>
      <c r="F404" s="132"/>
      <c r="G404" s="21"/>
      <c r="H404" s="21"/>
      <c r="I404" s="21"/>
      <c r="J404" s="21"/>
      <c r="K404" s="21"/>
      <c r="L404"/>
      <c r="M404"/>
      <c r="N404"/>
      <c r="O404"/>
    </row>
    <row r="405" spans="1:15" s="41" customFormat="1" x14ac:dyDescent="0.25">
      <c r="A405" s="461"/>
      <c r="B405" s="36"/>
      <c r="F405" s="132"/>
      <c r="G405" s="21"/>
      <c r="H405" s="21"/>
      <c r="I405" s="21"/>
      <c r="J405" s="21"/>
      <c r="K405" s="21"/>
      <c r="L405"/>
      <c r="M405"/>
      <c r="N405"/>
      <c r="O405"/>
    </row>
    <row r="406" spans="1:15" s="41" customFormat="1" x14ac:dyDescent="0.25">
      <c r="A406" s="460"/>
      <c r="B406" s="36"/>
      <c r="F406" s="132"/>
      <c r="G406" s="21"/>
      <c r="H406" s="21"/>
      <c r="I406" s="21"/>
      <c r="J406" s="21"/>
      <c r="K406" s="21"/>
      <c r="L406"/>
      <c r="M406"/>
      <c r="N406"/>
      <c r="O406"/>
    </row>
    <row r="407" spans="1:15" s="41" customFormat="1" x14ac:dyDescent="0.25">
      <c r="A407" s="461"/>
      <c r="B407" s="36"/>
      <c r="F407" s="132"/>
      <c r="G407" s="21"/>
      <c r="H407" s="21"/>
      <c r="I407" s="21"/>
      <c r="J407" s="21"/>
      <c r="K407" s="21"/>
      <c r="L407"/>
      <c r="M407"/>
      <c r="N407"/>
      <c r="O407"/>
    </row>
    <row r="408" spans="1:15" s="41" customFormat="1" x14ac:dyDescent="0.25">
      <c r="A408" s="461"/>
      <c r="B408" s="36"/>
      <c r="F408" s="132"/>
      <c r="G408" s="21"/>
      <c r="H408" s="21"/>
      <c r="I408" s="21"/>
      <c r="J408" s="21"/>
      <c r="K408" s="21"/>
      <c r="L408"/>
      <c r="M408"/>
      <c r="N408"/>
      <c r="O408"/>
    </row>
    <row r="409" spans="1:15" s="41" customFormat="1" x14ac:dyDescent="0.25">
      <c r="A409" s="461"/>
      <c r="B409" s="36"/>
      <c r="F409" s="132"/>
      <c r="G409" s="21"/>
      <c r="H409" s="21"/>
      <c r="I409" s="21"/>
      <c r="J409" s="21"/>
      <c r="K409" s="21"/>
      <c r="L409"/>
      <c r="M409"/>
      <c r="N409"/>
      <c r="O409"/>
    </row>
    <row r="410" spans="1:15" s="41" customFormat="1" x14ac:dyDescent="0.25">
      <c r="A410" s="461"/>
      <c r="B410" s="462"/>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7" activePane="bottomRight" state="frozen"/>
      <selection pane="topRight" activeCell="C1" sqref="C1"/>
      <selection pane="bottomLeft" activeCell="A11" sqref="A11"/>
      <selection pane="bottomRight"/>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09" t="s">
        <v>1093</v>
      </c>
      <c r="E1" s="4"/>
      <c r="F1" s="3"/>
      <c r="G1" s="4"/>
      <c r="H1" s="5"/>
      <c r="I1" s="6"/>
      <c r="R1" s="70"/>
    </row>
    <row r="2" spans="1:20" ht="15" x14ac:dyDescent="0.25">
      <c r="A2" s="130" t="s">
        <v>1122</v>
      </c>
      <c r="B2" s="319" t="s">
        <v>737</v>
      </c>
      <c r="C2" s="14"/>
      <c r="D2" s="14"/>
      <c r="E2" s="14"/>
      <c r="F2" s="15"/>
      <c r="G2" s="16"/>
      <c r="H2" s="17"/>
      <c r="I2" s="17"/>
      <c r="J2" s="15"/>
      <c r="K2" s="15"/>
      <c r="L2" s="18"/>
      <c r="M2" s="15"/>
      <c r="N2" s="121"/>
      <c r="O2" s="121"/>
      <c r="P2" s="15"/>
      <c r="Q2" s="121"/>
      <c r="R2" s="123"/>
      <c r="S2" s="19"/>
      <c r="T2" s="10"/>
    </row>
    <row r="3" spans="1:20" ht="15" x14ac:dyDescent="0.25">
      <c r="A3" s="22" t="s">
        <v>0</v>
      </c>
      <c r="B3" s="305">
        <v>0.25040000000000001</v>
      </c>
      <c r="C3" s="14"/>
      <c r="E3" s="14"/>
      <c r="F3" s="15"/>
      <c r="G3" s="14"/>
      <c r="H3" s="17"/>
      <c r="I3" s="17"/>
      <c r="J3" s="23"/>
      <c r="K3" s="15"/>
      <c r="L3" s="18"/>
      <c r="M3" s="24"/>
      <c r="N3" s="122"/>
      <c r="O3" s="122"/>
      <c r="P3" s="15"/>
      <c r="Q3" s="353"/>
      <c r="R3" s="34"/>
      <c r="S3" s="15"/>
      <c r="T3" s="10"/>
    </row>
    <row r="4" spans="1:20" ht="15" x14ac:dyDescent="0.25">
      <c r="A4" s="12" t="s">
        <v>690</v>
      </c>
      <c r="B4" s="306">
        <v>292</v>
      </c>
      <c r="C4" s="15"/>
      <c r="D4" s="319"/>
      <c r="E4" s="319"/>
      <c r="F4" s="319"/>
      <c r="G4" s="319"/>
      <c r="H4" s="319"/>
      <c r="I4" s="319"/>
      <c r="J4" s="319"/>
      <c r="K4" s="319"/>
      <c r="L4" s="319"/>
      <c r="M4" s="319"/>
      <c r="N4" s="319"/>
      <c r="O4" s="319"/>
      <c r="P4" s="319"/>
      <c r="Q4" s="354"/>
      <c r="R4" s="354"/>
      <c r="S4" s="354"/>
      <c r="T4" s="10"/>
    </row>
    <row r="5" spans="1:20" s="304" customFormat="1" ht="71.25" x14ac:dyDescent="0.2">
      <c r="A5" s="214" t="s">
        <v>2</v>
      </c>
      <c r="B5" s="213" t="s">
        <v>3</v>
      </c>
      <c r="C5" s="215" t="s">
        <v>1094</v>
      </c>
      <c r="D5" s="215" t="s">
        <v>4</v>
      </c>
      <c r="E5" s="215" t="s">
        <v>703</v>
      </c>
      <c r="F5" s="201" t="s">
        <v>5</v>
      </c>
      <c r="G5" s="302" t="s">
        <v>6</v>
      </c>
      <c r="H5" s="302" t="s">
        <v>7</v>
      </c>
      <c r="I5" s="302" t="s">
        <v>8</v>
      </c>
      <c r="J5" s="215" t="s">
        <v>9</v>
      </c>
      <c r="K5" s="215" t="s">
        <v>10</v>
      </c>
      <c r="L5" s="215" t="s">
        <v>734</v>
      </c>
      <c r="M5" s="215" t="s">
        <v>735</v>
      </c>
      <c r="N5" s="201" t="s">
        <v>699</v>
      </c>
      <c r="O5" s="201" t="s">
        <v>702</v>
      </c>
      <c r="P5" s="213" t="s">
        <v>727</v>
      </c>
      <c r="Q5" s="213" t="s">
        <v>1061</v>
      </c>
      <c r="R5" s="213" t="s">
        <v>725</v>
      </c>
      <c r="S5" s="303"/>
    </row>
    <row r="6" spans="1:20" s="31" customFormat="1" ht="15" x14ac:dyDescent="0.25">
      <c r="A6" s="13"/>
      <c r="B6" s="13" t="s">
        <v>11</v>
      </c>
      <c r="C6" s="308">
        <f>SUM(C7:C298)</f>
        <v>5622045</v>
      </c>
      <c r="D6" s="308">
        <f>SUM(D7:D298)</f>
        <v>9499101877.6699944</v>
      </c>
      <c r="E6" s="308">
        <f>SUM(E7:E298)</f>
        <v>2724176236.6099062</v>
      </c>
      <c r="F6" s="301">
        <f>SUM(F7:F298)</f>
        <v>12223278114.279911</v>
      </c>
      <c r="G6" s="446">
        <v>1629.76</v>
      </c>
      <c r="H6" s="308">
        <f t="shared" ref="H6:M6" si="0">SUM(H7:H298)</f>
        <v>9162584059.2000008</v>
      </c>
      <c r="I6" s="301">
        <f t="shared" si="0"/>
        <v>3060694055.079905</v>
      </c>
      <c r="J6" s="308">
        <f t="shared" si="0"/>
        <v>323962654.07448006</v>
      </c>
      <c r="K6" s="308">
        <f t="shared" si="0"/>
        <v>-712644437.89215791</v>
      </c>
      <c r="L6" s="301">
        <f t="shared" si="0"/>
        <v>2672012271.2622275</v>
      </c>
      <c r="M6" s="308">
        <f t="shared" si="0"/>
        <v>803776599</v>
      </c>
      <c r="N6" s="301">
        <f>SUM(N7:N373)</f>
        <v>3475788870.2622294</v>
      </c>
      <c r="O6" s="241">
        <f>SUM(O7:O373)</f>
        <v>614500000.00000167</v>
      </c>
      <c r="P6" s="367">
        <f>SUM(P7:P373)</f>
        <v>4090288870.2622304</v>
      </c>
      <c r="Q6" s="308">
        <f>SUM(Q7:Q373)</f>
        <v>25654617.01019514</v>
      </c>
      <c r="R6" s="339">
        <f>SUM(R7:R373)</f>
        <v>4115943487.2724242</v>
      </c>
      <c r="S6" s="30"/>
    </row>
    <row r="7" spans="1:20" ht="15" x14ac:dyDescent="0.25">
      <c r="A7" s="32">
        <v>5</v>
      </c>
      <c r="B7" s="13" t="s">
        <v>12</v>
      </c>
      <c r="C7" s="15">
        <v>8982</v>
      </c>
      <c r="D7" s="15">
        <f>Ikärakenne[[#This Row],[Laskennalliset kustannukset, IKÄRAKENNE yhteensä, €]]</f>
        <v>16553358.409999998</v>
      </c>
      <c r="E7" s="15">
        <f>'Lask. kustannukset MUUT'!AD13</f>
        <v>2983753.7983613666</v>
      </c>
      <c r="F7" s="231">
        <f>Yhteenveto[[#This Row],[Ikärakenne, laskennallinen kustannus]]+Yhteenveto[[#This Row],[Muut laskennalliset kustannukset ]]</f>
        <v>19537112.208361365</v>
      </c>
      <c r="G7" s="446">
        <v>1629.76</v>
      </c>
      <c r="H7" s="17">
        <v>14638504.32</v>
      </c>
      <c r="I7" s="337">
        <f>Yhteenveto[[#This Row],[Laskennalliset kustannukset yhteensä]]-Yhteenveto[[#This Row],[Omarahoitusosuus, €]]</f>
        <v>4898607.8883613646</v>
      </c>
      <c r="J7" s="33">
        <f>Lisäosat!U8</f>
        <v>669599.86696109246</v>
      </c>
      <c r="K7" s="34">
        <f>'Muut lis_väh'!O5</f>
        <v>168273.12253698509</v>
      </c>
      <c r="L7" s="231">
        <f>Yhteenveto[[#This Row],[Valtionosuus omarahoitusosuuden jälkeen (välisumma)]]+Yhteenveto[[#This Row],[Lisäosat yhteensä]]+Yhteenveto[[#This Row],[Valtionosuuteen tehtävät vähennykset ja lisäykset, netto]]</f>
        <v>5736480.8778594425</v>
      </c>
      <c r="M7" s="34">
        <f>'Verotuloihin perust tasaus'!N12</f>
        <v>5343449</v>
      </c>
      <c r="N7" s="301">
        <f>SUM(Yhteenveto[[#This Row],[Valtionosuus ennen verotuloihin perustuvaa valtionosuuden tasausta]]+Yhteenveto[[#This Row],[Verotuloihin perustuva valtionosuuden tasaus]])</f>
        <v>11079929.877859443</v>
      </c>
      <c r="O7" s="241">
        <f>Verokorvaukset!H5</f>
        <v>1562445.1986970131</v>
      </c>
      <c r="P7" s="368">
        <f>SUM(Yhteenveto[[#This Row],[Kunnan  peruspalvelujen valtionosuus ]:[Veroperustemuutoksista johtuvien veromenetysten korvaus]])</f>
        <v>12642375.076556457</v>
      </c>
      <c r="Q7" s="34">
        <f>Kotikuntakorvaus!F9</f>
        <v>-498311.83750000002</v>
      </c>
      <c r="R7" s="339">
        <f>+Yhteenveto[[#This Row],[Kunnan  peruspalvelujen valtionosuus ]]+Yhteenveto[[#This Row],[Veroperustemuutoksista johtuvien veromenetysten korvaus]]+Yhteenveto[[#This Row],[Kotikuntakorvaus, netto]]</f>
        <v>12144063.239056457</v>
      </c>
      <c r="S7" s="11"/>
      <c r="T7"/>
    </row>
    <row r="8" spans="1:20" ht="15" x14ac:dyDescent="0.25">
      <c r="A8" s="32">
        <v>9</v>
      </c>
      <c r="B8" s="13" t="s">
        <v>13</v>
      </c>
      <c r="C8" s="15">
        <v>2384</v>
      </c>
      <c r="D8" s="15">
        <f>Ikärakenne[[#This Row],[Laskennalliset kustannukset, IKÄRAKENNE yhteensä, €]]</f>
        <v>4997356.3199999994</v>
      </c>
      <c r="E8" s="15">
        <f>'Lask. kustannukset MUUT'!AD14</f>
        <v>625635.78765441407</v>
      </c>
      <c r="F8" s="231">
        <f>Yhteenveto[[#This Row],[Ikärakenne, laskennallinen kustannus]]+Yhteenveto[[#This Row],[Muut laskennalliset kustannukset ]]</f>
        <v>5622992.1076544132</v>
      </c>
      <c r="G8" s="446">
        <v>1629.76</v>
      </c>
      <c r="H8" s="17">
        <v>3885347.84</v>
      </c>
      <c r="I8" s="337">
        <f>Yhteenveto[[#This Row],[Laskennalliset kustannukset yhteensä]]-Yhteenveto[[#This Row],[Omarahoitusosuus, €]]</f>
        <v>1737644.2676544134</v>
      </c>
      <c r="J8" s="33">
        <f>Lisäosat!U9</f>
        <v>82770.802963584982</v>
      </c>
      <c r="K8" s="34">
        <f>'Muut lis_väh'!O6</f>
        <v>210527.26193080441</v>
      </c>
      <c r="L8" s="231">
        <f>Yhteenveto[[#This Row],[Valtionosuus omarahoitusosuuden jälkeen (välisumma)]]+Yhteenveto[[#This Row],[Lisäosat yhteensä]]+Yhteenveto[[#This Row],[Valtionosuuteen tehtävät vähennykset ja lisäykset, netto]]</f>
        <v>2030942.3325488027</v>
      </c>
      <c r="M8" s="34">
        <f>'Verotuloihin perust tasaus'!N13</f>
        <v>1761880</v>
      </c>
      <c r="N8" s="301">
        <f>SUM(Yhteenveto[[#This Row],[Valtionosuus ennen verotuloihin perustuvaa valtionosuuden tasausta]]+Yhteenveto[[#This Row],[Verotuloihin perustuva valtionosuuden tasaus]])</f>
        <v>3792822.3325488027</v>
      </c>
      <c r="O8" s="241">
        <f>Verokorvaukset!H6</f>
        <v>402343.25519820809</v>
      </c>
      <c r="P8" s="368">
        <f>SUM(Yhteenveto[[#This Row],[Kunnan  peruspalvelujen valtionosuus ]:[Veroperustemuutoksista johtuvien veromenetysten korvaus]])</f>
        <v>4195165.5877470104</v>
      </c>
      <c r="Q8" s="34">
        <f>Kotikuntakorvaus!F10</f>
        <v>106181.67499999999</v>
      </c>
      <c r="R8" s="339">
        <f>+Yhteenveto[[#This Row],[Kunnan  peruspalvelujen valtionosuus ]]+Yhteenveto[[#This Row],[Veroperustemuutoksista johtuvien veromenetysten korvaus]]+Yhteenveto[[#This Row],[Kotikuntakorvaus, netto]]</f>
        <v>4301347.2627470102</v>
      </c>
      <c r="S8" s="11"/>
      <c r="T8"/>
    </row>
    <row r="9" spans="1:20" ht="15" x14ac:dyDescent="0.25">
      <c r="A9" s="32">
        <v>10</v>
      </c>
      <c r="B9" s="13" t="s">
        <v>14</v>
      </c>
      <c r="C9" s="15">
        <v>10634</v>
      </c>
      <c r="D9" s="15">
        <f>Ikärakenne[[#This Row],[Laskennalliset kustannukset, IKÄRAKENNE yhteensä, €]]</f>
        <v>19079978.82</v>
      </c>
      <c r="E9" s="15">
        <f>'Lask. kustannukset MUUT'!AD15</f>
        <v>3072577.3799368646</v>
      </c>
      <c r="F9" s="231">
        <f>Yhteenveto[[#This Row],[Ikärakenne, laskennallinen kustannus]]+Yhteenveto[[#This Row],[Muut laskennalliset kustannukset ]]</f>
        <v>22152556.199936867</v>
      </c>
      <c r="G9" s="446">
        <v>1629.76</v>
      </c>
      <c r="H9" s="17">
        <v>17330867.84</v>
      </c>
      <c r="I9" s="337">
        <f>Yhteenveto[[#This Row],[Laskennalliset kustannukset yhteensä]]-Yhteenveto[[#This Row],[Omarahoitusosuus, €]]</f>
        <v>4821688.3599368669</v>
      </c>
      <c r="J9" s="33">
        <f>Lisäosat!U10</f>
        <v>764797.07083173585</v>
      </c>
      <c r="K9" s="34">
        <f>'Muut lis_väh'!O7</f>
        <v>-1767678.1566789234</v>
      </c>
      <c r="L9" s="231">
        <f>Yhteenveto[[#This Row],[Valtionosuus omarahoitusosuuden jälkeen (välisumma)]]+Yhteenveto[[#This Row],[Lisäosat yhteensä]]+Yhteenveto[[#This Row],[Valtionosuuteen tehtävät vähennykset ja lisäykset, netto]]</f>
        <v>3818807.2740896791</v>
      </c>
      <c r="M9" s="34">
        <f>'Verotuloihin perust tasaus'!N14</f>
        <v>6669575</v>
      </c>
      <c r="N9" s="301">
        <f>SUM(Yhteenveto[[#This Row],[Valtionosuus ennen verotuloihin perustuvaa valtionosuuden tasausta]]+Yhteenveto[[#This Row],[Verotuloihin perustuva valtionosuuden tasaus]])</f>
        <v>10488382.274089679</v>
      </c>
      <c r="O9" s="241">
        <f>Verokorvaukset!H7</f>
        <v>1851156.7603187752</v>
      </c>
      <c r="P9" s="368">
        <f>SUM(Yhteenveto[[#This Row],[Kunnan  peruspalvelujen valtionosuus ]:[Veroperustemuutoksista johtuvien veromenetysten korvaus]])</f>
        <v>12339539.034408454</v>
      </c>
      <c r="Q9" s="34">
        <f>Kotikuntakorvaus!F11</f>
        <v>-76058.587499999994</v>
      </c>
      <c r="R9" s="339">
        <f>+Yhteenveto[[#This Row],[Kunnan  peruspalvelujen valtionosuus ]]+Yhteenveto[[#This Row],[Veroperustemuutoksista johtuvien veromenetysten korvaus]]+Yhteenveto[[#This Row],[Kotikuntakorvaus, netto]]</f>
        <v>12263480.446908453</v>
      </c>
      <c r="S9" s="11"/>
      <c r="T9"/>
    </row>
    <row r="10" spans="1:20" ht="15" x14ac:dyDescent="0.25">
      <c r="A10" s="32">
        <v>16</v>
      </c>
      <c r="B10" s="13" t="s">
        <v>15</v>
      </c>
      <c r="C10" s="15">
        <v>7841</v>
      </c>
      <c r="D10" s="15">
        <f>Ikärakenne[[#This Row],[Laskennalliset kustannukset, IKÄRAKENNE yhteensä, €]]</f>
        <v>11108561.279999999</v>
      </c>
      <c r="E10" s="15">
        <f>'Lask. kustannukset MUUT'!AD16</f>
        <v>2457911.9840742266</v>
      </c>
      <c r="F10" s="231">
        <f>Yhteenveto[[#This Row],[Ikärakenne, laskennallinen kustannus]]+Yhteenveto[[#This Row],[Muut laskennalliset kustannukset ]]</f>
        <v>13566473.264074225</v>
      </c>
      <c r="G10" s="446">
        <v>1629.76</v>
      </c>
      <c r="H10" s="17">
        <v>12778948.16</v>
      </c>
      <c r="I10" s="337">
        <f>Yhteenveto[[#This Row],[Laskennalliset kustannukset yhteensä]]-Yhteenveto[[#This Row],[Omarahoitusosuus, €]]</f>
        <v>787525.10407422483</v>
      </c>
      <c r="J10" s="33">
        <f>Lisäosat!U11</f>
        <v>248463.60558434913</v>
      </c>
      <c r="K10" s="34">
        <f>'Muut lis_väh'!O8</f>
        <v>3086034.7799142832</v>
      </c>
      <c r="L10" s="231">
        <f>Yhteenveto[[#This Row],[Valtionosuus omarahoitusosuuden jälkeen (välisumma)]]+Yhteenveto[[#This Row],[Lisäosat yhteensä]]+Yhteenveto[[#This Row],[Valtionosuuteen tehtävät vähennykset ja lisäykset, netto]]</f>
        <v>4122023.489572857</v>
      </c>
      <c r="M10" s="34">
        <f>'Verotuloihin perust tasaus'!N15</f>
        <v>2363869</v>
      </c>
      <c r="N10" s="301">
        <f>SUM(Yhteenveto[[#This Row],[Valtionosuus ennen verotuloihin perustuvaa valtionosuuden tasausta]]+Yhteenveto[[#This Row],[Verotuloihin perustuva valtionosuuden tasaus]])</f>
        <v>6485892.4895728566</v>
      </c>
      <c r="O10" s="241">
        <f>Verokorvaukset!H8</f>
        <v>1105431.664145441</v>
      </c>
      <c r="P10" s="368">
        <f>SUM(Yhteenveto[[#This Row],[Kunnan  peruspalvelujen valtionosuus ]:[Veroperustemuutoksista johtuvien veromenetysten korvaus]])</f>
        <v>7591324.1537182974</v>
      </c>
      <c r="Q10" s="34">
        <f>Kotikuntakorvaus!F12</f>
        <v>453312.71500000008</v>
      </c>
      <c r="R10" s="339">
        <f>+Yhteenveto[[#This Row],[Kunnan  peruspalvelujen valtionosuus ]]+Yhteenveto[[#This Row],[Veroperustemuutoksista johtuvien veromenetysten korvaus]]+Yhteenveto[[#This Row],[Kotikuntakorvaus, netto]]</f>
        <v>8044636.8687182972</v>
      </c>
      <c r="S10" s="11"/>
      <c r="T10"/>
    </row>
    <row r="11" spans="1:20" ht="15" x14ac:dyDescent="0.25">
      <c r="A11" s="32">
        <v>18</v>
      </c>
      <c r="B11" s="13" t="s">
        <v>16</v>
      </c>
      <c r="C11" s="15">
        <v>4677</v>
      </c>
      <c r="D11" s="15">
        <f>Ikärakenne[[#This Row],[Laskennalliset kustannukset, IKÄRAKENNE yhteensä, €]]</f>
        <v>9027219.9699999988</v>
      </c>
      <c r="E11" s="15">
        <f>'Lask. kustannukset MUUT'!AD17</f>
        <v>1107161.1405851694</v>
      </c>
      <c r="F11" s="231">
        <f>Yhteenveto[[#This Row],[Ikärakenne, laskennallinen kustannus]]+Yhteenveto[[#This Row],[Muut laskennalliset kustannukset ]]</f>
        <v>10134381.110585168</v>
      </c>
      <c r="G11" s="446">
        <v>1629.76</v>
      </c>
      <c r="H11" s="17">
        <v>7622387.5199999996</v>
      </c>
      <c r="I11" s="337">
        <f>Yhteenveto[[#This Row],[Laskennalliset kustannukset yhteensä]]-Yhteenveto[[#This Row],[Omarahoitusosuus, €]]</f>
        <v>2511993.5905851685</v>
      </c>
      <c r="J11" s="33">
        <f>Lisäosat!U12</f>
        <v>129550.175754191</v>
      </c>
      <c r="K11" s="34">
        <f>'Muut lis_väh'!O9</f>
        <v>-916869.8908953279</v>
      </c>
      <c r="L11" s="231">
        <f>Yhteenveto[[#This Row],[Valtionosuus omarahoitusosuuden jälkeen (välisumma)]]+Yhteenveto[[#This Row],[Lisäosat yhteensä]]+Yhteenveto[[#This Row],[Valtionosuuteen tehtävät vähennykset ja lisäykset, netto]]</f>
        <v>1724673.8754440313</v>
      </c>
      <c r="M11" s="34">
        <f>'Verotuloihin perust tasaus'!N16</f>
        <v>1012453</v>
      </c>
      <c r="N11" s="301">
        <f>SUM(Yhteenveto[[#This Row],[Valtionosuus ennen verotuloihin perustuvaa valtionosuuden tasausta]]+Yhteenveto[[#This Row],[Verotuloihin perustuva valtionosuuden tasaus]])</f>
        <v>2737126.8754440313</v>
      </c>
      <c r="O11" s="241">
        <f>Verokorvaukset!H9</f>
        <v>505211.47356463538</v>
      </c>
      <c r="P11" s="368">
        <f>SUM(Yhteenveto[[#This Row],[Kunnan  peruspalvelujen valtionosuus ]:[Veroperustemuutoksista johtuvien veromenetysten korvaus]])</f>
        <v>3242338.3490086668</v>
      </c>
      <c r="Q11" s="34">
        <f>Kotikuntakorvaus!F13</f>
        <v>676576.91249999998</v>
      </c>
      <c r="R11" s="339">
        <f>+Yhteenveto[[#This Row],[Kunnan  peruspalvelujen valtionosuus ]]+Yhteenveto[[#This Row],[Veroperustemuutoksista johtuvien veromenetysten korvaus]]+Yhteenveto[[#This Row],[Kotikuntakorvaus, netto]]</f>
        <v>3918915.2615086669</v>
      </c>
      <c r="S11" s="11"/>
      <c r="T11"/>
    </row>
    <row r="12" spans="1:20" ht="15" x14ac:dyDescent="0.25">
      <c r="A12" s="32">
        <v>19</v>
      </c>
      <c r="B12" s="13" t="s">
        <v>17</v>
      </c>
      <c r="C12" s="15">
        <v>3937</v>
      </c>
      <c r="D12" s="15">
        <f>Ikärakenne[[#This Row],[Laskennalliset kustannukset, IKÄRAKENNE yhteensä, €]]</f>
        <v>7988460.8000000007</v>
      </c>
      <c r="E12" s="15">
        <f>'Lask. kustannukset MUUT'!AD18</f>
        <v>812975.56478427059</v>
      </c>
      <c r="F12" s="231">
        <f>Yhteenveto[[#This Row],[Ikärakenne, laskennallinen kustannus]]+Yhteenveto[[#This Row],[Muut laskennalliset kustannukset ]]</f>
        <v>8801436.3647842705</v>
      </c>
      <c r="G12" s="446">
        <v>1629.76</v>
      </c>
      <c r="H12" s="17">
        <v>6416365.1200000001</v>
      </c>
      <c r="I12" s="337">
        <f>Yhteenveto[[#This Row],[Laskennalliset kustannukset yhteensä]]-Yhteenveto[[#This Row],[Omarahoitusosuus, €]]</f>
        <v>2385071.2447842704</v>
      </c>
      <c r="J12" s="33">
        <f>Lisäosat!U13</f>
        <v>110063.82711019964</v>
      </c>
      <c r="K12" s="34">
        <f>'Muut lis_väh'!O10</f>
        <v>-1079303.0290278785</v>
      </c>
      <c r="L12" s="231">
        <f>Yhteenveto[[#This Row],[Valtionosuus omarahoitusosuuden jälkeen (välisumma)]]+Yhteenveto[[#This Row],[Lisäosat yhteensä]]+Yhteenveto[[#This Row],[Valtionosuuteen tehtävät vähennykset ja lisäykset, netto]]</f>
        <v>1415832.0428665916</v>
      </c>
      <c r="M12" s="34">
        <f>'Verotuloihin perust tasaus'!N17</f>
        <v>1386949</v>
      </c>
      <c r="N12" s="301">
        <f>SUM(Yhteenveto[[#This Row],[Valtionosuus ennen verotuloihin perustuvaa valtionosuuden tasausta]]+Yhteenveto[[#This Row],[Verotuloihin perustuva valtionosuuden tasaus]])</f>
        <v>2802781.0428665914</v>
      </c>
      <c r="O12" s="241">
        <f>Verokorvaukset!H10</f>
        <v>371315.03604367725</v>
      </c>
      <c r="P12" s="368">
        <f>SUM(Yhteenveto[[#This Row],[Kunnan  peruspalvelujen valtionosuus ]:[Veroperustemuutoksista johtuvien veromenetysten korvaus]])</f>
        <v>3174096.0789102688</v>
      </c>
      <c r="Q12" s="34">
        <f>Kotikuntakorvaus!F14</f>
        <v>54115.552499999962</v>
      </c>
      <c r="R12" s="339">
        <f>+Yhteenveto[[#This Row],[Kunnan  peruspalvelujen valtionosuus ]]+Yhteenveto[[#This Row],[Veroperustemuutoksista johtuvien veromenetysten korvaus]]+Yhteenveto[[#This Row],[Kotikuntakorvaus, netto]]</f>
        <v>3228211.6314102686</v>
      </c>
      <c r="S12" s="11"/>
      <c r="T12"/>
    </row>
    <row r="13" spans="1:20" ht="15" x14ac:dyDescent="0.25">
      <c r="A13" s="32">
        <v>20</v>
      </c>
      <c r="B13" s="13" t="s">
        <v>18</v>
      </c>
      <c r="C13" s="15">
        <v>16429</v>
      </c>
      <c r="D13" s="15">
        <f>Ikärakenne[[#This Row],[Laskennalliset kustannukset, IKÄRAKENNE yhteensä, €]]</f>
        <v>29199373.289999999</v>
      </c>
      <c r="E13" s="15">
        <f>'Lask. kustannukset MUUT'!AD19</f>
        <v>3873508.1284793699</v>
      </c>
      <c r="F13" s="231">
        <f>Yhteenveto[[#This Row],[Ikärakenne, laskennallinen kustannus]]+Yhteenveto[[#This Row],[Muut laskennalliset kustannukset ]]</f>
        <v>33072881.418479368</v>
      </c>
      <c r="G13" s="446">
        <v>1629.76</v>
      </c>
      <c r="H13" s="17">
        <v>26775327.039999999</v>
      </c>
      <c r="I13" s="337">
        <f>Yhteenveto[[#This Row],[Laskennalliset kustannukset yhteensä]]-Yhteenveto[[#This Row],[Omarahoitusosuus, €]]</f>
        <v>6297554.378479369</v>
      </c>
      <c r="J13" s="33">
        <f>Lisäosat!U14</f>
        <v>492954.83231441805</v>
      </c>
      <c r="K13" s="34">
        <f>'Muut lis_väh'!O11</f>
        <v>-5789555.3337501977</v>
      </c>
      <c r="L13" s="231">
        <f>Yhteenveto[[#This Row],[Valtionosuus omarahoitusosuuden jälkeen (välisumma)]]+Yhteenveto[[#This Row],[Lisäosat yhteensä]]+Yhteenveto[[#This Row],[Valtionosuuteen tehtävät vähennykset ja lisäykset, netto]]</f>
        <v>1000953.877043589</v>
      </c>
      <c r="M13" s="34">
        <f>'Verotuloihin perust tasaus'!N18</f>
        <v>6777212</v>
      </c>
      <c r="N13" s="301">
        <f>SUM(Yhteenveto[[#This Row],[Valtionosuus ennen verotuloihin perustuvaa valtionosuuden tasausta]]+Yhteenveto[[#This Row],[Verotuloihin perustuva valtionosuuden tasaus]])</f>
        <v>7778165.877043589</v>
      </c>
      <c r="O13" s="241">
        <f>Verokorvaukset!H11</f>
        <v>1446336.254009628</v>
      </c>
      <c r="P13" s="368">
        <f>SUM(Yhteenveto[[#This Row],[Kunnan  peruspalvelujen valtionosuus ]:[Veroperustemuutoksista johtuvien veromenetysten korvaus]])</f>
        <v>9224502.1310532168</v>
      </c>
      <c r="Q13" s="34">
        <f>Kotikuntakorvaus!F15</f>
        <v>-92047.67499999993</v>
      </c>
      <c r="R13" s="339">
        <f>+Yhteenveto[[#This Row],[Kunnan  peruspalvelujen valtionosuus ]]+Yhteenveto[[#This Row],[Veroperustemuutoksista johtuvien veromenetysten korvaus]]+Yhteenveto[[#This Row],[Kotikuntakorvaus, netto]]</f>
        <v>9132454.456053216</v>
      </c>
      <c r="S13" s="11"/>
      <c r="T13"/>
    </row>
    <row r="14" spans="1:20" ht="15" x14ac:dyDescent="0.25">
      <c r="A14" s="32">
        <v>46</v>
      </c>
      <c r="B14" s="13" t="s">
        <v>19</v>
      </c>
      <c r="C14" s="15">
        <v>1273</v>
      </c>
      <c r="D14" s="15">
        <f>Ikärakenne[[#This Row],[Laskennalliset kustannukset, IKÄRAKENNE yhteensä, €]]</f>
        <v>1907788.58</v>
      </c>
      <c r="E14" s="15">
        <f>'Lask. kustannukset MUUT'!AD20</f>
        <v>1153349.548215898</v>
      </c>
      <c r="F14" s="231">
        <f>Yhteenveto[[#This Row],[Ikärakenne, laskennallinen kustannus]]+Yhteenveto[[#This Row],[Muut laskennalliset kustannukset ]]</f>
        <v>3061138.1282158978</v>
      </c>
      <c r="G14" s="446">
        <v>1629.76</v>
      </c>
      <c r="H14" s="17">
        <v>2074684.48</v>
      </c>
      <c r="I14" s="337">
        <f>Yhteenveto[[#This Row],[Laskennalliset kustannukset yhteensä]]-Yhteenveto[[#This Row],[Omarahoitusosuus, €]]</f>
        <v>986453.64821589785</v>
      </c>
      <c r="J14" s="33">
        <f>Lisäosat!U15</f>
        <v>207281.40910808099</v>
      </c>
      <c r="K14" s="34">
        <f>'Muut lis_väh'!O12</f>
        <v>469439.54318026127</v>
      </c>
      <c r="L14" s="231">
        <f>Yhteenveto[[#This Row],[Valtionosuus omarahoitusosuuden jälkeen (välisumma)]]+Yhteenveto[[#This Row],[Lisäosat yhteensä]]+Yhteenveto[[#This Row],[Valtionosuuteen tehtävät vähennykset ja lisäykset, netto]]</f>
        <v>1663174.60050424</v>
      </c>
      <c r="M14" s="34">
        <f>'Verotuloihin perust tasaus'!N19</f>
        <v>459901</v>
      </c>
      <c r="N14" s="301">
        <f>SUM(Yhteenveto[[#This Row],[Valtionosuus ennen verotuloihin perustuvaa valtionosuuden tasausta]]+Yhteenveto[[#This Row],[Verotuloihin perustuva valtionosuuden tasaus]])</f>
        <v>2123075.60050424</v>
      </c>
      <c r="O14" s="241">
        <f>Verokorvaukset!H12</f>
        <v>266853.21263409761</v>
      </c>
      <c r="P14" s="368">
        <f>SUM(Yhteenveto[[#This Row],[Kunnan  peruspalvelujen valtionosuus ]:[Veroperustemuutoksista johtuvien veromenetysten korvaus]])</f>
        <v>2389928.8131383378</v>
      </c>
      <c r="Q14" s="34">
        <f>Kotikuntakorvaus!F16</f>
        <v>517746.08750000002</v>
      </c>
      <c r="R14" s="339">
        <f>+Yhteenveto[[#This Row],[Kunnan  peruspalvelujen valtionosuus ]]+Yhteenveto[[#This Row],[Veroperustemuutoksista johtuvien veromenetysten korvaus]]+Yhteenveto[[#This Row],[Kotikuntakorvaus, netto]]</f>
        <v>2907674.9006383377</v>
      </c>
      <c r="S14" s="11"/>
      <c r="T14"/>
    </row>
    <row r="15" spans="1:20" ht="15" x14ac:dyDescent="0.25">
      <c r="A15" s="32">
        <v>47</v>
      </c>
      <c r="B15" s="13" t="s">
        <v>20</v>
      </c>
      <c r="C15" s="15">
        <v>1769</v>
      </c>
      <c r="D15" s="15">
        <f>Ikärakenne[[#This Row],[Laskennalliset kustannukset, IKÄRAKENNE yhteensä, €]]</f>
        <v>2366769.9900000002</v>
      </c>
      <c r="E15" s="15">
        <f>'Lask. kustannukset MUUT'!AD21</f>
        <v>2074124.8130396933</v>
      </c>
      <c r="F15" s="231">
        <f>Yhteenveto[[#This Row],[Ikärakenne, laskennallinen kustannus]]+Yhteenveto[[#This Row],[Muut laskennalliset kustannukset ]]</f>
        <v>4440894.8030396933</v>
      </c>
      <c r="G15" s="446">
        <v>1629.76</v>
      </c>
      <c r="H15" s="17">
        <v>2883045.44</v>
      </c>
      <c r="I15" s="337">
        <f>Yhteenveto[[#This Row],[Laskennalliset kustannukset yhteensä]]-Yhteenveto[[#This Row],[Omarahoitusosuus, €]]</f>
        <v>1557849.3630396933</v>
      </c>
      <c r="J15" s="33">
        <f>Lisäosat!U16</f>
        <v>956051.11534101923</v>
      </c>
      <c r="K15" s="34">
        <f>'Muut lis_väh'!O13</f>
        <v>198416.47234019302</v>
      </c>
      <c r="L15" s="231">
        <f>Yhteenveto[[#This Row],[Valtionosuus omarahoitusosuuden jälkeen (välisumma)]]+Yhteenveto[[#This Row],[Lisäosat yhteensä]]+Yhteenveto[[#This Row],[Valtionosuuteen tehtävät vähennykset ja lisäykset, netto]]</f>
        <v>2712316.9507209058</v>
      </c>
      <c r="M15" s="34">
        <f>'Verotuloihin perust tasaus'!N20</f>
        <v>292974</v>
      </c>
      <c r="N15" s="301">
        <f>SUM(Yhteenveto[[#This Row],[Valtionosuus ennen verotuloihin perustuvaa valtionosuuden tasausta]]+Yhteenveto[[#This Row],[Verotuloihin perustuva valtionosuuden tasaus]])</f>
        <v>3005290.9507209058</v>
      </c>
      <c r="O15" s="241">
        <f>Verokorvaukset!H13</f>
        <v>313052.83286335738</v>
      </c>
      <c r="P15" s="368">
        <f>SUM(Yhteenveto[[#This Row],[Kunnan  peruspalvelujen valtionosuus ]:[Veroperustemuutoksista johtuvien veromenetysten korvaus]])</f>
        <v>3318343.7835842632</v>
      </c>
      <c r="Q15" s="34">
        <f>Kotikuntakorvaus!F17</f>
        <v>-51235.75</v>
      </c>
      <c r="R15" s="339">
        <f>+Yhteenveto[[#This Row],[Kunnan  peruspalvelujen valtionosuus ]]+Yhteenveto[[#This Row],[Veroperustemuutoksista johtuvien veromenetysten korvaus]]+Yhteenveto[[#This Row],[Kotikuntakorvaus, netto]]</f>
        <v>3267108.0335842632</v>
      </c>
      <c r="S15" s="11"/>
      <c r="T15"/>
    </row>
    <row r="16" spans="1:20" ht="15" x14ac:dyDescent="0.25">
      <c r="A16" s="32">
        <v>49</v>
      </c>
      <c r="B16" s="13" t="s">
        <v>21</v>
      </c>
      <c r="C16" s="15">
        <v>325716</v>
      </c>
      <c r="D16" s="15">
        <f>Ikärakenne[[#This Row],[Laskennalliset kustannukset, IKÄRAKENNE yhteensä, €]]</f>
        <v>648454939.18999994</v>
      </c>
      <c r="E16" s="15">
        <f>'Lask. kustannukset MUUT'!AD22</f>
        <v>251446587.8888306</v>
      </c>
      <c r="F16" s="231">
        <f>Yhteenveto[[#This Row],[Ikärakenne, laskennallinen kustannus]]+Yhteenveto[[#This Row],[Muut laskennalliset kustannukset ]]</f>
        <v>899901527.07883048</v>
      </c>
      <c r="G16" s="446">
        <v>1629.76</v>
      </c>
      <c r="H16" s="17">
        <v>530838908.16000003</v>
      </c>
      <c r="I16" s="337">
        <f>Yhteenveto[[#This Row],[Laskennalliset kustannukset yhteensä]]-Yhteenveto[[#This Row],[Omarahoitusosuus, €]]</f>
        <v>369062618.91883045</v>
      </c>
      <c r="J16" s="33">
        <f>Lisäosat!U17</f>
        <v>19573855.316220053</v>
      </c>
      <c r="K16" s="34">
        <f>'Muut lis_väh'!O14</f>
        <v>88426625.534987688</v>
      </c>
      <c r="L16" s="231">
        <f>Yhteenveto[[#This Row],[Valtionosuus omarahoitusosuuden jälkeen (välisumma)]]+Yhteenveto[[#This Row],[Lisäosat yhteensä]]+Yhteenveto[[#This Row],[Valtionosuuteen tehtävät vähennykset ja lisäykset, netto]]</f>
        <v>477063099.77003819</v>
      </c>
      <c r="M16" s="34">
        <f>'Verotuloihin perust tasaus'!N21</f>
        <v>-25821107</v>
      </c>
      <c r="N16" s="301">
        <f>SUM(Yhteenveto[[#This Row],[Valtionosuus ennen verotuloihin perustuvaa valtionosuuden tasausta]]+Yhteenveto[[#This Row],[Verotuloihin perustuva valtionosuuden tasaus]])</f>
        <v>451241992.77003819</v>
      </c>
      <c r="O16" s="241">
        <f>Verokorvaukset!H14</f>
        <v>25510294.662159897</v>
      </c>
      <c r="P16" s="368">
        <f>SUM(Yhteenveto[[#This Row],[Kunnan  peruspalvelujen valtionosuus ]:[Veroperustemuutoksista johtuvien veromenetysten korvaus]])</f>
        <v>476752287.43219811</v>
      </c>
      <c r="Q16" s="34">
        <f>Kotikuntakorvaus!F18</f>
        <v>-18601506.521499991</v>
      </c>
      <c r="R16" s="339">
        <f>+Yhteenveto[[#This Row],[Kunnan  peruspalvelujen valtionosuus ]]+Yhteenveto[[#This Row],[Veroperustemuutoksista johtuvien veromenetysten korvaus]]+Yhteenveto[[#This Row],[Kotikuntakorvaus, netto]]</f>
        <v>458150780.91069812</v>
      </c>
      <c r="S16" s="11"/>
      <c r="T16"/>
    </row>
    <row r="17" spans="1:20" ht="15" x14ac:dyDescent="0.25">
      <c r="A17" s="32">
        <v>50</v>
      </c>
      <c r="B17" s="13" t="s">
        <v>22</v>
      </c>
      <c r="C17" s="15">
        <v>11005</v>
      </c>
      <c r="D17" s="15">
        <f>Ikärakenne[[#This Row],[Laskennalliset kustannukset, IKÄRAKENNE yhteensä, €]]</f>
        <v>17931923.239999998</v>
      </c>
      <c r="E17" s="15">
        <f>'Lask. kustannukset MUUT'!AD23</f>
        <v>2981074.7221622691</v>
      </c>
      <c r="F17" s="231">
        <f>Yhteenveto[[#This Row],[Ikärakenne, laskennallinen kustannus]]+Yhteenveto[[#This Row],[Muut laskennalliset kustannukset ]]</f>
        <v>20912997.962162267</v>
      </c>
      <c r="G17" s="446">
        <v>1629.76</v>
      </c>
      <c r="H17" s="17">
        <v>17935508.800000001</v>
      </c>
      <c r="I17" s="337">
        <f>Yhteenveto[[#This Row],[Laskennalliset kustannukset yhteensä]]-Yhteenveto[[#This Row],[Omarahoitusosuus, €]]</f>
        <v>2977489.1621622667</v>
      </c>
      <c r="J17" s="33">
        <f>Lisäosat!U18</f>
        <v>295603.81090464909</v>
      </c>
      <c r="K17" s="34">
        <f>'Muut lis_väh'!O15</f>
        <v>-1814130.8916945807</v>
      </c>
      <c r="L17" s="231">
        <f>Yhteenveto[[#This Row],[Valtionosuus omarahoitusosuuden jälkeen (välisumma)]]+Yhteenveto[[#This Row],[Lisäosat yhteensä]]+Yhteenveto[[#This Row],[Valtionosuuteen tehtävät vähennykset ja lisäykset, netto]]</f>
        <v>1458962.0813723351</v>
      </c>
      <c r="M17" s="34">
        <f>'Verotuloihin perust tasaus'!N22</f>
        <v>2926194</v>
      </c>
      <c r="N17" s="301">
        <f>SUM(Yhteenveto[[#This Row],[Valtionosuus ennen verotuloihin perustuvaa valtionosuuden tasausta]]+Yhteenveto[[#This Row],[Verotuloihin perustuva valtionosuuden tasaus]])</f>
        <v>4385156.0813723356</v>
      </c>
      <c r="O17" s="241">
        <f>Verokorvaukset!H15</f>
        <v>1297365.263778934</v>
      </c>
      <c r="P17" s="368">
        <f>SUM(Yhteenveto[[#This Row],[Kunnan  peruspalvelujen valtionosuus ]:[Veroperustemuutoksista johtuvien veromenetysten korvaus]])</f>
        <v>5682521.3451512698</v>
      </c>
      <c r="Q17" s="34">
        <f>Kotikuntakorvaus!F19</f>
        <v>14045.662499999977</v>
      </c>
      <c r="R17" s="339">
        <f>+Yhteenveto[[#This Row],[Kunnan  peruspalvelujen valtionosuus ]]+Yhteenveto[[#This Row],[Veroperustemuutoksista johtuvien veromenetysten korvaus]]+Yhteenveto[[#This Row],[Kotikuntakorvaus, netto]]</f>
        <v>5696567.0076512694</v>
      </c>
      <c r="S17" s="11"/>
      <c r="T17"/>
    </row>
    <row r="18" spans="1:20" ht="15" x14ac:dyDescent="0.25">
      <c r="A18" s="32">
        <v>51</v>
      </c>
      <c r="B18" s="13" t="s">
        <v>23</v>
      </c>
      <c r="C18" s="15">
        <v>8920</v>
      </c>
      <c r="D18" s="15">
        <f>Ikärakenne[[#This Row],[Laskennalliset kustannukset, IKÄRAKENNE yhteensä, €]]</f>
        <v>15546564.589999998</v>
      </c>
      <c r="E18" s="15">
        <f>'Lask. kustannukset MUUT'!AD24</f>
        <v>2054817.6710755005</v>
      </c>
      <c r="F18" s="231">
        <f>Yhteenveto[[#This Row],[Ikärakenne, laskennallinen kustannus]]+Yhteenveto[[#This Row],[Muut laskennalliset kustannukset ]]</f>
        <v>17601382.261075497</v>
      </c>
      <c r="G18" s="446">
        <v>1629.76</v>
      </c>
      <c r="H18" s="17">
        <v>14537459.199999999</v>
      </c>
      <c r="I18" s="337">
        <f>Yhteenveto[[#This Row],[Laskennalliset kustannukset yhteensä]]-Yhteenveto[[#This Row],[Omarahoitusosuus, €]]</f>
        <v>3063923.0610754974</v>
      </c>
      <c r="J18" s="33">
        <f>Lisäosat!U19</f>
        <v>332455.47056053905</v>
      </c>
      <c r="K18" s="34">
        <f>'Muut lis_väh'!O16</f>
        <v>-8726781.1316097546</v>
      </c>
      <c r="L18" s="231">
        <f>Yhteenveto[[#This Row],[Valtionosuus omarahoitusosuuden jälkeen (välisumma)]]+Yhteenveto[[#This Row],[Lisäosat yhteensä]]+Yhteenveto[[#This Row],[Valtionosuuteen tehtävät vähennykset ja lisäykset, netto]]</f>
        <v>-5330402.5999737177</v>
      </c>
      <c r="M18" s="34">
        <f>'Verotuloihin perust tasaus'!N23</f>
        <v>-268743</v>
      </c>
      <c r="N18" s="301">
        <f>SUM(Yhteenveto[[#This Row],[Valtionosuus ennen verotuloihin perustuvaa valtionosuuden tasausta]]+Yhteenveto[[#This Row],[Verotuloihin perustuva valtionosuuden tasaus]])</f>
        <v>-5599145.5999737177</v>
      </c>
      <c r="O18" s="241">
        <f>Verokorvaukset!H16</f>
        <v>1427200.0279271444</v>
      </c>
      <c r="P18" s="368">
        <f>SUM(Yhteenveto[[#This Row],[Kunnan  peruspalvelujen valtionosuus ]:[Veroperustemuutoksista johtuvien veromenetysten korvaus]])</f>
        <v>-4171945.5720465733</v>
      </c>
      <c r="Q18" s="34">
        <f>Kotikuntakorvaus!F20</f>
        <v>345293.62000000005</v>
      </c>
      <c r="R18" s="339">
        <f>+Yhteenveto[[#This Row],[Kunnan  peruspalvelujen valtionosuus ]]+Yhteenveto[[#This Row],[Veroperustemuutoksista johtuvien veromenetysten korvaus]]+Yhteenveto[[#This Row],[Kotikuntakorvaus, netto]]</f>
        <v>-3826651.9520465732</v>
      </c>
      <c r="S18" s="11"/>
      <c r="T18"/>
    </row>
    <row r="19" spans="1:20" ht="15" x14ac:dyDescent="0.25">
      <c r="A19" s="32">
        <v>52</v>
      </c>
      <c r="B19" s="13" t="s">
        <v>24</v>
      </c>
      <c r="C19" s="15">
        <v>2267</v>
      </c>
      <c r="D19" s="15">
        <f>Ikärakenne[[#This Row],[Laskennalliset kustannukset, IKÄRAKENNE yhteensä, €]]</f>
        <v>3996934.71</v>
      </c>
      <c r="E19" s="15">
        <f>'Lask. kustannukset MUUT'!AD25</f>
        <v>782174.91392747662</v>
      </c>
      <c r="F19" s="231">
        <f>Yhteenveto[[#This Row],[Ikärakenne, laskennallinen kustannus]]+Yhteenveto[[#This Row],[Muut laskennalliset kustannukset ]]</f>
        <v>4779109.6239274768</v>
      </c>
      <c r="G19" s="446">
        <v>1629.76</v>
      </c>
      <c r="H19" s="17">
        <v>3694665.92</v>
      </c>
      <c r="I19" s="337">
        <f>Yhteenveto[[#This Row],[Laskennalliset kustannukset yhteensä]]-Yhteenveto[[#This Row],[Omarahoitusosuus, €]]</f>
        <v>1084443.7039274769</v>
      </c>
      <c r="J19" s="33">
        <f>Lisäosat!U20</f>
        <v>187444.4399653085</v>
      </c>
      <c r="K19" s="34">
        <f>'Muut lis_väh'!O17</f>
        <v>269274.69546752714</v>
      </c>
      <c r="L19" s="231">
        <f>Yhteenveto[[#This Row],[Valtionosuus omarahoitusosuuden jälkeen (välisumma)]]+Yhteenveto[[#This Row],[Lisäosat yhteensä]]+Yhteenveto[[#This Row],[Valtionosuuteen tehtävät vähennykset ja lisäykset, netto]]</f>
        <v>1541162.8393603126</v>
      </c>
      <c r="M19" s="34">
        <f>'Verotuloihin perust tasaus'!N24</f>
        <v>978838</v>
      </c>
      <c r="N19" s="301">
        <f>SUM(Yhteenveto[[#This Row],[Valtionosuus ennen verotuloihin perustuvaa valtionosuuden tasausta]]+Yhteenveto[[#This Row],[Verotuloihin perustuva valtionosuuden tasaus]])</f>
        <v>2520000.8393603126</v>
      </c>
      <c r="O19" s="241">
        <f>Verokorvaukset!H17</f>
        <v>407264.25945585303</v>
      </c>
      <c r="P19" s="368">
        <f>SUM(Yhteenveto[[#This Row],[Kunnan  peruspalvelujen valtionosuus ]:[Veroperustemuutoksista johtuvien veromenetysten korvaus]])</f>
        <v>2927265.0988161657</v>
      </c>
      <c r="Q19" s="34">
        <f>Kotikuntakorvaus!F21</f>
        <v>-8833.75</v>
      </c>
      <c r="R19" s="339">
        <f>+Yhteenveto[[#This Row],[Kunnan  peruspalvelujen valtionosuus ]]+Yhteenveto[[#This Row],[Veroperustemuutoksista johtuvien veromenetysten korvaus]]+Yhteenveto[[#This Row],[Kotikuntakorvaus, netto]]</f>
        <v>2918431.3488161657</v>
      </c>
      <c r="S19" s="11"/>
      <c r="T19"/>
    </row>
    <row r="20" spans="1:20" ht="15" x14ac:dyDescent="0.25">
      <c r="A20" s="32">
        <v>61</v>
      </c>
      <c r="B20" s="13" t="s">
        <v>25</v>
      </c>
      <c r="C20" s="15">
        <v>16307</v>
      </c>
      <c r="D20" s="15">
        <f>Ikärakenne[[#This Row],[Laskennalliset kustannukset, IKÄRAKENNE yhteensä, €]]</f>
        <v>21214977.02</v>
      </c>
      <c r="E20" s="15">
        <f>'Lask. kustannukset MUUT'!AD26</f>
        <v>7141514.2038015407</v>
      </c>
      <c r="F20" s="231">
        <f>Yhteenveto[[#This Row],[Ikärakenne, laskennallinen kustannus]]+Yhteenveto[[#This Row],[Muut laskennalliset kustannukset ]]</f>
        <v>28356491.223801538</v>
      </c>
      <c r="G20" s="446">
        <v>1629.76</v>
      </c>
      <c r="H20" s="17">
        <v>26576496.32</v>
      </c>
      <c r="I20" s="337">
        <f>Yhteenveto[[#This Row],[Laskennalliset kustannukset yhteensä]]-Yhteenveto[[#This Row],[Omarahoitusosuus, €]]</f>
        <v>1779994.9038015381</v>
      </c>
      <c r="J20" s="33">
        <f>Lisäosat!U21</f>
        <v>620681.01956050261</v>
      </c>
      <c r="K20" s="34">
        <f>'Muut lis_väh'!O18</f>
        <v>-593567.66098352568</v>
      </c>
      <c r="L20" s="231">
        <f>Yhteenveto[[#This Row],[Valtionosuus omarahoitusosuuden jälkeen (välisumma)]]+Yhteenveto[[#This Row],[Lisäosat yhteensä]]+Yhteenveto[[#This Row],[Valtionosuuteen tehtävät vähennykset ja lisäykset, netto]]</f>
        <v>1807108.2623785152</v>
      </c>
      <c r="M20" s="34">
        <f>'Verotuloihin perust tasaus'!N25</f>
        <v>6752991</v>
      </c>
      <c r="N20" s="301">
        <f>SUM(Yhteenveto[[#This Row],[Valtionosuus ennen verotuloihin perustuvaa valtionosuuden tasausta]]+Yhteenveto[[#This Row],[Verotuloihin perustuva valtionosuuden tasaus]])</f>
        <v>8560099.2623785157</v>
      </c>
      <c r="O20" s="241">
        <f>Verokorvaukset!H18</f>
        <v>2195901.847930396</v>
      </c>
      <c r="P20" s="368">
        <f>SUM(Yhteenveto[[#This Row],[Kunnan  peruspalvelujen valtionosuus ]:[Veroperustemuutoksista johtuvien veromenetysten korvaus]])</f>
        <v>10756001.110308912</v>
      </c>
      <c r="Q20" s="34">
        <f>Kotikuntakorvaus!F22</f>
        <v>139484.91249999998</v>
      </c>
      <c r="R20" s="339">
        <f>+Yhteenveto[[#This Row],[Kunnan  peruspalvelujen valtionosuus ]]+Yhteenveto[[#This Row],[Veroperustemuutoksista johtuvien veromenetysten korvaus]]+Yhteenveto[[#This Row],[Kotikuntakorvaus, netto]]</f>
        <v>10895486.022808911</v>
      </c>
      <c r="S20" s="11"/>
      <c r="T20"/>
    </row>
    <row r="21" spans="1:20" ht="15" x14ac:dyDescent="0.25">
      <c r="A21" s="32">
        <v>69</v>
      </c>
      <c r="B21" s="13" t="s">
        <v>26</v>
      </c>
      <c r="C21" s="15">
        <v>6441</v>
      </c>
      <c r="D21" s="15">
        <f>Ikärakenne[[#This Row],[Laskennalliset kustannukset, IKÄRAKENNE yhteensä, €]]</f>
        <v>12323267.719999999</v>
      </c>
      <c r="E21" s="15">
        <f>'Lask. kustannukset MUUT'!AD27</f>
        <v>1910896.8943378353</v>
      </c>
      <c r="F21" s="231">
        <f>Yhteenveto[[#This Row],[Ikärakenne, laskennallinen kustannus]]+Yhteenveto[[#This Row],[Muut laskennalliset kustannukset ]]</f>
        <v>14234164.614337834</v>
      </c>
      <c r="G21" s="446">
        <v>1629.76</v>
      </c>
      <c r="H21" s="17">
        <v>10497284.16</v>
      </c>
      <c r="I21" s="337">
        <f>Yhteenveto[[#This Row],[Laskennalliset kustannukset yhteensä]]-Yhteenveto[[#This Row],[Omarahoitusosuus, €]]</f>
        <v>3736880.4543378334</v>
      </c>
      <c r="J21" s="33">
        <f>Lisäosat!U22</f>
        <v>558015.18073625688</v>
      </c>
      <c r="K21" s="34">
        <f>'Muut lis_väh'!O19</f>
        <v>-3953186.6217675493</v>
      </c>
      <c r="L21" s="231">
        <f>Yhteenveto[[#This Row],[Valtionosuus omarahoitusosuuden jälkeen (välisumma)]]+Yhteenveto[[#This Row],[Lisäosat yhteensä]]+Yhteenveto[[#This Row],[Valtionosuuteen tehtävät vähennykset ja lisäykset, netto]]</f>
        <v>341709.0133065409</v>
      </c>
      <c r="M21" s="34">
        <f>'Verotuloihin perust tasaus'!N26</f>
        <v>3601747</v>
      </c>
      <c r="N21" s="301">
        <f>SUM(Yhteenveto[[#This Row],[Valtionosuus ennen verotuloihin perustuvaa valtionosuuden tasausta]]+Yhteenveto[[#This Row],[Verotuloihin perustuva valtionosuuden tasaus]])</f>
        <v>3943456.0133065409</v>
      </c>
      <c r="O21" s="241">
        <f>Verokorvaukset!H19</f>
        <v>902506.51951266511</v>
      </c>
      <c r="P21" s="368">
        <f>SUM(Yhteenveto[[#This Row],[Kunnan  peruspalvelujen valtionosuus ]:[Veroperustemuutoksista johtuvien veromenetysten korvaus]])</f>
        <v>4845962.5328192059</v>
      </c>
      <c r="Q21" s="34">
        <f>Kotikuntakorvaus!F23</f>
        <v>-26589.587499999994</v>
      </c>
      <c r="R21" s="339">
        <f>+Yhteenveto[[#This Row],[Kunnan  peruspalvelujen valtionosuus ]]+Yhteenveto[[#This Row],[Veroperustemuutoksista johtuvien veromenetysten korvaus]]+Yhteenveto[[#This Row],[Kotikuntakorvaus, netto]]</f>
        <v>4819372.9453192055</v>
      </c>
      <c r="S21" s="11"/>
      <c r="T21"/>
    </row>
    <row r="22" spans="1:20" ht="15" x14ac:dyDescent="0.25">
      <c r="A22" s="32">
        <v>71</v>
      </c>
      <c r="B22" s="13" t="s">
        <v>27</v>
      </c>
      <c r="C22" s="15">
        <v>6298</v>
      </c>
      <c r="D22" s="15">
        <f>Ikärakenne[[#This Row],[Laskennalliset kustannukset, IKÄRAKENNE yhteensä, €]]</f>
        <v>13162890.18</v>
      </c>
      <c r="E22" s="15">
        <f>'Lask. kustannukset MUUT'!AD28</f>
        <v>2256077.836830962</v>
      </c>
      <c r="F22" s="231">
        <f>Yhteenveto[[#This Row],[Ikärakenne, laskennallinen kustannus]]+Yhteenveto[[#This Row],[Muut laskennalliset kustannukset ]]</f>
        <v>15418968.016830962</v>
      </c>
      <c r="G22" s="446">
        <v>1629.76</v>
      </c>
      <c r="H22" s="17">
        <v>10264228.48</v>
      </c>
      <c r="I22" s="337">
        <f>Yhteenveto[[#This Row],[Laskennalliset kustannukset yhteensä]]-Yhteenveto[[#This Row],[Omarahoitusosuus, €]]</f>
        <v>5154739.5368309617</v>
      </c>
      <c r="J22" s="33">
        <f>Lisäosat!U23</f>
        <v>529184.68637920672</v>
      </c>
      <c r="K22" s="34">
        <f>'Muut lis_väh'!O20</f>
        <v>-1438333.6043453817</v>
      </c>
      <c r="L22" s="231">
        <f>Yhteenveto[[#This Row],[Valtionosuus omarahoitusosuuden jälkeen (välisumma)]]+Yhteenveto[[#This Row],[Lisäosat yhteensä]]+Yhteenveto[[#This Row],[Valtionosuuteen tehtävät vähennykset ja lisäykset, netto]]</f>
        <v>4245590.6188647859</v>
      </c>
      <c r="M22" s="34">
        <f>'Verotuloihin perust tasaus'!N27</f>
        <v>3895319</v>
      </c>
      <c r="N22" s="301">
        <f>SUM(Yhteenveto[[#This Row],[Valtionosuus ennen verotuloihin perustuvaa valtionosuuden tasausta]]+Yhteenveto[[#This Row],[Verotuloihin perustuva valtionosuuden tasaus]])</f>
        <v>8140909.6188647859</v>
      </c>
      <c r="O22" s="241">
        <f>Verokorvaukset!H20</f>
        <v>1046214.4336481109</v>
      </c>
      <c r="P22" s="368">
        <f>SUM(Yhteenveto[[#This Row],[Kunnan  peruspalvelujen valtionosuus ]:[Veroperustemuutoksista johtuvien veromenetysten korvaus]])</f>
        <v>9187124.0525128972</v>
      </c>
      <c r="Q22" s="34">
        <f>Kotikuntakorvaus!F24</f>
        <v>10423.82500000007</v>
      </c>
      <c r="R22" s="339">
        <f>+Yhteenveto[[#This Row],[Kunnan  peruspalvelujen valtionosuus ]]+Yhteenveto[[#This Row],[Veroperustemuutoksista johtuvien veromenetysten korvaus]]+Yhteenveto[[#This Row],[Kotikuntakorvaus, netto]]</f>
        <v>9197547.8775128964</v>
      </c>
      <c r="S22" s="11"/>
      <c r="T22"/>
    </row>
    <row r="23" spans="1:20" ht="15" x14ac:dyDescent="0.25">
      <c r="A23" s="32">
        <v>72</v>
      </c>
      <c r="B23" s="13" t="s">
        <v>28</v>
      </c>
      <c r="C23" s="15">
        <v>912</v>
      </c>
      <c r="D23" s="15">
        <f>Ikärakenne[[#This Row],[Laskennalliset kustannukset, IKÄRAKENNE yhteensä, €]]</f>
        <v>1161420.31</v>
      </c>
      <c r="E23" s="15">
        <f>'Lask. kustannukset MUUT'!AD29</f>
        <v>1601461.5220474259</v>
      </c>
      <c r="F23" s="231">
        <f>Yhteenveto[[#This Row],[Ikärakenne, laskennallinen kustannus]]+Yhteenveto[[#This Row],[Muut laskennalliset kustannukset ]]</f>
        <v>2762881.8320474261</v>
      </c>
      <c r="G23" s="446">
        <v>1629.76</v>
      </c>
      <c r="H23" s="17">
        <v>1486341.1199999999</v>
      </c>
      <c r="I23" s="337">
        <f>Yhteenveto[[#This Row],[Laskennalliset kustannukset yhteensä]]-Yhteenveto[[#This Row],[Omarahoitusosuus, €]]</f>
        <v>1276540.7120474263</v>
      </c>
      <c r="J23" s="33">
        <f>Lisäosat!U24</f>
        <v>88359.338325775898</v>
      </c>
      <c r="K23" s="34">
        <f>'Muut lis_väh'!O21</f>
        <v>-270678.10149963107</v>
      </c>
      <c r="L23" s="231">
        <f>Yhteenveto[[#This Row],[Valtionosuus omarahoitusosuuden jälkeen (välisumma)]]+Yhteenveto[[#This Row],[Lisäosat yhteensä]]+Yhteenveto[[#This Row],[Valtionosuuteen tehtävät vähennykset ja lisäykset, netto]]</f>
        <v>1094221.9488735711</v>
      </c>
      <c r="M23" s="34">
        <f>'Verotuloihin perust tasaus'!N28</f>
        <v>303688</v>
      </c>
      <c r="N23" s="301">
        <f>SUM(Yhteenveto[[#This Row],[Valtionosuus ennen verotuloihin perustuvaa valtionosuuden tasausta]]+Yhteenveto[[#This Row],[Verotuloihin perustuva valtionosuuden tasaus]])</f>
        <v>1397909.9488735711</v>
      </c>
      <c r="O23" s="241">
        <f>Verokorvaukset!H21</f>
        <v>121972.54051174872</v>
      </c>
      <c r="P23" s="368">
        <f>SUM(Yhteenveto[[#This Row],[Kunnan  peruspalvelujen valtionosuus ]:[Veroperustemuutoksista johtuvien veromenetysten korvaus]])</f>
        <v>1519882.4893853199</v>
      </c>
      <c r="Q23" s="34">
        <f>Kotikuntakorvaus!F25</f>
        <v>-8303.7249999999985</v>
      </c>
      <c r="R23" s="339">
        <f>+Yhteenveto[[#This Row],[Kunnan  peruspalvelujen valtionosuus ]]+Yhteenveto[[#This Row],[Veroperustemuutoksista johtuvien veromenetysten korvaus]]+Yhteenveto[[#This Row],[Kotikuntakorvaus, netto]]</f>
        <v>1511578.7643853198</v>
      </c>
      <c r="S23" s="11"/>
      <c r="T23"/>
    </row>
    <row r="24" spans="1:20" ht="15" x14ac:dyDescent="0.25">
      <c r="A24" s="32">
        <v>74</v>
      </c>
      <c r="B24" s="13" t="s">
        <v>29</v>
      </c>
      <c r="C24" s="15">
        <v>975</v>
      </c>
      <c r="D24" s="15">
        <f>Ikärakenne[[#This Row],[Laskennalliset kustannukset, IKÄRAKENNE yhteensä, €]]</f>
        <v>1555355.68</v>
      </c>
      <c r="E24" s="15">
        <f>'Lask. kustannukset MUUT'!AD30</f>
        <v>587603.45761265827</v>
      </c>
      <c r="F24" s="231">
        <f>Yhteenveto[[#This Row],[Ikärakenne, laskennallinen kustannus]]+Yhteenveto[[#This Row],[Muut laskennalliset kustannukset ]]</f>
        <v>2142959.1376126581</v>
      </c>
      <c r="G24" s="446">
        <v>1629.76</v>
      </c>
      <c r="H24" s="17">
        <v>1589016</v>
      </c>
      <c r="I24" s="337">
        <f>Yhteenveto[[#This Row],[Laskennalliset kustannukset yhteensä]]-Yhteenveto[[#This Row],[Omarahoitusosuus, €]]</f>
        <v>553943.13761265809</v>
      </c>
      <c r="J24" s="33">
        <f>Lisäosat!U25</f>
        <v>175679.53123001993</v>
      </c>
      <c r="K24" s="34">
        <f>'Muut lis_väh'!O22</f>
        <v>108432.89472134146</v>
      </c>
      <c r="L24" s="231">
        <f>Yhteenveto[[#This Row],[Valtionosuus omarahoitusosuuden jälkeen (välisumma)]]+Yhteenveto[[#This Row],[Lisäosat yhteensä]]+Yhteenveto[[#This Row],[Valtionosuuteen tehtävät vähennykset ja lisäykset, netto]]</f>
        <v>838055.56356401939</v>
      </c>
      <c r="M24" s="34">
        <f>'Verotuloihin perust tasaus'!N29</f>
        <v>493672</v>
      </c>
      <c r="N24" s="301">
        <f>SUM(Yhteenveto[[#This Row],[Valtionosuus ennen verotuloihin perustuvaa valtionosuuden tasausta]]+Yhteenveto[[#This Row],[Verotuloihin perustuva valtionosuuden tasaus]])</f>
        <v>1331727.5635640193</v>
      </c>
      <c r="O24" s="241">
        <f>Verokorvaukset!H22</f>
        <v>230710.1753747192</v>
      </c>
      <c r="P24" s="368">
        <f>SUM(Yhteenveto[[#This Row],[Kunnan  peruspalvelujen valtionosuus ]:[Veroperustemuutoksista johtuvien veromenetysten korvaus]])</f>
        <v>1562437.7389387386</v>
      </c>
      <c r="Q24" s="34">
        <f>Kotikuntakorvaus!F26</f>
        <v>49469</v>
      </c>
      <c r="R24" s="339">
        <f>+Yhteenveto[[#This Row],[Kunnan  peruspalvelujen valtionosuus ]]+Yhteenveto[[#This Row],[Veroperustemuutoksista johtuvien veromenetysten korvaus]]+Yhteenveto[[#This Row],[Kotikuntakorvaus, netto]]</f>
        <v>1611906.7389387386</v>
      </c>
      <c r="S24" s="11"/>
      <c r="T24"/>
    </row>
    <row r="25" spans="1:20" ht="15" x14ac:dyDescent="0.25">
      <c r="A25" s="32">
        <v>75</v>
      </c>
      <c r="B25" s="13" t="s">
        <v>30</v>
      </c>
      <c r="C25" s="15">
        <v>19113</v>
      </c>
      <c r="D25" s="15">
        <f>Ikärakenne[[#This Row],[Laskennalliset kustannukset, IKÄRAKENNE yhteensä, €]]</f>
        <v>26962338.559999999</v>
      </c>
      <c r="E25" s="15">
        <f>'Lask. kustannukset MUUT'!AD31</f>
        <v>7635467.1027681585</v>
      </c>
      <c r="F25" s="231">
        <f>Yhteenveto[[#This Row],[Ikärakenne, laskennallinen kustannus]]+Yhteenveto[[#This Row],[Muut laskennalliset kustannukset ]]</f>
        <v>34597805.662768155</v>
      </c>
      <c r="G25" s="446">
        <v>1629.76</v>
      </c>
      <c r="H25" s="17">
        <v>31149602.879999999</v>
      </c>
      <c r="I25" s="337">
        <f>Yhteenveto[[#This Row],[Laskennalliset kustannukset yhteensä]]-Yhteenveto[[#This Row],[Omarahoitusosuus, €]]</f>
        <v>3448202.7827681564</v>
      </c>
      <c r="J25" s="33">
        <f>Lisäosat!U26</f>
        <v>591899.66227117181</v>
      </c>
      <c r="K25" s="34">
        <f>'Muut lis_väh'!O23</f>
        <v>-5797853.9708145456</v>
      </c>
      <c r="L25" s="231">
        <f>Yhteenveto[[#This Row],[Valtionosuus omarahoitusosuuden jälkeen (välisumma)]]+Yhteenveto[[#This Row],[Lisäosat yhteensä]]+Yhteenveto[[#This Row],[Valtionosuuteen tehtävät vähennykset ja lisäykset, netto]]</f>
        <v>-1757751.5257752175</v>
      </c>
      <c r="M25" s="34">
        <f>'Verotuloihin perust tasaus'!N30</f>
        <v>2544562</v>
      </c>
      <c r="N25" s="301">
        <f>SUM(Yhteenveto[[#This Row],[Valtionosuus ennen verotuloihin perustuvaa valtionosuuden tasausta]]+Yhteenveto[[#This Row],[Verotuloihin perustuva valtionosuuden tasaus]])</f>
        <v>786810.47422478255</v>
      </c>
      <c r="O25" s="241">
        <f>Verokorvaukset!H23</f>
        <v>1895776.1524227052</v>
      </c>
      <c r="P25" s="368">
        <f>SUM(Yhteenveto[[#This Row],[Kunnan  peruspalvelujen valtionosuus ]:[Veroperustemuutoksista johtuvien veromenetysten korvaus]])</f>
        <v>2682586.6266474877</v>
      </c>
      <c r="Q25" s="34">
        <f>Kotikuntakorvaus!F27</f>
        <v>50493.715000000026</v>
      </c>
      <c r="R25" s="339">
        <f>+Yhteenveto[[#This Row],[Kunnan  peruspalvelujen valtionosuus ]]+Yhteenveto[[#This Row],[Veroperustemuutoksista johtuvien veromenetysten korvaus]]+Yhteenveto[[#This Row],[Kotikuntakorvaus, netto]]</f>
        <v>2733080.3416474876</v>
      </c>
      <c r="S25" s="11"/>
      <c r="T25"/>
    </row>
    <row r="26" spans="1:20" ht="15" x14ac:dyDescent="0.25">
      <c r="A26" s="32">
        <v>77</v>
      </c>
      <c r="B26" s="13" t="s">
        <v>31</v>
      </c>
      <c r="C26" s="15">
        <v>4436</v>
      </c>
      <c r="D26" s="15">
        <f>Ikärakenne[[#This Row],[Laskennalliset kustannukset, IKÄRAKENNE yhteensä, €]]</f>
        <v>6611178.7999999989</v>
      </c>
      <c r="E26" s="15">
        <f>'Lask. kustannukset MUUT'!AD32</f>
        <v>1501746.9861709988</v>
      </c>
      <c r="F26" s="231">
        <f>Yhteenveto[[#This Row],[Ikärakenne, laskennallinen kustannus]]+Yhteenveto[[#This Row],[Muut laskennalliset kustannukset ]]</f>
        <v>8112925.7861709977</v>
      </c>
      <c r="G26" s="446">
        <v>1629.76</v>
      </c>
      <c r="H26" s="17">
        <v>7229615.3600000003</v>
      </c>
      <c r="I26" s="337">
        <f>Yhteenveto[[#This Row],[Laskennalliset kustannukset yhteensä]]-Yhteenveto[[#This Row],[Omarahoitusosuus, €]]</f>
        <v>883310.42617099732</v>
      </c>
      <c r="J26" s="33">
        <f>Lisäosat!U27</f>
        <v>340479.13392347109</v>
      </c>
      <c r="K26" s="34">
        <f>'Muut lis_väh'!O24</f>
        <v>-758813.88673427515</v>
      </c>
      <c r="L26" s="231">
        <f>Yhteenveto[[#This Row],[Valtionosuus omarahoitusosuuden jälkeen (välisumma)]]+Yhteenveto[[#This Row],[Lisäosat yhteensä]]+Yhteenveto[[#This Row],[Valtionosuuteen tehtävät vähennykset ja lisäykset, netto]]</f>
        <v>464975.67336019315</v>
      </c>
      <c r="M26" s="34">
        <f>'Verotuloihin perust tasaus'!N31</f>
        <v>2240512</v>
      </c>
      <c r="N26" s="301">
        <f>SUM(Yhteenveto[[#This Row],[Valtionosuus ennen verotuloihin perustuvaa valtionosuuden tasausta]]+Yhteenveto[[#This Row],[Verotuloihin perustuva valtionosuuden tasaus]])</f>
        <v>2705487.6733601931</v>
      </c>
      <c r="O26" s="241">
        <f>Verokorvaukset!H24</f>
        <v>827164.07557640132</v>
      </c>
      <c r="P26" s="368">
        <f>SUM(Yhteenveto[[#This Row],[Kunnan  peruspalvelujen valtionosuus ]:[Veroperustemuutoksista johtuvien veromenetysten korvaus]])</f>
        <v>3532651.7489365945</v>
      </c>
      <c r="Q26" s="34">
        <f>Kotikuntakorvaus!F28</f>
        <v>12367.25</v>
      </c>
      <c r="R26" s="339">
        <f>+Yhteenveto[[#This Row],[Kunnan  peruspalvelujen valtionosuus ]]+Yhteenveto[[#This Row],[Veroperustemuutoksista johtuvien veromenetysten korvaus]]+Yhteenveto[[#This Row],[Kotikuntakorvaus, netto]]</f>
        <v>3545018.9989365945</v>
      </c>
      <c r="S26" s="11"/>
      <c r="T26"/>
    </row>
    <row r="27" spans="1:20" ht="15" x14ac:dyDescent="0.25">
      <c r="A27" s="32">
        <v>78</v>
      </c>
      <c r="B27" s="13" t="s">
        <v>32</v>
      </c>
      <c r="C27" s="15">
        <v>7620</v>
      </c>
      <c r="D27" s="15">
        <f>Ikärakenne[[#This Row],[Laskennalliset kustannukset, IKÄRAKENNE yhteensä, €]]</f>
        <v>9710239.1999999993</v>
      </c>
      <c r="E27" s="15">
        <f>'Lask. kustannukset MUUT'!AD33</f>
        <v>3645274.7084964192</v>
      </c>
      <c r="F27" s="231">
        <f>Yhteenveto[[#This Row],[Ikärakenne, laskennallinen kustannus]]+Yhteenveto[[#This Row],[Muut laskennalliset kustannukset ]]</f>
        <v>13355513.908496419</v>
      </c>
      <c r="G27" s="446">
        <v>1629.76</v>
      </c>
      <c r="H27" s="17">
        <v>12418771.199999999</v>
      </c>
      <c r="I27" s="337">
        <f>Yhteenveto[[#This Row],[Laskennalliset kustannukset yhteensä]]-Yhteenveto[[#This Row],[Omarahoitusosuus, €]]</f>
        <v>936742.70849641971</v>
      </c>
      <c r="J27" s="33">
        <f>Lisäosat!U28</f>
        <v>796267.2391561293</v>
      </c>
      <c r="K27" s="34">
        <f>'Muut lis_väh'!O25</f>
        <v>-3296613.8771464997</v>
      </c>
      <c r="L27" s="231">
        <f>Yhteenveto[[#This Row],[Valtionosuus omarahoitusosuuden jälkeen (välisumma)]]+Yhteenveto[[#This Row],[Lisäosat yhteensä]]+Yhteenveto[[#This Row],[Valtionosuuteen tehtävät vähennykset ja lisäykset, netto]]</f>
        <v>-1563603.9294939507</v>
      </c>
      <c r="M27" s="34">
        <f>'Verotuloihin perust tasaus'!N32</f>
        <v>-70616</v>
      </c>
      <c r="N27" s="301">
        <f>SUM(Yhteenveto[[#This Row],[Valtionosuus ennen verotuloihin perustuvaa valtionosuuden tasausta]]+Yhteenveto[[#This Row],[Verotuloihin perustuva valtionosuuden tasaus]])</f>
        <v>-1634219.9294939507</v>
      </c>
      <c r="O27" s="241">
        <f>Verokorvaukset!H25</f>
        <v>746720.52387701487</v>
      </c>
      <c r="P27" s="368">
        <f>SUM(Yhteenveto[[#This Row],[Kunnan  peruspalvelujen valtionosuus ]:[Veroperustemuutoksista johtuvien veromenetysten korvaus]])</f>
        <v>-887499.40561693581</v>
      </c>
      <c r="Q27" s="34">
        <f>Kotikuntakorvaus!F29</f>
        <v>53797.537499999977</v>
      </c>
      <c r="R27" s="339">
        <f>+Yhteenveto[[#This Row],[Kunnan  peruspalvelujen valtionosuus ]]+Yhteenveto[[#This Row],[Veroperustemuutoksista johtuvien veromenetysten korvaus]]+Yhteenveto[[#This Row],[Kotikuntakorvaus, netto]]</f>
        <v>-833701.86811693583</v>
      </c>
      <c r="S27" s="11"/>
      <c r="T27"/>
    </row>
    <row r="28" spans="1:20" ht="15" x14ac:dyDescent="0.25">
      <c r="A28" s="32">
        <v>79</v>
      </c>
      <c r="B28" s="13" t="s">
        <v>33</v>
      </c>
      <c r="C28" s="15">
        <v>6565</v>
      </c>
      <c r="D28" s="15">
        <f>Ikärakenne[[#This Row],[Laskennalliset kustannukset, IKÄRAKENNE yhteensä, €]]</f>
        <v>9967938.0199999996</v>
      </c>
      <c r="E28" s="15">
        <f>'Lask. kustannukset MUUT'!AD34</f>
        <v>2014029.4792223591</v>
      </c>
      <c r="F28" s="231">
        <f>Yhteenveto[[#This Row],[Ikärakenne, laskennallinen kustannus]]+Yhteenveto[[#This Row],[Muut laskennalliset kustannukset ]]</f>
        <v>11981967.499222359</v>
      </c>
      <c r="G28" s="446">
        <v>1629.76</v>
      </c>
      <c r="H28" s="17">
        <v>10699374.4</v>
      </c>
      <c r="I28" s="337">
        <f>Yhteenveto[[#This Row],[Laskennalliset kustannukset yhteensä]]-Yhteenveto[[#This Row],[Omarahoitusosuus, €]]</f>
        <v>1282593.0992223583</v>
      </c>
      <c r="J28" s="33">
        <f>Lisäosat!U29</f>
        <v>255321.24463624769</v>
      </c>
      <c r="K28" s="34">
        <f>'Muut lis_väh'!O26</f>
        <v>-2108172.0785648022</v>
      </c>
      <c r="L28" s="231">
        <f>Yhteenveto[[#This Row],[Valtionosuus omarahoitusosuuden jälkeen (välisumma)]]+Yhteenveto[[#This Row],[Lisäosat yhteensä]]+Yhteenveto[[#This Row],[Valtionosuuteen tehtävät vähennykset ja lisäykset, netto]]</f>
        <v>-570257.73470619624</v>
      </c>
      <c r="M28" s="34">
        <f>'Verotuloihin perust tasaus'!N33</f>
        <v>-417001</v>
      </c>
      <c r="N28" s="301">
        <f>SUM(Yhteenveto[[#This Row],[Valtionosuus ennen verotuloihin perustuvaa valtionosuuden tasausta]]+Yhteenveto[[#This Row],[Verotuloihin perustuva valtionosuuden tasaus]])</f>
        <v>-987258.73470619624</v>
      </c>
      <c r="O28" s="241">
        <f>Verokorvaukset!H26</f>
        <v>696744.19272310613</v>
      </c>
      <c r="P28" s="368">
        <f>SUM(Yhteenveto[[#This Row],[Kunnan  peruspalvelujen valtionosuus ]:[Veroperustemuutoksista johtuvien veromenetysten korvaus]])</f>
        <v>-290514.54198309011</v>
      </c>
      <c r="Q28" s="34">
        <f>Kotikuntakorvaus!F30</f>
        <v>7067</v>
      </c>
      <c r="R28" s="339">
        <f>+Yhteenveto[[#This Row],[Kunnan  peruspalvelujen valtionosuus ]]+Yhteenveto[[#This Row],[Veroperustemuutoksista johtuvien veromenetysten korvaus]]+Yhteenveto[[#This Row],[Kotikuntakorvaus, netto]]</f>
        <v>-283447.54198309011</v>
      </c>
      <c r="S28" s="11"/>
      <c r="T28"/>
    </row>
    <row r="29" spans="1:20" ht="15" x14ac:dyDescent="0.25">
      <c r="A29" s="32">
        <v>81</v>
      </c>
      <c r="B29" s="13" t="s">
        <v>34</v>
      </c>
      <c r="C29" s="15">
        <v>2401</v>
      </c>
      <c r="D29" s="15">
        <f>Ikärakenne[[#This Row],[Laskennalliset kustannukset, IKÄRAKENNE yhteensä, €]]</f>
        <v>2655459.29</v>
      </c>
      <c r="E29" s="15">
        <f>'Lask. kustannukset MUUT'!AD35</f>
        <v>1082335.996229135</v>
      </c>
      <c r="F29" s="231">
        <f>Yhteenveto[[#This Row],[Ikärakenne, laskennallinen kustannus]]+Yhteenveto[[#This Row],[Muut laskennalliset kustannukset ]]</f>
        <v>3737795.286229135</v>
      </c>
      <c r="G29" s="446">
        <v>1629.76</v>
      </c>
      <c r="H29" s="17">
        <v>3913053.76</v>
      </c>
      <c r="I29" s="337">
        <f>Yhteenveto[[#This Row],[Laskennalliset kustannukset yhteensä]]-Yhteenveto[[#This Row],[Omarahoitusosuus, €]]</f>
        <v>-175258.47377086477</v>
      </c>
      <c r="J29" s="33">
        <f>Lisäosat!U30</f>
        <v>329489.98369536811</v>
      </c>
      <c r="K29" s="34">
        <f>'Muut lis_väh'!O27</f>
        <v>-291540.03767832823</v>
      </c>
      <c r="L29" s="231">
        <f>Yhteenveto[[#This Row],[Valtionosuus omarahoitusosuuden jälkeen (välisumma)]]+Yhteenveto[[#This Row],[Lisäosat yhteensä]]+Yhteenveto[[#This Row],[Valtionosuuteen tehtävät vähennykset ja lisäykset, netto]]</f>
        <v>-137308.52775382489</v>
      </c>
      <c r="M29" s="34">
        <f>'Verotuloihin perust tasaus'!N34</f>
        <v>270706</v>
      </c>
      <c r="N29" s="301">
        <f>SUM(Yhteenveto[[#This Row],[Valtionosuus ennen verotuloihin perustuvaa valtionosuuden tasausta]]+Yhteenveto[[#This Row],[Verotuloihin perustuva valtionosuuden tasaus]])</f>
        <v>133397.47224617511</v>
      </c>
      <c r="O29" s="241">
        <f>Verokorvaukset!H27</f>
        <v>510959.3274960086</v>
      </c>
      <c r="P29" s="368">
        <f>SUM(Yhteenveto[[#This Row],[Kunnan  peruspalvelujen valtionosuus ]:[Veroperustemuutoksista johtuvien veromenetysten korvaus]])</f>
        <v>644356.79974218365</v>
      </c>
      <c r="Q29" s="34">
        <f>Kotikuntakorvaus!F31</f>
        <v>-102471.5</v>
      </c>
      <c r="R29" s="339">
        <f>+Yhteenveto[[#This Row],[Kunnan  peruspalvelujen valtionosuus ]]+Yhteenveto[[#This Row],[Veroperustemuutoksista johtuvien veromenetysten korvaus]]+Yhteenveto[[#This Row],[Kotikuntakorvaus, netto]]</f>
        <v>541885.29974218365</v>
      </c>
      <c r="S29" s="11"/>
      <c r="T29"/>
    </row>
    <row r="30" spans="1:20" ht="15" x14ac:dyDescent="0.25">
      <c r="A30" s="32">
        <v>82</v>
      </c>
      <c r="B30" s="36" t="s">
        <v>35</v>
      </c>
      <c r="C30" s="15">
        <v>9346</v>
      </c>
      <c r="D30" s="15">
        <f>Ikärakenne[[#This Row],[Laskennalliset kustannukset, IKÄRAKENNE yhteensä, €]]</f>
        <v>17165823.079999998</v>
      </c>
      <c r="E30" s="15">
        <f>'Lask. kustannukset MUUT'!AD36</f>
        <v>1809299.2162395376</v>
      </c>
      <c r="F30" s="231">
        <f>Yhteenveto[[#This Row],[Ikärakenne, laskennallinen kustannus]]+Yhteenveto[[#This Row],[Muut laskennalliset kustannukset ]]</f>
        <v>18975122.296239536</v>
      </c>
      <c r="G30" s="446">
        <v>1629.76</v>
      </c>
      <c r="H30" s="17">
        <v>15231736.959999999</v>
      </c>
      <c r="I30" s="337">
        <f>Yhteenveto[[#This Row],[Laskennalliset kustannukset yhteensä]]-Yhteenveto[[#This Row],[Omarahoitusosuus, €]]</f>
        <v>3743385.3362395372</v>
      </c>
      <c r="J30" s="33">
        <f>Lisäosat!U31</f>
        <v>288801.32900319732</v>
      </c>
      <c r="K30" s="34">
        <f>'Muut lis_väh'!O28</f>
        <v>-628170.75979534758</v>
      </c>
      <c r="L30" s="231">
        <f>Yhteenveto[[#This Row],[Valtionosuus omarahoitusosuuden jälkeen (välisumma)]]+Yhteenveto[[#This Row],[Lisäosat yhteensä]]+Yhteenveto[[#This Row],[Valtionosuuteen tehtävät vähennykset ja lisäykset, netto]]</f>
        <v>3404015.9054473867</v>
      </c>
      <c r="M30" s="34">
        <f>'Verotuloihin perust tasaus'!N35</f>
        <v>1641438</v>
      </c>
      <c r="N30" s="301">
        <f>SUM(Yhteenveto[[#This Row],[Valtionosuus ennen verotuloihin perustuvaa valtionosuuden tasausta]]+Yhteenveto[[#This Row],[Verotuloihin perustuva valtionosuuden tasaus]])</f>
        <v>5045453.9054473862</v>
      </c>
      <c r="O30" s="241">
        <f>Verokorvaukset!H28</f>
        <v>810240.87739150797</v>
      </c>
      <c r="P30" s="368">
        <f>SUM(Yhteenveto[[#This Row],[Kunnan  peruspalvelujen valtionosuus ]:[Veroperustemuutoksista johtuvien veromenetysten korvaus]])</f>
        <v>5855694.7828388941</v>
      </c>
      <c r="Q30" s="34">
        <f>Kotikuntakorvaus!F32</f>
        <v>-40529.245000000054</v>
      </c>
      <c r="R30" s="339">
        <f>+Yhteenveto[[#This Row],[Kunnan  peruspalvelujen valtionosuus ]]+Yhteenveto[[#This Row],[Veroperustemuutoksista johtuvien veromenetysten korvaus]]+Yhteenveto[[#This Row],[Kotikuntakorvaus, netto]]</f>
        <v>5815165.5378388939</v>
      </c>
      <c r="S30" s="11"/>
      <c r="T30"/>
    </row>
    <row r="31" spans="1:20" ht="15" x14ac:dyDescent="0.25">
      <c r="A31" s="32">
        <v>86</v>
      </c>
      <c r="B31" s="13" t="s">
        <v>36</v>
      </c>
      <c r="C31" s="15">
        <v>7862</v>
      </c>
      <c r="D31" s="15">
        <f>Ikärakenne[[#This Row],[Laskennalliset kustannukset, IKÄRAKENNE yhteensä, €]]</f>
        <v>13870983.48</v>
      </c>
      <c r="E31" s="15">
        <f>'Lask. kustannukset MUUT'!AD37</f>
        <v>1945210.7162236935</v>
      </c>
      <c r="F31" s="231">
        <f>Yhteenveto[[#This Row],[Ikärakenne, laskennallinen kustannus]]+Yhteenveto[[#This Row],[Muut laskennalliset kustannukset ]]</f>
        <v>15816194.196223695</v>
      </c>
      <c r="G31" s="446">
        <v>1629.76</v>
      </c>
      <c r="H31" s="17">
        <v>12813173.119999999</v>
      </c>
      <c r="I31" s="337">
        <f>Yhteenveto[[#This Row],[Laskennalliset kustannukset yhteensä]]-Yhteenveto[[#This Row],[Omarahoitusosuus, €]]</f>
        <v>3003021.0762236957</v>
      </c>
      <c r="J31" s="33">
        <f>Lisäosat!U32</f>
        <v>218951.51806152167</v>
      </c>
      <c r="K31" s="34">
        <f>'Muut lis_väh'!O29</f>
        <v>-956625.28008404817</v>
      </c>
      <c r="L31" s="231">
        <f>Yhteenveto[[#This Row],[Valtionosuus omarahoitusosuuden jälkeen (välisumma)]]+Yhteenveto[[#This Row],[Lisäosat yhteensä]]+Yhteenveto[[#This Row],[Valtionosuuteen tehtävät vähennykset ja lisäykset, netto]]</f>
        <v>2265347.3142011687</v>
      </c>
      <c r="M31" s="34">
        <f>'Verotuloihin perust tasaus'!N36</f>
        <v>2401232</v>
      </c>
      <c r="N31" s="301">
        <f>SUM(Yhteenveto[[#This Row],[Valtionosuus ennen verotuloihin perustuvaa valtionosuuden tasausta]]+Yhteenveto[[#This Row],[Verotuloihin perustuva valtionosuuden tasaus]])</f>
        <v>4666579.3142011687</v>
      </c>
      <c r="O31" s="241">
        <f>Verokorvaukset!H29</f>
        <v>845455.96821162337</v>
      </c>
      <c r="P31" s="368">
        <f>SUM(Yhteenveto[[#This Row],[Kunnan  peruspalvelujen valtionosuus ]:[Veroperustemuutoksista johtuvien veromenetysten korvaus]])</f>
        <v>5512035.2824127916</v>
      </c>
      <c r="Q31" s="34">
        <f>Kotikuntakorvaus!F33</f>
        <v>-6801.9874999999302</v>
      </c>
      <c r="R31" s="339">
        <f>+Yhteenveto[[#This Row],[Kunnan  peruspalvelujen valtionosuus ]]+Yhteenveto[[#This Row],[Veroperustemuutoksista johtuvien veromenetysten korvaus]]+Yhteenveto[[#This Row],[Kotikuntakorvaus, netto]]</f>
        <v>5505233.2949127918</v>
      </c>
      <c r="S31" s="11"/>
      <c r="T31"/>
    </row>
    <row r="32" spans="1:20" ht="15" x14ac:dyDescent="0.25">
      <c r="A32" s="32">
        <v>90</v>
      </c>
      <c r="B32" s="13" t="s">
        <v>37</v>
      </c>
      <c r="C32" s="15">
        <v>2888</v>
      </c>
      <c r="D32" s="15">
        <f>Ikärakenne[[#This Row],[Laskennalliset kustannukset, IKÄRAKENNE yhteensä, €]]</f>
        <v>3041755.92</v>
      </c>
      <c r="E32" s="15">
        <f>'Lask. kustannukset MUUT'!AD38</f>
        <v>1785229.4138016286</v>
      </c>
      <c r="F32" s="231">
        <f>Yhteenveto[[#This Row],[Ikärakenne, laskennallinen kustannus]]+Yhteenveto[[#This Row],[Muut laskennalliset kustannukset ]]</f>
        <v>4826985.333801629</v>
      </c>
      <c r="G32" s="446">
        <v>1629.76</v>
      </c>
      <c r="H32" s="17">
        <v>4706746.88</v>
      </c>
      <c r="I32" s="337">
        <f>Yhteenveto[[#This Row],[Laskennalliset kustannukset yhteensä]]-Yhteenveto[[#This Row],[Omarahoitusosuus, €]]</f>
        <v>120238.45380162913</v>
      </c>
      <c r="J32" s="33">
        <f>Lisäosat!U33</f>
        <v>1112323.8277112546</v>
      </c>
      <c r="K32" s="34">
        <f>'Muut lis_väh'!O30</f>
        <v>-1585386.8762789341</v>
      </c>
      <c r="L32" s="231">
        <f>Yhteenveto[[#This Row],[Valtionosuus omarahoitusosuuden jälkeen (välisumma)]]+Yhteenveto[[#This Row],[Lisäosat yhteensä]]+Yhteenveto[[#This Row],[Valtionosuuteen tehtävät vähennykset ja lisäykset, netto]]</f>
        <v>-352824.59476605034</v>
      </c>
      <c r="M32" s="34">
        <f>'Verotuloihin perust tasaus'!N37</f>
        <v>566002</v>
      </c>
      <c r="N32" s="301">
        <f>SUM(Yhteenveto[[#This Row],[Valtionosuus ennen verotuloihin perustuvaa valtionosuuden tasausta]]+Yhteenveto[[#This Row],[Verotuloihin perustuva valtionosuuden tasaus]])</f>
        <v>213177.40523394966</v>
      </c>
      <c r="O32" s="241">
        <f>Verokorvaukset!H30</f>
        <v>577028.05775520788</v>
      </c>
      <c r="P32" s="368">
        <f>SUM(Yhteenveto[[#This Row],[Kunnan  peruspalvelujen valtionosuus ]:[Veroperustemuutoksista johtuvien veromenetysten korvaus]])</f>
        <v>790205.46298915753</v>
      </c>
      <c r="Q32" s="34">
        <f>Kotikuntakorvaus!F34</f>
        <v>-35423.337499999994</v>
      </c>
      <c r="R32" s="339">
        <f>+Yhteenveto[[#This Row],[Kunnan  peruspalvelujen valtionosuus ]]+Yhteenveto[[#This Row],[Veroperustemuutoksista johtuvien veromenetysten korvaus]]+Yhteenveto[[#This Row],[Kotikuntakorvaus, netto]]</f>
        <v>754782.12548915751</v>
      </c>
      <c r="S32" s="11"/>
      <c r="T32"/>
    </row>
    <row r="33" spans="1:20" ht="15" x14ac:dyDescent="0.25">
      <c r="A33" s="32">
        <v>91</v>
      </c>
      <c r="B33" s="13" t="s">
        <v>38</v>
      </c>
      <c r="C33" s="15">
        <v>694392</v>
      </c>
      <c r="D33" s="15">
        <f>Ikärakenne[[#This Row],[Laskennalliset kustannukset, IKÄRAKENNE yhteensä, €]]</f>
        <v>1126076376.1700001</v>
      </c>
      <c r="E33" s="15">
        <f>'Lask. kustannukset MUUT'!AD39</f>
        <v>480958147.69681394</v>
      </c>
      <c r="F33" s="231">
        <f>Yhteenveto[[#This Row],[Ikärakenne, laskennallinen kustannus]]+Yhteenveto[[#This Row],[Muut laskennalliset kustannukset ]]</f>
        <v>1607034523.8668141</v>
      </c>
      <c r="G33" s="446">
        <v>1629.76</v>
      </c>
      <c r="H33" s="17">
        <v>1131692305.9200001</v>
      </c>
      <c r="I33" s="337">
        <f>Yhteenveto[[#This Row],[Laskennalliset kustannukset yhteensä]]-Yhteenveto[[#This Row],[Omarahoitusosuus, €]]</f>
        <v>475342217.94681406</v>
      </c>
      <c r="J33" s="33">
        <f>Lisäosat!U34</f>
        <v>41286886.931687854</v>
      </c>
      <c r="K33" s="34">
        <f>'Muut lis_väh'!O31</f>
        <v>-74036518.827231407</v>
      </c>
      <c r="L33" s="231">
        <f>Yhteenveto[[#This Row],[Valtionosuus omarahoitusosuuden jälkeen (välisumma)]]+Yhteenveto[[#This Row],[Lisäosat yhteensä]]+Yhteenveto[[#This Row],[Valtionosuuteen tehtävät vähennykset ja lisäykset, netto]]</f>
        <v>442592586.05127048</v>
      </c>
      <c r="M33" s="34">
        <f>'Verotuloihin perust tasaus'!N38</f>
        <v>-60067008</v>
      </c>
      <c r="N33" s="301">
        <f>SUM(Yhteenveto[[#This Row],[Valtionosuus ennen verotuloihin perustuvaa valtionosuuden tasausta]]+Yhteenveto[[#This Row],[Verotuloihin perustuva valtionosuuden tasaus]])</f>
        <v>382525578.05127048</v>
      </c>
      <c r="O33" s="241">
        <f>Verokorvaukset!H31</f>
        <v>78675041.429314524</v>
      </c>
      <c r="P33" s="368">
        <f>SUM(Yhteenveto[[#This Row],[Kunnan  peruspalvelujen valtionosuus ]:[Veroperustemuutoksista johtuvien veromenetysten korvaus]])</f>
        <v>461200619.48058498</v>
      </c>
      <c r="Q33" s="34">
        <f>Kotikuntakorvaus!F35</f>
        <v>-121870531.60550003</v>
      </c>
      <c r="R33" s="339">
        <f>+Yhteenveto[[#This Row],[Kunnan  peruspalvelujen valtionosuus ]]+Yhteenveto[[#This Row],[Veroperustemuutoksista johtuvien veromenetysten korvaus]]+Yhteenveto[[#This Row],[Kotikuntakorvaus, netto]]</f>
        <v>339330087.87508494</v>
      </c>
      <c r="S33" s="11"/>
      <c r="T33"/>
    </row>
    <row r="34" spans="1:20" ht="15" x14ac:dyDescent="0.25">
      <c r="A34" s="32">
        <v>92</v>
      </c>
      <c r="B34" s="13" t="s">
        <v>39</v>
      </c>
      <c r="C34" s="15">
        <v>252956</v>
      </c>
      <c r="D34" s="15">
        <f>Ikärakenne[[#This Row],[Laskennalliset kustannukset, IKÄRAKENNE yhteensä, €]]</f>
        <v>470016741.31999999</v>
      </c>
      <c r="E34" s="15">
        <f>'Lask. kustannukset MUUT'!AD40</f>
        <v>227057726.10911611</v>
      </c>
      <c r="F34" s="231">
        <f>Yhteenveto[[#This Row],[Ikärakenne, laskennallinen kustannus]]+Yhteenveto[[#This Row],[Muut laskennalliset kustannukset ]]</f>
        <v>697074467.42911613</v>
      </c>
      <c r="G34" s="446">
        <v>1629.76</v>
      </c>
      <c r="H34" s="17">
        <v>412257570.56</v>
      </c>
      <c r="I34" s="337">
        <f>Yhteenveto[[#This Row],[Laskennalliset kustannukset yhteensä]]-Yhteenveto[[#This Row],[Omarahoitusosuus, €]]</f>
        <v>284816896.86911613</v>
      </c>
      <c r="J34" s="33">
        <f>Lisäosat!U35</f>
        <v>13342529.794116214</v>
      </c>
      <c r="K34" s="34">
        <f>'Muut lis_väh'!O32</f>
        <v>-78399039.956781805</v>
      </c>
      <c r="L34" s="231">
        <f>Yhteenveto[[#This Row],[Valtionosuus omarahoitusosuuden jälkeen (välisumma)]]+Yhteenveto[[#This Row],[Lisäosat yhteensä]]+Yhteenveto[[#This Row],[Valtionosuuteen tehtävät vähennykset ja lisäykset, netto]]</f>
        <v>219760386.70645052</v>
      </c>
      <c r="M34" s="34">
        <f>'Verotuloihin perust tasaus'!N39</f>
        <v>-1497059</v>
      </c>
      <c r="N34" s="301">
        <f>SUM(Yhteenveto[[#This Row],[Valtionosuus ennen verotuloihin perustuvaa valtionosuuden tasausta]]+Yhteenveto[[#This Row],[Verotuloihin perustuva valtionosuuden tasaus]])</f>
        <v>218263327.70645052</v>
      </c>
      <c r="O34" s="241">
        <f>Verokorvaukset!H32</f>
        <v>22154334.046377413</v>
      </c>
      <c r="P34" s="368">
        <f>SUM(Yhteenveto[[#This Row],[Kunnan  peruspalvelujen valtionosuus ]:[Veroperustemuutoksista johtuvien veromenetysten korvaus]])</f>
        <v>240417661.75282794</v>
      </c>
      <c r="Q34" s="34">
        <f>Kotikuntakorvaus!F36</f>
        <v>-6961710.533750006</v>
      </c>
      <c r="R34" s="339">
        <f>+Yhteenveto[[#This Row],[Kunnan  peruspalvelujen valtionosuus ]]+Yhteenveto[[#This Row],[Veroperustemuutoksista johtuvien veromenetysten korvaus]]+Yhteenveto[[#This Row],[Kotikuntakorvaus, netto]]</f>
        <v>233455951.21907794</v>
      </c>
      <c r="S34" s="11"/>
      <c r="T34"/>
    </row>
    <row r="35" spans="1:20" ht="15" x14ac:dyDescent="0.25">
      <c r="A35" s="32">
        <v>97</v>
      </c>
      <c r="B35" s="13" t="s">
        <v>40</v>
      </c>
      <c r="C35" s="15">
        <v>2023</v>
      </c>
      <c r="D35" s="15">
        <f>Ikärakenne[[#This Row],[Laskennalliset kustannukset, IKÄRAKENNE yhteensä, €]]</f>
        <v>2381859.9500000002</v>
      </c>
      <c r="E35" s="15">
        <f>'Lask. kustannukset MUUT'!AD41</f>
        <v>1363046.1286915068</v>
      </c>
      <c r="F35" s="231">
        <f>Yhteenveto[[#This Row],[Ikärakenne, laskennallinen kustannus]]+Yhteenveto[[#This Row],[Muut laskennalliset kustannukset ]]</f>
        <v>3744906.0786915068</v>
      </c>
      <c r="G35" s="446">
        <v>1629.76</v>
      </c>
      <c r="H35" s="17">
        <v>3297004.48</v>
      </c>
      <c r="I35" s="337">
        <f>Yhteenveto[[#This Row],[Laskennalliset kustannukset yhteensä]]-Yhteenveto[[#This Row],[Omarahoitusosuus, €]]</f>
        <v>447901.59869150678</v>
      </c>
      <c r="J35" s="33">
        <f>Lisäosat!U36</f>
        <v>173745.79464306138</v>
      </c>
      <c r="K35" s="34">
        <f>'Muut lis_väh'!O33</f>
        <v>-491899.37273966835</v>
      </c>
      <c r="L35" s="231">
        <f>Yhteenveto[[#This Row],[Valtionosuus omarahoitusosuuden jälkeen (välisumma)]]+Yhteenveto[[#This Row],[Lisäosat yhteensä]]+Yhteenveto[[#This Row],[Valtionosuuteen tehtävät vähennykset ja lisäykset, netto]]</f>
        <v>129748.02059489978</v>
      </c>
      <c r="M35" s="34">
        <f>'Verotuloihin perust tasaus'!N40</f>
        <v>139194</v>
      </c>
      <c r="N35" s="301">
        <f>SUM(Yhteenveto[[#This Row],[Valtionosuus ennen verotuloihin perustuvaa valtionosuuden tasausta]]+Yhteenveto[[#This Row],[Verotuloihin perustuva valtionosuuden tasaus]])</f>
        <v>268942.02059489978</v>
      </c>
      <c r="O35" s="241">
        <f>Verokorvaukset!H33</f>
        <v>387641.69736826333</v>
      </c>
      <c r="P35" s="368">
        <f>SUM(Yhteenveto[[#This Row],[Kunnan  peruspalvelujen valtionosuus ]:[Veroperustemuutoksista johtuvien veromenetysten korvaus]])</f>
        <v>656583.71796316304</v>
      </c>
      <c r="Q35" s="34">
        <f>Kotikuntakorvaus!F37</f>
        <v>62366.274999999994</v>
      </c>
      <c r="R35" s="339">
        <f>+Yhteenveto[[#This Row],[Kunnan  peruspalvelujen valtionosuus ]]+Yhteenveto[[#This Row],[Veroperustemuutoksista johtuvien veromenetysten korvaus]]+Yhteenveto[[#This Row],[Kotikuntakorvaus, netto]]</f>
        <v>718949.99296316307</v>
      </c>
      <c r="S35" s="11"/>
      <c r="T35"/>
    </row>
    <row r="36" spans="1:20" ht="15" x14ac:dyDescent="0.25">
      <c r="A36" s="32">
        <v>98</v>
      </c>
      <c r="B36" s="13" t="s">
        <v>41</v>
      </c>
      <c r="C36" s="15">
        <v>22775</v>
      </c>
      <c r="D36" s="15">
        <f>Ikärakenne[[#This Row],[Laskennalliset kustannukset, IKÄRAKENNE yhteensä, €]]</f>
        <v>41810198.200000003</v>
      </c>
      <c r="E36" s="15">
        <f>'Lask. kustannukset MUUT'!AD42</f>
        <v>5364841.0488222819</v>
      </c>
      <c r="F36" s="231">
        <f>Yhteenveto[[#This Row],[Ikärakenne, laskennallinen kustannus]]+Yhteenveto[[#This Row],[Muut laskennalliset kustannukset ]]</f>
        <v>47175039.248822287</v>
      </c>
      <c r="G36" s="446">
        <v>1629.76</v>
      </c>
      <c r="H36" s="17">
        <v>37117784</v>
      </c>
      <c r="I36" s="337">
        <f>Yhteenveto[[#This Row],[Laskennalliset kustannukset yhteensä]]-Yhteenveto[[#This Row],[Omarahoitusosuus, €]]</f>
        <v>10057255.248822287</v>
      </c>
      <c r="J36" s="33">
        <f>Lisäosat!U37</f>
        <v>685878.62159841263</v>
      </c>
      <c r="K36" s="34">
        <f>'Muut lis_väh'!O34</f>
        <v>3834654.6792982481</v>
      </c>
      <c r="L36" s="231">
        <f>Yhteenveto[[#This Row],[Valtionosuus omarahoitusosuuden jälkeen (välisumma)]]+Yhteenveto[[#This Row],[Lisäosat yhteensä]]+Yhteenveto[[#This Row],[Valtionosuuteen tehtävät vähennykset ja lisäykset, netto]]</f>
        <v>14577788.549718948</v>
      </c>
      <c r="M36" s="34">
        <f>'Verotuloihin perust tasaus'!N41</f>
        <v>6279579</v>
      </c>
      <c r="N36" s="301">
        <f>SUM(Yhteenveto[[#This Row],[Valtionosuus ennen verotuloihin perustuvaa valtionosuuden tasausta]]+Yhteenveto[[#This Row],[Verotuloihin perustuva valtionosuuden tasaus]])</f>
        <v>20857367.549718946</v>
      </c>
      <c r="O36" s="241">
        <f>Verokorvaukset!H34</f>
        <v>2186172.5250291293</v>
      </c>
      <c r="P36" s="368">
        <f>SUM(Yhteenveto[[#This Row],[Kunnan  peruspalvelujen valtionosuus ]:[Veroperustemuutoksista johtuvien veromenetysten korvaus]])</f>
        <v>23043540.074748076</v>
      </c>
      <c r="Q36" s="34">
        <f>Kotikuntakorvaus!F38</f>
        <v>-3238806.1000000006</v>
      </c>
      <c r="R36" s="339">
        <f>+Yhteenveto[[#This Row],[Kunnan  peruspalvelujen valtionosuus ]]+Yhteenveto[[#This Row],[Veroperustemuutoksista johtuvien veromenetysten korvaus]]+Yhteenveto[[#This Row],[Kotikuntakorvaus, netto]]</f>
        <v>19804733.974748075</v>
      </c>
      <c r="S36" s="11"/>
      <c r="T36"/>
    </row>
    <row r="37" spans="1:20" ht="15" x14ac:dyDescent="0.25">
      <c r="A37" s="32">
        <v>102</v>
      </c>
      <c r="B37" s="13" t="s">
        <v>42</v>
      </c>
      <c r="C37" s="15">
        <v>9546</v>
      </c>
      <c r="D37" s="15">
        <f>Ikärakenne[[#This Row],[Laskennalliset kustannukset, IKÄRAKENNE yhteensä, €]]</f>
        <v>14677300.029999999</v>
      </c>
      <c r="E37" s="15">
        <f>'Lask. kustannukset MUUT'!AD43</f>
        <v>2999975.6599053936</v>
      </c>
      <c r="F37" s="231">
        <f>Yhteenveto[[#This Row],[Ikärakenne, laskennallinen kustannus]]+Yhteenveto[[#This Row],[Muut laskennalliset kustannukset ]]</f>
        <v>17677275.689905394</v>
      </c>
      <c r="G37" s="446">
        <v>1629.76</v>
      </c>
      <c r="H37" s="17">
        <v>15557688.959999999</v>
      </c>
      <c r="I37" s="337">
        <f>Yhteenveto[[#This Row],[Laskennalliset kustannukset yhteensä]]-Yhteenveto[[#This Row],[Omarahoitusosuus, €]]</f>
        <v>2119586.7299053948</v>
      </c>
      <c r="J37" s="33">
        <f>Lisäosat!U38</f>
        <v>321406.7372694427</v>
      </c>
      <c r="K37" s="34">
        <f>'Muut lis_väh'!O35</f>
        <v>-259379.05421799573</v>
      </c>
      <c r="L37" s="231">
        <f>Yhteenveto[[#This Row],[Valtionosuus omarahoitusosuuden jälkeen (välisumma)]]+Yhteenveto[[#This Row],[Lisäosat yhteensä]]+Yhteenveto[[#This Row],[Valtionosuuteen tehtävät vähennykset ja lisäykset, netto]]</f>
        <v>2181614.4129568418</v>
      </c>
      <c r="M37" s="34">
        <f>'Verotuloihin perust tasaus'!N42</f>
        <v>3560978</v>
      </c>
      <c r="N37" s="301">
        <f>SUM(Yhteenveto[[#This Row],[Valtionosuus ennen verotuloihin perustuvaa valtionosuuden tasausta]]+Yhteenveto[[#This Row],[Verotuloihin perustuva valtionosuuden tasaus]])</f>
        <v>5742592.4129568413</v>
      </c>
      <c r="O37" s="241">
        <f>Verokorvaukset!H35</f>
        <v>1603853.6349376517</v>
      </c>
      <c r="P37" s="368">
        <f>SUM(Yhteenveto[[#This Row],[Kunnan  peruspalvelujen valtionosuus ]:[Veroperustemuutoksista johtuvien veromenetysten korvaus]])</f>
        <v>7346446.0478944927</v>
      </c>
      <c r="Q37" s="34">
        <f>Kotikuntakorvaus!F39</f>
        <v>152028.83750000002</v>
      </c>
      <c r="R37" s="339">
        <f>+Yhteenveto[[#This Row],[Kunnan  peruspalvelujen valtionosuus ]]+Yhteenveto[[#This Row],[Veroperustemuutoksista johtuvien veromenetysten korvaus]]+Yhteenveto[[#This Row],[Kotikuntakorvaus, netto]]</f>
        <v>7498474.8853944931</v>
      </c>
      <c r="S37" s="11"/>
      <c r="T37"/>
    </row>
    <row r="38" spans="1:20" ht="15" x14ac:dyDescent="0.25">
      <c r="A38" s="32">
        <v>103</v>
      </c>
      <c r="B38" s="13" t="s">
        <v>43</v>
      </c>
      <c r="C38" s="15">
        <v>2074</v>
      </c>
      <c r="D38" s="15">
        <f>Ikärakenne[[#This Row],[Laskennalliset kustannukset, IKÄRAKENNE yhteensä, €]]</f>
        <v>2884115.9200000004</v>
      </c>
      <c r="E38" s="15">
        <f>'Lask. kustannukset MUUT'!AD44</f>
        <v>575703.29851199768</v>
      </c>
      <c r="F38" s="231">
        <f>Yhteenveto[[#This Row],[Ikärakenne, laskennallinen kustannus]]+Yhteenveto[[#This Row],[Muut laskennalliset kustannukset ]]</f>
        <v>3459819.2185119982</v>
      </c>
      <c r="G38" s="446">
        <v>1629.76</v>
      </c>
      <c r="H38" s="17">
        <v>3380122.2399999998</v>
      </c>
      <c r="I38" s="337">
        <f>Yhteenveto[[#This Row],[Laskennalliset kustannukset yhteensä]]-Yhteenveto[[#This Row],[Omarahoitusosuus, €]]</f>
        <v>79696.97851199843</v>
      </c>
      <c r="J38" s="33">
        <f>Lisäosat!U39</f>
        <v>52166.287563535523</v>
      </c>
      <c r="K38" s="34">
        <f>'Muut lis_väh'!O36</f>
        <v>12123.214783954681</v>
      </c>
      <c r="L38" s="231">
        <f>Yhteenveto[[#This Row],[Valtionosuus omarahoitusosuuden jälkeen (välisumma)]]+Yhteenveto[[#This Row],[Lisäosat yhteensä]]+Yhteenveto[[#This Row],[Valtionosuuteen tehtävät vähennykset ja lisäykset, netto]]</f>
        <v>143986.48085948866</v>
      </c>
      <c r="M38" s="34">
        <f>'Verotuloihin perust tasaus'!N43</f>
        <v>1069053</v>
      </c>
      <c r="N38" s="301">
        <f>SUM(Yhteenveto[[#This Row],[Valtionosuus ennen verotuloihin perustuvaa valtionosuuden tasausta]]+Yhteenveto[[#This Row],[Verotuloihin perustuva valtionosuuden tasaus]])</f>
        <v>1213039.4808594887</v>
      </c>
      <c r="O38" s="241">
        <f>Verokorvaukset!H36</f>
        <v>386388.56743422727</v>
      </c>
      <c r="P38" s="368">
        <f>SUM(Yhteenveto[[#This Row],[Kunnan  peruspalvelujen valtionosuus ]:[Veroperustemuutoksista johtuvien veromenetysten korvaus]])</f>
        <v>1599428.048293716</v>
      </c>
      <c r="Q38" s="34">
        <f>Kotikuntakorvaus!F40</f>
        <v>7155.3374999999942</v>
      </c>
      <c r="R38" s="339">
        <f>+Yhteenveto[[#This Row],[Kunnan  peruspalvelujen valtionosuus ]]+Yhteenveto[[#This Row],[Veroperustemuutoksista johtuvien veromenetysten korvaus]]+Yhteenveto[[#This Row],[Kotikuntakorvaus, netto]]</f>
        <v>1606583.3857937159</v>
      </c>
      <c r="S38" s="11"/>
      <c r="T38"/>
    </row>
    <row r="39" spans="1:20" ht="15" x14ac:dyDescent="0.25">
      <c r="A39" s="32">
        <v>105</v>
      </c>
      <c r="B39" s="13" t="s">
        <v>44</v>
      </c>
      <c r="C39" s="15">
        <v>1984</v>
      </c>
      <c r="D39" s="15">
        <f>Ikärakenne[[#This Row],[Laskennalliset kustannukset, IKÄRAKENNE yhteensä, €]]</f>
        <v>2019024.43</v>
      </c>
      <c r="E39" s="15">
        <f>'Lask. kustannukset MUUT'!AD45</f>
        <v>1641182.1636931556</v>
      </c>
      <c r="F39" s="231">
        <f>Yhteenveto[[#This Row],[Ikärakenne, laskennallinen kustannus]]+Yhteenveto[[#This Row],[Muut laskennalliset kustannukset ]]</f>
        <v>3660206.5936931558</v>
      </c>
      <c r="G39" s="446">
        <v>1629.76</v>
      </c>
      <c r="H39" s="17">
        <v>3233443.8399999999</v>
      </c>
      <c r="I39" s="337">
        <f>Yhteenveto[[#This Row],[Laskennalliset kustannukset yhteensä]]-Yhteenveto[[#This Row],[Omarahoitusosuus, €]]</f>
        <v>426762.75369315594</v>
      </c>
      <c r="J39" s="33">
        <f>Lisäosat!U40</f>
        <v>777492.87289917318</v>
      </c>
      <c r="K39" s="34">
        <f>'Muut lis_väh'!O37</f>
        <v>558207.90156082064</v>
      </c>
      <c r="L39" s="231">
        <f>Yhteenveto[[#This Row],[Valtionosuus omarahoitusosuuden jälkeen (välisumma)]]+Yhteenveto[[#This Row],[Lisäosat yhteensä]]+Yhteenveto[[#This Row],[Valtionosuuteen tehtävät vähennykset ja lisäykset, netto]]</f>
        <v>1762463.5281531499</v>
      </c>
      <c r="M39" s="34">
        <f>'Verotuloihin perust tasaus'!N44</f>
        <v>865642</v>
      </c>
      <c r="N39" s="301">
        <f>SUM(Yhteenveto[[#This Row],[Valtionosuus ennen verotuloihin perustuvaa valtionosuuden tasausta]]+Yhteenveto[[#This Row],[Verotuloihin perustuva valtionosuuden tasaus]])</f>
        <v>2628105.5281531499</v>
      </c>
      <c r="O39" s="241">
        <f>Verokorvaukset!H37</f>
        <v>402494.52904123266</v>
      </c>
      <c r="P39" s="368">
        <f>SUM(Yhteenveto[[#This Row],[Kunnan  peruspalvelujen valtionosuus ]:[Veroperustemuutoksista johtuvien veromenetysten korvaus]])</f>
        <v>3030600.0571943824</v>
      </c>
      <c r="Q39" s="34">
        <f>Kotikuntakorvaus!F41</f>
        <v>-61836.25</v>
      </c>
      <c r="R39" s="339">
        <f>+Yhteenveto[[#This Row],[Kunnan  peruspalvelujen valtionosuus ]]+Yhteenveto[[#This Row],[Veroperustemuutoksista johtuvien veromenetysten korvaus]]+Yhteenveto[[#This Row],[Kotikuntakorvaus, netto]]</f>
        <v>2968763.8071943824</v>
      </c>
      <c r="S39" s="11"/>
      <c r="T39"/>
    </row>
    <row r="40" spans="1:20" ht="15" x14ac:dyDescent="0.25">
      <c r="A40" s="32">
        <v>106</v>
      </c>
      <c r="B40" s="13" t="s">
        <v>45</v>
      </c>
      <c r="C40" s="15">
        <v>47015</v>
      </c>
      <c r="D40" s="15">
        <f>Ikärakenne[[#This Row],[Laskennalliset kustannukset, IKÄRAKENNE yhteensä, €]]</f>
        <v>76686462.919999987</v>
      </c>
      <c r="E40" s="15">
        <f>'Lask. kustannukset MUUT'!AD46</f>
        <v>17713327.554727163</v>
      </c>
      <c r="F40" s="231">
        <f>Yhteenveto[[#This Row],[Ikärakenne, laskennallinen kustannus]]+Yhteenveto[[#This Row],[Muut laskennalliset kustannukset ]]</f>
        <v>94399790.474727154</v>
      </c>
      <c r="G40" s="446">
        <v>1629.76</v>
      </c>
      <c r="H40" s="17">
        <v>76623166.400000006</v>
      </c>
      <c r="I40" s="337">
        <f>Yhteenveto[[#This Row],[Laskennalliset kustannukset yhteensä]]-Yhteenveto[[#This Row],[Omarahoitusosuus, €]]</f>
        <v>17776624.074727148</v>
      </c>
      <c r="J40" s="33">
        <f>Lisäosat!U41</f>
        <v>1711512.7984836516</v>
      </c>
      <c r="K40" s="34">
        <f>'Muut lis_väh'!O38</f>
        <v>-7292232.8854501434</v>
      </c>
      <c r="L40" s="231">
        <f>Yhteenveto[[#This Row],[Valtionosuus omarahoitusosuuden jälkeen (välisumma)]]+Yhteenveto[[#This Row],[Lisäosat yhteensä]]+Yhteenveto[[#This Row],[Valtionosuuteen tehtävät vähennykset ja lisäykset, netto]]</f>
        <v>12195903.987760656</v>
      </c>
      <c r="M40" s="34">
        <f>'Verotuloihin perust tasaus'!N45</f>
        <v>-63791</v>
      </c>
      <c r="N40" s="301">
        <f>SUM(Yhteenveto[[#This Row],[Valtionosuus ennen verotuloihin perustuvaa valtionosuuden tasausta]]+Yhteenveto[[#This Row],[Verotuloihin perustuva valtionosuuden tasaus]])</f>
        <v>12132112.987760656</v>
      </c>
      <c r="O40" s="241">
        <f>Verokorvaukset!H38</f>
        <v>4272925.1675023325</v>
      </c>
      <c r="P40" s="368">
        <f>SUM(Yhteenveto[[#This Row],[Kunnan  peruspalvelujen valtionosuus ]:[Veroperustemuutoksista johtuvien veromenetysten korvaus]])</f>
        <v>16405038.155262988</v>
      </c>
      <c r="Q40" s="34">
        <f>Kotikuntakorvaus!F42</f>
        <v>-325824.03499999992</v>
      </c>
      <c r="R40" s="339">
        <f>+Yhteenveto[[#This Row],[Kunnan  peruspalvelujen valtionosuus ]]+Yhteenveto[[#This Row],[Veroperustemuutoksista johtuvien veromenetysten korvaus]]+Yhteenveto[[#This Row],[Kotikuntakorvaus, netto]]</f>
        <v>16079214.120262988</v>
      </c>
      <c r="S40" s="11"/>
      <c r="T40"/>
    </row>
    <row r="41" spans="1:20" ht="15" x14ac:dyDescent="0.25">
      <c r="A41" s="32">
        <v>108</v>
      </c>
      <c r="B41" s="13" t="s">
        <v>46</v>
      </c>
      <c r="C41" s="15">
        <v>10249</v>
      </c>
      <c r="D41" s="15">
        <f>Ikärakenne[[#This Row],[Laskennalliset kustannukset, IKÄRAKENNE yhteensä, €]]</f>
        <v>18835164.48</v>
      </c>
      <c r="E41" s="15">
        <f>'Lask. kustannukset MUUT'!AD47</f>
        <v>2301914.5886850818</v>
      </c>
      <c r="F41" s="231">
        <f>Yhteenveto[[#This Row],[Ikärakenne, laskennallinen kustannus]]+Yhteenveto[[#This Row],[Muut laskennalliset kustannukset ]]</f>
        <v>21137079.068685081</v>
      </c>
      <c r="G41" s="446">
        <v>1629.76</v>
      </c>
      <c r="H41" s="17">
        <v>16703410.24</v>
      </c>
      <c r="I41" s="337">
        <f>Yhteenveto[[#This Row],[Laskennalliset kustannukset yhteensä]]-Yhteenveto[[#This Row],[Omarahoitusosuus, €]]</f>
        <v>4433668.8286850806</v>
      </c>
      <c r="J41" s="33">
        <f>Lisäosat!U42</f>
        <v>309660.91063289565</v>
      </c>
      <c r="K41" s="34">
        <f>'Muut lis_väh'!O39</f>
        <v>-95177.427881662559</v>
      </c>
      <c r="L41" s="231">
        <f>Yhteenveto[[#This Row],[Valtionosuus omarahoitusosuuden jälkeen (välisumma)]]+Yhteenveto[[#This Row],[Lisäosat yhteensä]]+Yhteenveto[[#This Row],[Valtionosuuteen tehtävät vähennykset ja lisäykset, netto]]</f>
        <v>4648152.3114363132</v>
      </c>
      <c r="M41" s="34">
        <f>'Verotuloihin perust tasaus'!N46</f>
        <v>4625419</v>
      </c>
      <c r="N41" s="301">
        <f>SUM(Yhteenveto[[#This Row],[Valtionosuus ennen verotuloihin perustuvaa valtionosuuden tasausta]]+Yhteenveto[[#This Row],[Verotuloihin perustuva valtionosuuden tasaus]])</f>
        <v>9273571.3114363141</v>
      </c>
      <c r="O41" s="241">
        <f>Verokorvaukset!H39</f>
        <v>1083750.3476558321</v>
      </c>
      <c r="P41" s="368">
        <f>SUM(Yhteenveto[[#This Row],[Kunnan  peruspalvelujen valtionosuus ]:[Veroperustemuutoksista johtuvien veromenetysten korvaus]])</f>
        <v>10357321.659092147</v>
      </c>
      <c r="Q41" s="34">
        <f>Kotikuntakorvaus!F43</f>
        <v>26589.587499999994</v>
      </c>
      <c r="R41" s="339">
        <f>+Yhteenveto[[#This Row],[Kunnan  peruspalvelujen valtionosuus ]]+Yhteenveto[[#This Row],[Veroperustemuutoksista johtuvien veromenetysten korvaus]]+Yhteenveto[[#This Row],[Kotikuntakorvaus, netto]]</f>
        <v>10383911.246592147</v>
      </c>
      <c r="S41" s="11"/>
      <c r="T41"/>
    </row>
    <row r="42" spans="1:20" ht="15" x14ac:dyDescent="0.25">
      <c r="A42" s="32">
        <v>109</v>
      </c>
      <c r="B42" s="36" t="s">
        <v>47</v>
      </c>
      <c r="C42" s="15">
        <v>68614</v>
      </c>
      <c r="D42" s="15">
        <f>Ikärakenne[[#This Row],[Laskennalliset kustannukset, IKÄRAKENNE yhteensä, €]]</f>
        <v>108138656.74999999</v>
      </c>
      <c r="E42" s="15">
        <f>'Lask. kustannukset MUUT'!AD48</f>
        <v>24996134.275895022</v>
      </c>
      <c r="F42" s="231">
        <f>Yhteenveto[[#This Row],[Ikärakenne, laskennallinen kustannus]]+Yhteenveto[[#This Row],[Muut laskennalliset kustannukset ]]</f>
        <v>133134791.025895</v>
      </c>
      <c r="G42" s="446">
        <v>1629.76</v>
      </c>
      <c r="H42" s="17">
        <v>111824352.64</v>
      </c>
      <c r="I42" s="337">
        <f>Yhteenveto[[#This Row],[Laskennalliset kustannukset yhteensä]]-Yhteenveto[[#This Row],[Omarahoitusosuus, €]]</f>
        <v>21310438.385894999</v>
      </c>
      <c r="J42" s="33">
        <f>Lisäosat!U43</f>
        <v>2722916.4678217852</v>
      </c>
      <c r="K42" s="34">
        <f>'Muut lis_väh'!O40</f>
        <v>-8587786.8563301321</v>
      </c>
      <c r="L42" s="231">
        <f>Yhteenveto[[#This Row],[Valtionosuus omarahoitusosuuden jälkeen (välisumma)]]+Yhteenveto[[#This Row],[Lisäosat yhteensä]]+Yhteenveto[[#This Row],[Valtionosuuteen tehtävät vähennykset ja lisäykset, netto]]</f>
        <v>15445567.997386651</v>
      </c>
      <c r="M42" s="34">
        <f>'Verotuloihin perust tasaus'!N47</f>
        <v>6520540</v>
      </c>
      <c r="N42" s="301">
        <f>SUM(Yhteenveto[[#This Row],[Valtionosuus ennen verotuloihin perustuvaa valtionosuuden tasausta]]+Yhteenveto[[#This Row],[Verotuloihin perustuva valtionosuuden tasaus]])</f>
        <v>21966107.997386649</v>
      </c>
      <c r="O42" s="241">
        <f>Verokorvaukset!H40</f>
        <v>7060784.4898369322</v>
      </c>
      <c r="P42" s="368">
        <f>SUM(Yhteenveto[[#This Row],[Kunnan  peruspalvelujen valtionosuus ]:[Veroperustemuutoksista johtuvien veromenetysten korvaus]])</f>
        <v>29026892.48722358</v>
      </c>
      <c r="Q42" s="34">
        <f>Kotikuntakorvaus!F44</f>
        <v>-8869.0849999999627</v>
      </c>
      <c r="R42" s="339">
        <f>+Yhteenveto[[#This Row],[Kunnan  peruspalvelujen valtionosuus ]]+Yhteenveto[[#This Row],[Veroperustemuutoksista johtuvien veromenetysten korvaus]]+Yhteenveto[[#This Row],[Kotikuntakorvaus, netto]]</f>
        <v>29018023.40222358</v>
      </c>
      <c r="S42" s="11"/>
      <c r="T42"/>
    </row>
    <row r="43" spans="1:20" ht="15" x14ac:dyDescent="0.25">
      <c r="A43" s="32">
        <v>111</v>
      </c>
      <c r="B43" s="36" t="s">
        <v>48</v>
      </c>
      <c r="C43" s="15">
        <v>17694</v>
      </c>
      <c r="D43" s="15">
        <f>Ikärakenne[[#This Row],[Laskennalliset kustannukset, IKÄRAKENNE yhteensä, €]]</f>
        <v>21129750.329999998</v>
      </c>
      <c r="E43" s="15">
        <f>'Lask. kustannukset MUUT'!AD49</f>
        <v>6613989.6814826205</v>
      </c>
      <c r="F43" s="231">
        <f>Yhteenveto[[#This Row],[Ikärakenne, laskennallinen kustannus]]+Yhteenveto[[#This Row],[Muut laskennalliset kustannukset ]]</f>
        <v>27743740.011482619</v>
      </c>
      <c r="G43" s="446">
        <v>1629.76</v>
      </c>
      <c r="H43" s="17">
        <v>28836973.440000001</v>
      </c>
      <c r="I43" s="337">
        <f>Yhteenveto[[#This Row],[Laskennalliset kustannukset yhteensä]]-Yhteenveto[[#This Row],[Omarahoitusosuus, €]]</f>
        <v>-1093233.4285173826</v>
      </c>
      <c r="J43" s="33">
        <f>Lisäosat!U44</f>
        <v>631093.19601650396</v>
      </c>
      <c r="K43" s="34">
        <f>'Muut lis_väh'!O41</f>
        <v>3898147.5856948961</v>
      </c>
      <c r="L43" s="231">
        <f>Yhteenveto[[#This Row],[Valtionosuus omarahoitusosuuden jälkeen (välisumma)]]+Yhteenveto[[#This Row],[Lisäosat yhteensä]]+Yhteenveto[[#This Row],[Valtionosuuteen tehtävät vähennykset ja lisäykset, netto]]</f>
        <v>3436007.3531940174</v>
      </c>
      <c r="M43" s="34">
        <f>'Verotuloihin perust tasaus'!N48</f>
        <v>4498243</v>
      </c>
      <c r="N43" s="301">
        <f>SUM(Yhteenveto[[#This Row],[Valtionosuus ennen verotuloihin perustuvaa valtionosuuden tasausta]]+Yhteenveto[[#This Row],[Verotuloihin perustuva valtionosuuden tasaus]])</f>
        <v>7934250.353194017</v>
      </c>
      <c r="O43" s="241">
        <f>Verokorvaukset!H41</f>
        <v>2221196.4835256813</v>
      </c>
      <c r="P43" s="368">
        <f>SUM(Yhteenveto[[#This Row],[Kunnan  peruspalvelujen valtionosuus ]:[Veroperustemuutoksista johtuvien veromenetysten korvaus]])</f>
        <v>10155446.836719699</v>
      </c>
      <c r="Q43" s="34">
        <f>Kotikuntakorvaus!F45</f>
        <v>7932.7075000000186</v>
      </c>
      <c r="R43" s="339">
        <f>+Yhteenveto[[#This Row],[Kunnan  peruspalvelujen valtionosuus ]]+Yhteenveto[[#This Row],[Veroperustemuutoksista johtuvien veromenetysten korvaus]]+Yhteenveto[[#This Row],[Kotikuntakorvaus, netto]]</f>
        <v>10163379.544219699</v>
      </c>
      <c r="S43" s="11"/>
      <c r="T43"/>
    </row>
    <row r="44" spans="1:20" ht="15" x14ac:dyDescent="0.25">
      <c r="A44" s="32">
        <v>139</v>
      </c>
      <c r="B44" s="36" t="s">
        <v>49</v>
      </c>
      <c r="C44" s="15">
        <v>9755</v>
      </c>
      <c r="D44" s="15">
        <f>Ikärakenne[[#This Row],[Laskennalliset kustannukset, IKÄRAKENNE yhteensä, €]]</f>
        <v>22513099.889999997</v>
      </c>
      <c r="E44" s="15">
        <f>'Lask. kustannukset MUUT'!AD50</f>
        <v>3289271.0608559772</v>
      </c>
      <c r="F44" s="231">
        <f>Yhteenveto[[#This Row],[Ikärakenne, laskennallinen kustannus]]+Yhteenveto[[#This Row],[Muut laskennalliset kustannukset ]]</f>
        <v>25802370.950855974</v>
      </c>
      <c r="G44" s="446">
        <v>1629.76</v>
      </c>
      <c r="H44" s="17">
        <v>15898308.800000001</v>
      </c>
      <c r="I44" s="337">
        <f>Yhteenveto[[#This Row],[Laskennalliset kustannukset yhteensä]]-Yhteenveto[[#This Row],[Omarahoitusosuus, €]]</f>
        <v>9904062.1508559734</v>
      </c>
      <c r="J44" s="33">
        <f>Lisäosat!U45</f>
        <v>277562.46047261287</v>
      </c>
      <c r="K44" s="34">
        <f>'Muut lis_väh'!O42</f>
        <v>-2274337.9518342237</v>
      </c>
      <c r="L44" s="231">
        <f>Yhteenveto[[#This Row],[Valtionosuus omarahoitusosuuden jälkeen (välisumma)]]+Yhteenveto[[#This Row],[Lisäosat yhteensä]]+Yhteenveto[[#This Row],[Valtionosuuteen tehtävät vähennykset ja lisäykset, netto]]</f>
        <v>7907286.6594943628</v>
      </c>
      <c r="M44" s="34">
        <f>'Verotuloihin perust tasaus'!N49</f>
        <v>5407274</v>
      </c>
      <c r="N44" s="301">
        <f>SUM(Yhteenveto[[#This Row],[Valtionosuus ennen verotuloihin perustuvaa valtionosuuden tasausta]]+Yhteenveto[[#This Row],[Verotuloihin perustuva valtionosuuden tasaus]])</f>
        <v>13314560.659494363</v>
      </c>
      <c r="O44" s="241">
        <f>Verokorvaukset!H42</f>
        <v>863202.09314873395</v>
      </c>
      <c r="P44" s="368">
        <f>SUM(Yhteenveto[[#This Row],[Kunnan  peruspalvelujen valtionosuus ]:[Veroperustemuutoksista johtuvien veromenetysten korvaus]])</f>
        <v>14177762.752643097</v>
      </c>
      <c r="Q44" s="34">
        <f>Kotikuntakorvaus!F46</f>
        <v>107771.75</v>
      </c>
      <c r="R44" s="339">
        <f>+Yhteenveto[[#This Row],[Kunnan  peruspalvelujen valtionosuus ]]+Yhteenveto[[#This Row],[Veroperustemuutoksista johtuvien veromenetysten korvaus]]+Yhteenveto[[#This Row],[Kotikuntakorvaus, netto]]</f>
        <v>14285534.502643097</v>
      </c>
      <c r="S44" s="11"/>
      <c r="T44"/>
    </row>
    <row r="45" spans="1:20" ht="15" x14ac:dyDescent="0.25">
      <c r="A45" s="32">
        <v>140</v>
      </c>
      <c r="B45" s="36" t="s">
        <v>50</v>
      </c>
      <c r="C45" s="15">
        <v>20205</v>
      </c>
      <c r="D45" s="15">
        <f>Ikärakenne[[#This Row],[Laskennalliset kustannukset, IKÄRAKENNE yhteensä, €]]</f>
        <v>32114016.399999999</v>
      </c>
      <c r="E45" s="15">
        <f>'Lask. kustannukset MUUT'!AD51</f>
        <v>6256641.9590669908</v>
      </c>
      <c r="F45" s="231">
        <f>Yhteenveto[[#This Row],[Ikärakenne, laskennallinen kustannus]]+Yhteenveto[[#This Row],[Muut laskennalliset kustannukset ]]</f>
        <v>38370658.359066993</v>
      </c>
      <c r="G45" s="446">
        <v>1629.76</v>
      </c>
      <c r="H45" s="17">
        <v>32929300.800000001</v>
      </c>
      <c r="I45" s="337">
        <f>Yhteenveto[[#This Row],[Laskennalliset kustannukset yhteensä]]-Yhteenveto[[#This Row],[Omarahoitusosuus, €]]</f>
        <v>5441357.5590669923</v>
      </c>
      <c r="J45" s="33">
        <f>Lisäosat!U46</f>
        <v>1110613.740804828</v>
      </c>
      <c r="K45" s="34">
        <f>'Muut lis_väh'!O43</f>
        <v>5274194.5502775647</v>
      </c>
      <c r="L45" s="231">
        <f>Yhteenveto[[#This Row],[Valtionosuus omarahoitusosuuden jälkeen (välisumma)]]+Yhteenveto[[#This Row],[Lisäosat yhteensä]]+Yhteenveto[[#This Row],[Valtionosuuteen tehtävät vähennykset ja lisäykset, netto]]</f>
        <v>11826165.850149386</v>
      </c>
      <c r="M45" s="34">
        <f>'Verotuloihin perust tasaus'!N50</f>
        <v>7501297</v>
      </c>
      <c r="N45" s="301">
        <f>SUM(Yhteenveto[[#This Row],[Valtionosuus ennen verotuloihin perustuvaa valtionosuuden tasausta]]+Yhteenveto[[#This Row],[Verotuloihin perustuva valtionosuuden tasaus]])</f>
        <v>19327462.850149386</v>
      </c>
      <c r="O45" s="241">
        <f>Verokorvaukset!H43</f>
        <v>2615836.6527877711</v>
      </c>
      <c r="P45" s="368">
        <f>SUM(Yhteenveto[[#This Row],[Kunnan  peruspalvelujen valtionosuus ]:[Veroperustemuutoksista johtuvien veromenetysten korvaus]])</f>
        <v>21943299.502937157</v>
      </c>
      <c r="Q45" s="34">
        <f>Kotikuntakorvaus!F47</f>
        <v>-165314.79749999999</v>
      </c>
      <c r="R45" s="339">
        <f>+Yhteenveto[[#This Row],[Kunnan  peruspalvelujen valtionosuus ]]+Yhteenveto[[#This Row],[Veroperustemuutoksista johtuvien veromenetysten korvaus]]+Yhteenveto[[#This Row],[Kotikuntakorvaus, netto]]</f>
        <v>21777984.705437157</v>
      </c>
      <c r="S45" s="11"/>
      <c r="T45"/>
    </row>
    <row r="46" spans="1:20" ht="15" x14ac:dyDescent="0.25">
      <c r="A46" s="32">
        <v>142</v>
      </c>
      <c r="B46" s="36" t="s">
        <v>51</v>
      </c>
      <c r="C46" s="15">
        <v>6329</v>
      </c>
      <c r="D46" s="15">
        <f>Ikärakenne[[#This Row],[Laskennalliset kustannukset, IKÄRAKENNE yhteensä, €]]</f>
        <v>9520275.4299999978</v>
      </c>
      <c r="E46" s="15">
        <f>'Lask. kustannukset MUUT'!AD52</f>
        <v>1881011.7472208985</v>
      </c>
      <c r="F46" s="231">
        <f>Yhteenveto[[#This Row],[Ikärakenne, laskennallinen kustannus]]+Yhteenveto[[#This Row],[Muut laskennalliset kustannukset ]]</f>
        <v>11401287.177220896</v>
      </c>
      <c r="G46" s="446">
        <v>1629.76</v>
      </c>
      <c r="H46" s="17">
        <v>10314751.039999999</v>
      </c>
      <c r="I46" s="337">
        <f>Yhteenveto[[#This Row],[Laskennalliset kustannukset yhteensä]]-Yhteenveto[[#This Row],[Omarahoitusosuus, €]]</f>
        <v>1086536.1372208968</v>
      </c>
      <c r="J46" s="33">
        <f>Lisäosat!U47</f>
        <v>188822.92850388668</v>
      </c>
      <c r="K46" s="34">
        <f>'Muut lis_väh'!O44</f>
        <v>-331121.40028163913</v>
      </c>
      <c r="L46" s="231">
        <f>Yhteenveto[[#This Row],[Valtionosuus omarahoitusosuuden jälkeen (välisumma)]]+Yhteenveto[[#This Row],[Lisäosat yhteensä]]+Yhteenveto[[#This Row],[Valtionosuuteen tehtävät vähennykset ja lisäykset, netto]]</f>
        <v>944237.66544314451</v>
      </c>
      <c r="M46" s="34">
        <f>'Verotuloihin perust tasaus'!N51</f>
        <v>2659849</v>
      </c>
      <c r="N46" s="301">
        <f>SUM(Yhteenveto[[#This Row],[Valtionosuus ennen verotuloihin perustuvaa valtionosuuden tasausta]]+Yhteenveto[[#This Row],[Verotuloihin perustuva valtionosuuden tasaus]])</f>
        <v>3604086.6654431447</v>
      </c>
      <c r="O46" s="241">
        <f>Verokorvaukset!H44</f>
        <v>904000.56804670882</v>
      </c>
      <c r="P46" s="368">
        <f>SUM(Yhteenveto[[#This Row],[Kunnan  peruspalvelujen valtionosuus ]:[Veroperustemuutoksista johtuvien veromenetysten korvaus]])</f>
        <v>4508087.2334898533</v>
      </c>
      <c r="Q46" s="34">
        <f>Kotikuntakorvaus!F48</f>
        <v>571508.29</v>
      </c>
      <c r="R46" s="339">
        <f>+Yhteenveto[[#This Row],[Kunnan  peruspalvelujen valtionosuus ]]+Yhteenveto[[#This Row],[Veroperustemuutoksista johtuvien veromenetysten korvaus]]+Yhteenveto[[#This Row],[Kotikuntakorvaus, netto]]</f>
        <v>5079595.5234898534</v>
      </c>
      <c r="S46" s="11"/>
      <c r="T46"/>
    </row>
    <row r="47" spans="1:20" ht="15" x14ac:dyDescent="0.25">
      <c r="A47" s="32">
        <v>143</v>
      </c>
      <c r="B47" s="13" t="s">
        <v>52</v>
      </c>
      <c r="C47" s="15">
        <v>6704</v>
      </c>
      <c r="D47" s="15">
        <f>Ikärakenne[[#This Row],[Laskennalliset kustannukset, IKÄRAKENNE yhteensä, €]]</f>
        <v>10136060.440000001</v>
      </c>
      <c r="E47" s="15">
        <f>'Lask. kustannukset MUUT'!AD53</f>
        <v>2425846.7485947856</v>
      </c>
      <c r="F47" s="231">
        <f>Yhteenveto[[#This Row],[Ikärakenne, laskennallinen kustannus]]+Yhteenveto[[#This Row],[Muut laskennalliset kustannukset ]]</f>
        <v>12561907.188594786</v>
      </c>
      <c r="G47" s="446">
        <v>1629.76</v>
      </c>
      <c r="H47" s="17">
        <v>10925911.039999999</v>
      </c>
      <c r="I47" s="337">
        <f>Yhteenveto[[#This Row],[Laskennalliset kustannukset yhteensä]]-Yhteenveto[[#This Row],[Omarahoitusosuus, €]]</f>
        <v>1635996.1485947873</v>
      </c>
      <c r="J47" s="33">
        <f>Lisäosat!U48</f>
        <v>267212.81477162085</v>
      </c>
      <c r="K47" s="34">
        <f>'Muut lis_väh'!O45</f>
        <v>-1205262.4142837015</v>
      </c>
      <c r="L47" s="231">
        <f>Yhteenveto[[#This Row],[Valtionosuus omarahoitusosuuden jälkeen (välisumma)]]+Yhteenveto[[#This Row],[Lisäosat yhteensä]]+Yhteenveto[[#This Row],[Valtionosuuteen tehtävät vähennykset ja lisäykset, netto]]</f>
        <v>697946.54908270668</v>
      </c>
      <c r="M47" s="34">
        <f>'Verotuloihin perust tasaus'!N52</f>
        <v>2611196</v>
      </c>
      <c r="N47" s="301">
        <f>SUM(Yhteenveto[[#This Row],[Valtionosuus ennen verotuloihin perustuvaa valtionosuuden tasausta]]+Yhteenveto[[#This Row],[Verotuloihin perustuva valtionosuuden tasaus]])</f>
        <v>3309142.5490827067</v>
      </c>
      <c r="O47" s="241">
        <f>Verokorvaukset!H45</f>
        <v>969966.44908075244</v>
      </c>
      <c r="P47" s="368">
        <f>SUM(Yhteenveto[[#This Row],[Kunnan  peruspalvelujen valtionosuus ]:[Veroperustemuutoksista johtuvien veromenetysten korvaus]])</f>
        <v>4279108.9981634589</v>
      </c>
      <c r="Q47" s="34">
        <f>Kotikuntakorvaus!F49</f>
        <v>161710.6275</v>
      </c>
      <c r="R47" s="339">
        <f>+Yhteenveto[[#This Row],[Kunnan  peruspalvelujen valtionosuus ]]+Yhteenveto[[#This Row],[Veroperustemuutoksista johtuvien veromenetysten korvaus]]+Yhteenveto[[#This Row],[Kotikuntakorvaus, netto]]</f>
        <v>4440819.6256634593</v>
      </c>
      <c r="S47" s="11"/>
      <c r="T47"/>
    </row>
    <row r="48" spans="1:20" ht="15" x14ac:dyDescent="0.25">
      <c r="A48" s="32">
        <v>145</v>
      </c>
      <c r="B48" s="13" t="s">
        <v>53</v>
      </c>
      <c r="C48" s="15">
        <v>12405</v>
      </c>
      <c r="D48" s="15">
        <f>Ikärakenne[[#This Row],[Laskennalliset kustannukset, IKÄRAKENNE yhteensä, €]]</f>
        <v>26352609.219999999</v>
      </c>
      <c r="E48" s="15">
        <f>'Lask. kustannukset MUUT'!AD54</f>
        <v>2198660.7608099105</v>
      </c>
      <c r="F48" s="231">
        <f>Yhteenveto[[#This Row],[Ikärakenne, laskennallinen kustannus]]+Yhteenveto[[#This Row],[Muut laskennalliset kustannukset ]]</f>
        <v>28551269.980809908</v>
      </c>
      <c r="G48" s="446">
        <v>1629.76</v>
      </c>
      <c r="H48" s="17">
        <v>20217172.800000001</v>
      </c>
      <c r="I48" s="337">
        <f>Yhteenveto[[#This Row],[Laskennalliset kustannukset yhteensä]]-Yhteenveto[[#This Row],[Omarahoitusosuus, €]]</f>
        <v>8334097.1808099076</v>
      </c>
      <c r="J48" s="33">
        <f>Lisäosat!U49</f>
        <v>373677.44002329017</v>
      </c>
      <c r="K48" s="34">
        <f>'Muut lis_väh'!O46</f>
        <v>-342573.91812475323</v>
      </c>
      <c r="L48" s="231">
        <f>Yhteenveto[[#This Row],[Valtionosuus omarahoitusosuuden jälkeen (välisumma)]]+Yhteenveto[[#This Row],[Lisäosat yhteensä]]+Yhteenveto[[#This Row],[Valtionosuuteen tehtävät vähennykset ja lisäykset, netto]]</f>
        <v>8365200.7027084446</v>
      </c>
      <c r="M48" s="34">
        <f>'Verotuloihin perust tasaus'!N53</f>
        <v>5820300</v>
      </c>
      <c r="N48" s="301">
        <f>SUM(Yhteenveto[[#This Row],[Valtionosuus ennen verotuloihin perustuvaa valtionosuuden tasausta]]+Yhteenveto[[#This Row],[Verotuloihin perustuva valtionosuuden tasaus]])</f>
        <v>14185500.702708445</v>
      </c>
      <c r="O48" s="241">
        <f>Verokorvaukset!H46</f>
        <v>1315935.5608403254</v>
      </c>
      <c r="P48" s="368">
        <f>SUM(Yhteenveto[[#This Row],[Kunnan  peruspalvelujen valtionosuus ]:[Veroperustemuutoksista johtuvien veromenetysten korvaus]])</f>
        <v>15501436.263548771</v>
      </c>
      <c r="Q48" s="34">
        <f>Kotikuntakorvaus!F50</f>
        <v>552816.07500000007</v>
      </c>
      <c r="R48" s="339">
        <f>+Yhteenveto[[#This Row],[Kunnan  peruspalvelujen valtionosuus ]]+Yhteenveto[[#This Row],[Veroperustemuutoksista johtuvien veromenetysten korvaus]]+Yhteenveto[[#This Row],[Kotikuntakorvaus, netto]]</f>
        <v>16054252.33854877</v>
      </c>
      <c r="S48" s="11"/>
      <c r="T48"/>
    </row>
    <row r="49" spans="1:20" ht="15" x14ac:dyDescent="0.25">
      <c r="A49" s="32">
        <v>146</v>
      </c>
      <c r="B49" s="13" t="s">
        <v>54</v>
      </c>
      <c r="C49" s="15">
        <v>4293</v>
      </c>
      <c r="D49" s="15">
        <f>Ikärakenne[[#This Row],[Laskennalliset kustannukset, IKÄRAKENNE yhteensä, €]]</f>
        <v>4101136.4</v>
      </c>
      <c r="E49" s="15">
        <f>'Lask. kustannukset MUUT'!AD55</f>
        <v>3846585.3485750626</v>
      </c>
      <c r="F49" s="231">
        <f>Yhteenveto[[#This Row],[Ikärakenne, laskennallinen kustannus]]+Yhteenveto[[#This Row],[Muut laskennalliset kustannukset ]]</f>
        <v>7947721.7485750625</v>
      </c>
      <c r="G49" s="446">
        <v>1629.76</v>
      </c>
      <c r="H49" s="17">
        <v>6996559.6799999997</v>
      </c>
      <c r="I49" s="337">
        <f>Yhteenveto[[#This Row],[Laskennalliset kustannukset yhteensä]]-Yhteenveto[[#This Row],[Omarahoitusosuus, €]]</f>
        <v>951162.06857506279</v>
      </c>
      <c r="J49" s="33">
        <f>Lisäosat!U50</f>
        <v>1511268.3231324253</v>
      </c>
      <c r="K49" s="34">
        <f>'Muut lis_väh'!O47</f>
        <v>-106243.08987585612</v>
      </c>
      <c r="L49" s="231">
        <f>Yhteenveto[[#This Row],[Valtionosuus omarahoitusosuuden jälkeen (välisumma)]]+Yhteenveto[[#This Row],[Lisäosat yhteensä]]+Yhteenveto[[#This Row],[Valtionosuuteen tehtävät vähennykset ja lisäykset, netto]]</f>
        <v>2356187.3018316324</v>
      </c>
      <c r="M49" s="34">
        <f>'Verotuloihin perust tasaus'!N54</f>
        <v>511081</v>
      </c>
      <c r="N49" s="301">
        <f>SUM(Yhteenveto[[#This Row],[Valtionosuus ennen verotuloihin perustuvaa valtionosuuden tasausta]]+Yhteenveto[[#This Row],[Verotuloihin perustuva valtionosuuden tasaus]])</f>
        <v>2867268.3018316324</v>
      </c>
      <c r="O49" s="241">
        <f>Verokorvaukset!H47</f>
        <v>830301.88231549377</v>
      </c>
      <c r="P49" s="368">
        <f>SUM(Yhteenveto[[#This Row],[Kunnan  peruspalvelujen valtionosuus ]:[Veroperustemuutoksista johtuvien veromenetysten korvaus]])</f>
        <v>3697570.184147126</v>
      </c>
      <c r="Q49" s="34">
        <f>Kotikuntakorvaus!F51</f>
        <v>169784.67499999999</v>
      </c>
      <c r="R49" s="339">
        <f>+Yhteenveto[[#This Row],[Kunnan  peruspalvelujen valtionosuus ]]+Yhteenveto[[#This Row],[Veroperustemuutoksista johtuvien veromenetysten korvaus]]+Yhteenveto[[#This Row],[Kotikuntakorvaus, netto]]</f>
        <v>3867354.8591471259</v>
      </c>
      <c r="S49" s="11"/>
      <c r="T49"/>
    </row>
    <row r="50" spans="1:20" ht="15" x14ac:dyDescent="0.25">
      <c r="A50" s="32">
        <v>148</v>
      </c>
      <c r="B50" s="13" t="s">
        <v>55</v>
      </c>
      <c r="C50" s="15">
        <v>7244</v>
      </c>
      <c r="D50" s="15">
        <f>Ikärakenne[[#This Row],[Laskennalliset kustannukset, IKÄRAKENNE yhteensä, €]]</f>
        <v>9892336.2699999996</v>
      </c>
      <c r="E50" s="15">
        <f>'Lask. kustannukset MUUT'!AD56</f>
        <v>8813609.5848917477</v>
      </c>
      <c r="F50" s="231">
        <f>Yhteenveto[[#This Row],[Ikärakenne, laskennallinen kustannus]]+Yhteenveto[[#This Row],[Muut laskennalliset kustannukset ]]</f>
        <v>18705945.854891747</v>
      </c>
      <c r="G50" s="446">
        <v>1629.76</v>
      </c>
      <c r="H50" s="17">
        <v>11805981.439999999</v>
      </c>
      <c r="I50" s="337">
        <f>Yhteenveto[[#This Row],[Laskennalliset kustannukset yhteensä]]-Yhteenveto[[#This Row],[Omarahoitusosuus, €]]</f>
        <v>6899964.4148917478</v>
      </c>
      <c r="J50" s="33">
        <f>Lisäosat!U51</f>
        <v>3276273.8441576613</v>
      </c>
      <c r="K50" s="34">
        <f>'Muut lis_väh'!O48</f>
        <v>2225329.9057434341</v>
      </c>
      <c r="L50" s="231">
        <f>Yhteenveto[[#This Row],[Valtionosuus omarahoitusosuuden jälkeen (välisumma)]]+Yhteenveto[[#This Row],[Lisäosat yhteensä]]+Yhteenveto[[#This Row],[Valtionosuuteen tehtävät vähennykset ja lisäykset, netto]]</f>
        <v>12401568.164792843</v>
      </c>
      <c r="M50" s="34">
        <f>'Verotuloihin perust tasaus'!N55</f>
        <v>-125170</v>
      </c>
      <c r="N50" s="301">
        <f>SUM(Yhteenveto[[#This Row],[Valtionosuus ennen verotuloihin perustuvaa valtionosuuden tasausta]]+Yhteenveto[[#This Row],[Verotuloihin perustuva valtionosuuden tasaus]])</f>
        <v>12276398.164792843</v>
      </c>
      <c r="O50" s="241">
        <f>Verokorvaukset!H48</f>
        <v>861125.50426208647</v>
      </c>
      <c r="P50" s="368">
        <f>SUM(Yhteenveto[[#This Row],[Kunnan  peruspalvelujen valtionosuus ]:[Veroperustemuutoksista johtuvien veromenetysten korvaus]])</f>
        <v>13137523.669054929</v>
      </c>
      <c r="Q50" s="34">
        <f>Kotikuntakorvaus!F52</f>
        <v>-90015.912500000006</v>
      </c>
      <c r="R50" s="339">
        <f>+Yhteenveto[[#This Row],[Kunnan  peruspalvelujen valtionosuus ]]+Yhteenveto[[#This Row],[Veroperustemuutoksista johtuvien veromenetysten korvaus]]+Yhteenveto[[#This Row],[Kotikuntakorvaus, netto]]</f>
        <v>13047507.75655493</v>
      </c>
      <c r="S50" s="11"/>
      <c r="T50"/>
    </row>
    <row r="51" spans="1:20" ht="15" x14ac:dyDescent="0.25">
      <c r="A51" s="32">
        <v>149</v>
      </c>
      <c r="B51" s="13" t="s">
        <v>56</v>
      </c>
      <c r="C51" s="15">
        <v>5391</v>
      </c>
      <c r="D51" s="15">
        <f>Ikärakenne[[#This Row],[Laskennalliset kustannukset, IKÄRAKENNE yhteensä, €]]</f>
        <v>8928398.790000001</v>
      </c>
      <c r="E51" s="15">
        <f>'Lask. kustannukset MUUT'!AD57</f>
        <v>2497296.8534327154</v>
      </c>
      <c r="F51" s="231">
        <f>Yhteenveto[[#This Row],[Ikärakenne, laskennallinen kustannus]]+Yhteenveto[[#This Row],[Muut laskennalliset kustannukset ]]</f>
        <v>11425695.643432716</v>
      </c>
      <c r="G51" s="446">
        <v>1629.76</v>
      </c>
      <c r="H51" s="17">
        <v>8786036.1600000001</v>
      </c>
      <c r="I51" s="337">
        <f>Yhteenveto[[#This Row],[Laskennalliset kustannukset yhteensä]]-Yhteenveto[[#This Row],[Omarahoitusosuus, €]]</f>
        <v>2639659.4834327158</v>
      </c>
      <c r="J51" s="33">
        <f>Lisäosat!U52</f>
        <v>158438.45277826078</v>
      </c>
      <c r="K51" s="34">
        <f>'Muut lis_väh'!O49</f>
        <v>272019.17174259812</v>
      </c>
      <c r="L51" s="231">
        <f>Yhteenveto[[#This Row],[Valtionosuus omarahoitusosuuden jälkeen (välisumma)]]+Yhteenveto[[#This Row],[Lisäosat yhteensä]]+Yhteenveto[[#This Row],[Valtionosuuteen tehtävät vähennykset ja lisäykset, netto]]</f>
        <v>3070117.1079535745</v>
      </c>
      <c r="M51" s="34">
        <f>'Verotuloihin perust tasaus'!N56</f>
        <v>-75011</v>
      </c>
      <c r="N51" s="301">
        <f>SUM(Yhteenveto[[#This Row],[Valtionosuus ennen verotuloihin perustuvaa valtionosuuden tasausta]]+Yhteenveto[[#This Row],[Verotuloihin perustuva valtionosuuden tasaus]])</f>
        <v>2995106.1079535745</v>
      </c>
      <c r="O51" s="241">
        <f>Verokorvaukset!H49</f>
        <v>627633.05518567853</v>
      </c>
      <c r="P51" s="368">
        <f>SUM(Yhteenveto[[#This Row],[Kunnan  peruspalvelujen valtionosuus ]:[Veroperustemuutoksista johtuvien veromenetysten korvaus]])</f>
        <v>3622739.1631392529</v>
      </c>
      <c r="Q51" s="34">
        <f>Kotikuntakorvaus!F53</f>
        <v>-2835722.0874999999</v>
      </c>
      <c r="R51" s="339">
        <f>+Yhteenveto[[#This Row],[Kunnan  peruspalvelujen valtionosuus ]]+Yhteenveto[[#This Row],[Veroperustemuutoksista johtuvien veromenetysten korvaus]]+Yhteenveto[[#This Row],[Kotikuntakorvaus, netto]]</f>
        <v>787017.07563925302</v>
      </c>
      <c r="S51" s="11"/>
      <c r="T51"/>
    </row>
    <row r="52" spans="1:20" ht="15" x14ac:dyDescent="0.25">
      <c r="A52" s="32">
        <v>151</v>
      </c>
      <c r="B52" s="13" t="s">
        <v>57</v>
      </c>
      <c r="C52" s="15">
        <v>1771</v>
      </c>
      <c r="D52" s="15">
        <f>Ikärakenne[[#This Row],[Laskennalliset kustannukset, IKÄRAKENNE yhteensä, €]]</f>
        <v>2482776.9699999997</v>
      </c>
      <c r="E52" s="15">
        <f>'Lask. kustannukset MUUT'!AD58</f>
        <v>961224.22954070906</v>
      </c>
      <c r="F52" s="231">
        <f>Yhteenveto[[#This Row],[Ikärakenne, laskennallinen kustannus]]+Yhteenveto[[#This Row],[Muut laskennalliset kustannukset ]]</f>
        <v>3444001.1995407087</v>
      </c>
      <c r="G52" s="446">
        <v>1629.76</v>
      </c>
      <c r="H52" s="17">
        <v>2886304.96</v>
      </c>
      <c r="I52" s="337">
        <f>Yhteenveto[[#This Row],[Laskennalliset kustannukset yhteensä]]-Yhteenveto[[#This Row],[Omarahoitusosuus, €]]</f>
        <v>557696.23954070872</v>
      </c>
      <c r="J52" s="33">
        <f>Lisäosat!U53</f>
        <v>259392.85038391533</v>
      </c>
      <c r="K52" s="34">
        <f>'Muut lis_väh'!O50</f>
        <v>-512325.37639961252</v>
      </c>
      <c r="L52" s="231">
        <f>Yhteenveto[[#This Row],[Valtionosuus omarahoitusosuuden jälkeen (välisumma)]]+Yhteenveto[[#This Row],[Lisäosat yhteensä]]+Yhteenveto[[#This Row],[Valtionosuuteen tehtävät vähennykset ja lisäykset, netto]]</f>
        <v>304763.71352501155</v>
      </c>
      <c r="M52" s="34">
        <f>'Verotuloihin perust tasaus'!N57</f>
        <v>386682</v>
      </c>
      <c r="N52" s="301">
        <f>SUM(Yhteenveto[[#This Row],[Valtionosuus ennen verotuloihin perustuvaa valtionosuuden tasausta]]+Yhteenveto[[#This Row],[Verotuloihin perustuva valtionosuuden tasaus]])</f>
        <v>691445.71352501155</v>
      </c>
      <c r="O52" s="241">
        <f>Verokorvaukset!H50</f>
        <v>400371.13820438716</v>
      </c>
      <c r="P52" s="368">
        <f>SUM(Yhteenveto[[#This Row],[Kunnan  peruspalvelujen valtionosuus ]:[Veroperustemuutoksista johtuvien veromenetysten korvaus]])</f>
        <v>1091816.8517293986</v>
      </c>
      <c r="Q52" s="34">
        <f>Kotikuntakorvaus!F54</f>
        <v>17667.5</v>
      </c>
      <c r="R52" s="339">
        <f>+Yhteenveto[[#This Row],[Kunnan  peruspalvelujen valtionosuus ]]+Yhteenveto[[#This Row],[Veroperustemuutoksista johtuvien veromenetysten korvaus]]+Yhteenveto[[#This Row],[Kotikuntakorvaus, netto]]</f>
        <v>1109484.3517293986</v>
      </c>
      <c r="S52" s="11"/>
      <c r="T52"/>
    </row>
    <row r="53" spans="1:20" ht="15" x14ac:dyDescent="0.25">
      <c r="A53" s="32">
        <v>152</v>
      </c>
      <c r="B53" s="13" t="s">
        <v>58</v>
      </c>
      <c r="C53" s="15">
        <v>4261</v>
      </c>
      <c r="D53" s="15">
        <f>Ikärakenne[[#This Row],[Laskennalliset kustannukset, IKÄRAKENNE yhteensä, €]]</f>
        <v>7215611.1799999997</v>
      </c>
      <c r="E53" s="15">
        <f>'Lask. kustannukset MUUT'!AD59</f>
        <v>950497.16220666631</v>
      </c>
      <c r="F53" s="231">
        <f>Yhteenveto[[#This Row],[Ikärakenne, laskennallinen kustannus]]+Yhteenveto[[#This Row],[Muut laskennalliset kustannukset ]]</f>
        <v>8166108.3422066662</v>
      </c>
      <c r="G53" s="446">
        <v>1629.76</v>
      </c>
      <c r="H53" s="17">
        <v>6944407.3600000003</v>
      </c>
      <c r="I53" s="337">
        <f>Yhteenveto[[#This Row],[Laskennalliset kustannukset yhteensä]]-Yhteenveto[[#This Row],[Omarahoitusosuus, €]]</f>
        <v>1221700.9822066659</v>
      </c>
      <c r="J53" s="33">
        <f>Lisäosat!U54</f>
        <v>135013.65005831479</v>
      </c>
      <c r="K53" s="34">
        <f>'Muut lis_väh'!O51</f>
        <v>-119111.50957979643</v>
      </c>
      <c r="L53" s="231">
        <f>Yhteenveto[[#This Row],[Valtionosuus omarahoitusosuuden jälkeen (välisumma)]]+Yhteenveto[[#This Row],[Lisäosat yhteensä]]+Yhteenveto[[#This Row],[Valtionosuuteen tehtävät vähennykset ja lisäykset, netto]]</f>
        <v>1237603.1226851842</v>
      </c>
      <c r="M53" s="34">
        <f>'Verotuloihin perust tasaus'!N58</f>
        <v>1979716</v>
      </c>
      <c r="N53" s="301">
        <f>SUM(Yhteenveto[[#This Row],[Valtionosuus ennen verotuloihin perustuvaa valtionosuuden tasausta]]+Yhteenveto[[#This Row],[Verotuloihin perustuva valtionosuuden tasaus]])</f>
        <v>3217319.1226851842</v>
      </c>
      <c r="O53" s="241">
        <f>Verokorvaukset!H51</f>
        <v>698555.33769605216</v>
      </c>
      <c r="P53" s="368">
        <f>SUM(Yhteenveto[[#This Row],[Kunnan  peruspalvelujen valtionosuus ]:[Veroperustemuutoksista johtuvien veromenetysten korvaus]])</f>
        <v>3915874.4603812364</v>
      </c>
      <c r="Q53" s="34">
        <f>Kotikuntakorvaus!F55</f>
        <v>439920.75</v>
      </c>
      <c r="R53" s="339">
        <f>+Yhteenveto[[#This Row],[Kunnan  peruspalvelujen valtionosuus ]]+Yhteenveto[[#This Row],[Veroperustemuutoksista johtuvien veromenetysten korvaus]]+Yhteenveto[[#This Row],[Kotikuntakorvaus, netto]]</f>
        <v>4355795.2103812359</v>
      </c>
      <c r="S53" s="11"/>
      <c r="T53"/>
    </row>
    <row r="54" spans="1:20" ht="15" x14ac:dyDescent="0.25">
      <c r="A54" s="32">
        <v>153</v>
      </c>
      <c r="B54" s="13" t="s">
        <v>59</v>
      </c>
      <c r="C54" s="15">
        <v>24345</v>
      </c>
      <c r="D54" s="15">
        <f>Ikärakenne[[#This Row],[Laskennalliset kustannukset, IKÄRAKENNE yhteensä, €]]</f>
        <v>32500302.829999998</v>
      </c>
      <c r="E54" s="15">
        <f>'Lask. kustannukset MUUT'!AD60</f>
        <v>10683298.465554504</v>
      </c>
      <c r="F54" s="231">
        <f>Yhteenveto[[#This Row],[Ikärakenne, laskennallinen kustannus]]+Yhteenveto[[#This Row],[Muut laskennalliset kustannukset ]]</f>
        <v>43183601.295554504</v>
      </c>
      <c r="G54" s="446">
        <v>1629.76</v>
      </c>
      <c r="H54" s="17">
        <v>39676507.200000003</v>
      </c>
      <c r="I54" s="337">
        <f>Yhteenveto[[#This Row],[Laskennalliset kustannukset yhteensä]]-Yhteenveto[[#This Row],[Omarahoitusosuus, €]]</f>
        <v>3507094.0955545008</v>
      </c>
      <c r="J54" s="33">
        <f>Lisäosat!U55</f>
        <v>863824.58469846868</v>
      </c>
      <c r="K54" s="34">
        <f>'Muut lis_väh'!O52</f>
        <v>5468315.9432007615</v>
      </c>
      <c r="L54" s="231">
        <f>Yhteenveto[[#This Row],[Valtionosuus omarahoitusosuuden jälkeen (välisumma)]]+Yhteenveto[[#This Row],[Lisäosat yhteensä]]+Yhteenveto[[#This Row],[Valtionosuuteen tehtävät vähennykset ja lisäykset, netto]]</f>
        <v>9839234.6234537307</v>
      </c>
      <c r="M54" s="34">
        <f>'Verotuloihin perust tasaus'!N59</f>
        <v>6975295</v>
      </c>
      <c r="N54" s="301">
        <f>SUM(Yhteenveto[[#This Row],[Valtionosuus ennen verotuloihin perustuvaa valtionosuuden tasausta]]+Yhteenveto[[#This Row],[Verotuloihin perustuva valtionosuuden tasaus]])</f>
        <v>16814529.623453729</v>
      </c>
      <c r="O54" s="241">
        <f>Verokorvaukset!H52</f>
        <v>2433554.3508211104</v>
      </c>
      <c r="P54" s="368">
        <f>SUM(Yhteenveto[[#This Row],[Kunnan  peruspalvelujen valtionosuus ]:[Veroperustemuutoksista johtuvien veromenetysten korvaus]])</f>
        <v>19248083.97427484</v>
      </c>
      <c r="Q54" s="34">
        <f>Kotikuntakorvaus!F56</f>
        <v>-570819.25749999972</v>
      </c>
      <c r="R54" s="339">
        <f>+Yhteenveto[[#This Row],[Kunnan  peruspalvelujen valtionosuus ]]+Yhteenveto[[#This Row],[Veroperustemuutoksista johtuvien veromenetysten korvaus]]+Yhteenveto[[#This Row],[Kotikuntakorvaus, netto]]</f>
        <v>18677264.71677484</v>
      </c>
      <c r="S54" s="11"/>
      <c r="T54"/>
    </row>
    <row r="55" spans="1:20" ht="15" x14ac:dyDescent="0.25">
      <c r="A55" s="32">
        <v>165</v>
      </c>
      <c r="B55" s="13" t="s">
        <v>60</v>
      </c>
      <c r="C55" s="15">
        <v>15867</v>
      </c>
      <c r="D55" s="15">
        <f>Ikärakenne[[#This Row],[Laskennalliset kustannukset, IKÄRAKENNE yhteensä, €]]</f>
        <v>27574040.859999999</v>
      </c>
      <c r="E55" s="15">
        <f>'Lask. kustannukset MUUT'!AD61</f>
        <v>3970864.4952660687</v>
      </c>
      <c r="F55" s="231">
        <f>Yhteenveto[[#This Row],[Ikärakenne, laskennallinen kustannus]]+Yhteenveto[[#This Row],[Muut laskennalliset kustannukset ]]</f>
        <v>31544905.355266068</v>
      </c>
      <c r="G55" s="446">
        <v>1629.76</v>
      </c>
      <c r="H55" s="17">
        <v>25859401.919999998</v>
      </c>
      <c r="I55" s="337">
        <f>Yhteenveto[[#This Row],[Laskennalliset kustannukset yhteensä]]-Yhteenveto[[#This Row],[Omarahoitusosuus, €]]</f>
        <v>5685503.4352660701</v>
      </c>
      <c r="J55" s="33">
        <f>Lisäosat!U56</f>
        <v>481859.4899084472</v>
      </c>
      <c r="K55" s="34">
        <f>'Muut lis_väh'!O53</f>
        <v>-944676.5804940504</v>
      </c>
      <c r="L55" s="231">
        <f>Yhteenveto[[#This Row],[Valtionosuus omarahoitusosuuden jälkeen (välisumma)]]+Yhteenveto[[#This Row],[Lisäosat yhteensä]]+Yhteenveto[[#This Row],[Valtionosuuteen tehtävät vähennykset ja lisäykset, netto]]</f>
        <v>5222686.3446804676</v>
      </c>
      <c r="M55" s="34">
        <f>'Verotuloihin perust tasaus'!N60</f>
        <v>3102638</v>
      </c>
      <c r="N55" s="301">
        <f>SUM(Yhteenveto[[#This Row],[Valtionosuus ennen verotuloihin perustuvaa valtionosuuden tasausta]]+Yhteenveto[[#This Row],[Verotuloihin perustuva valtionosuuden tasaus]])</f>
        <v>8325324.3446804676</v>
      </c>
      <c r="O55" s="241">
        <f>Verokorvaukset!H53</f>
        <v>1514514.2997290306</v>
      </c>
      <c r="P55" s="368">
        <f>SUM(Yhteenveto[[#This Row],[Kunnan  peruspalvelujen valtionosuus ]:[Veroperustemuutoksista johtuvien veromenetysten korvaus]])</f>
        <v>9839838.6444094982</v>
      </c>
      <c r="Q55" s="34">
        <f>Kotikuntakorvaus!F57</f>
        <v>413154.48750000016</v>
      </c>
      <c r="R55" s="339">
        <f>+Yhteenveto[[#This Row],[Kunnan  peruspalvelujen valtionosuus ]]+Yhteenveto[[#This Row],[Veroperustemuutoksista johtuvien veromenetysten korvaus]]+Yhteenveto[[#This Row],[Kotikuntakorvaus, netto]]</f>
        <v>10252993.131909499</v>
      </c>
      <c r="S55" s="11"/>
      <c r="T55"/>
    </row>
    <row r="56" spans="1:20" ht="15" x14ac:dyDescent="0.25">
      <c r="A56" s="32">
        <v>167</v>
      </c>
      <c r="B56" s="13" t="s">
        <v>61</v>
      </c>
      <c r="C56" s="15">
        <v>79129</v>
      </c>
      <c r="D56" s="15">
        <f>Ikärakenne[[#This Row],[Laskennalliset kustannukset, IKÄRAKENNE yhteensä, €]]</f>
        <v>117679834.88999999</v>
      </c>
      <c r="E56" s="15">
        <f>'Lask. kustannukset MUUT'!AD62</f>
        <v>33614050.718923256</v>
      </c>
      <c r="F56" s="231">
        <f>Yhteenveto[[#This Row],[Ikärakenne, laskennallinen kustannus]]+Yhteenveto[[#This Row],[Muut laskennalliset kustannukset ]]</f>
        <v>151293885.60892326</v>
      </c>
      <c r="G56" s="446">
        <v>1629.76</v>
      </c>
      <c r="H56" s="17">
        <v>128961279.04000001</v>
      </c>
      <c r="I56" s="337">
        <f>Yhteenveto[[#This Row],[Laskennalliset kustannukset yhteensä]]-Yhteenveto[[#This Row],[Omarahoitusosuus, €]]</f>
        <v>22332606.56892325</v>
      </c>
      <c r="J56" s="33">
        <f>Lisäosat!U57</f>
        <v>3577420.1394708678</v>
      </c>
      <c r="K56" s="34">
        <f>'Muut lis_väh'!O54</f>
        <v>-9973027.9421959668</v>
      </c>
      <c r="L56" s="231">
        <f>Yhteenveto[[#This Row],[Valtionosuus omarahoitusosuuden jälkeen (välisumma)]]+Yhteenveto[[#This Row],[Lisäosat yhteensä]]+Yhteenveto[[#This Row],[Valtionosuuteen tehtävät vähennykset ja lisäykset, netto]]</f>
        <v>15936998.766198151</v>
      </c>
      <c r="M56" s="34">
        <f>'Verotuloihin perust tasaus'!N61</f>
        <v>27984898</v>
      </c>
      <c r="N56" s="301">
        <f>SUM(Yhteenveto[[#This Row],[Valtionosuus ennen verotuloihin perustuvaa valtionosuuden tasausta]]+Yhteenveto[[#This Row],[Verotuloihin perustuva valtionosuuden tasaus]])</f>
        <v>43921896.766198151</v>
      </c>
      <c r="O56" s="241">
        <f>Verokorvaukset!H54</f>
        <v>9878780.7494331747</v>
      </c>
      <c r="P56" s="368">
        <f>SUM(Yhteenveto[[#This Row],[Kunnan  peruspalvelujen valtionosuus ]:[Veroperustemuutoksista johtuvien veromenetysten korvaus]])</f>
        <v>53800677.515631326</v>
      </c>
      <c r="Q56" s="34">
        <f>Kotikuntakorvaus!F58</f>
        <v>-12405146.787500003</v>
      </c>
      <c r="R56" s="339">
        <f>+Yhteenveto[[#This Row],[Kunnan  peruspalvelujen valtionosuus ]]+Yhteenveto[[#This Row],[Veroperustemuutoksista johtuvien veromenetysten korvaus]]+Yhteenveto[[#This Row],[Kotikuntakorvaus, netto]]</f>
        <v>41395530.728131324</v>
      </c>
      <c r="S56" s="11"/>
      <c r="T56"/>
    </row>
    <row r="57" spans="1:20" ht="15" x14ac:dyDescent="0.25">
      <c r="A57" s="32">
        <v>169</v>
      </c>
      <c r="B57" s="13" t="s">
        <v>62</v>
      </c>
      <c r="C57" s="15">
        <v>4795</v>
      </c>
      <c r="D57" s="15">
        <f>Ikärakenne[[#This Row],[Laskennalliset kustannukset, IKÄRAKENNE yhteensä, €]]</f>
        <v>7915998.3900000006</v>
      </c>
      <c r="E57" s="15">
        <f>'Lask. kustannukset MUUT'!AD63</f>
        <v>1147975.005733686</v>
      </c>
      <c r="F57" s="231">
        <f>Yhteenveto[[#This Row],[Ikärakenne, laskennallinen kustannus]]+Yhteenveto[[#This Row],[Muut laskennalliset kustannukset ]]</f>
        <v>9063973.3957336862</v>
      </c>
      <c r="G57" s="446">
        <v>1629.76</v>
      </c>
      <c r="H57" s="17">
        <v>7814699.2000000002</v>
      </c>
      <c r="I57" s="337">
        <f>Yhteenveto[[#This Row],[Laskennalliset kustannukset yhteensä]]-Yhteenveto[[#This Row],[Omarahoitusosuus, €]]</f>
        <v>1249274.195733686</v>
      </c>
      <c r="J57" s="33">
        <f>Lisäosat!U58</f>
        <v>128805.50513586236</v>
      </c>
      <c r="K57" s="34">
        <f>'Muut lis_väh'!O55</f>
        <v>-3443.9798474740528</v>
      </c>
      <c r="L57" s="231">
        <f>Yhteenveto[[#This Row],[Valtionosuus omarahoitusosuuden jälkeen (välisumma)]]+Yhteenveto[[#This Row],[Lisäosat yhteensä]]+Yhteenveto[[#This Row],[Valtionosuuteen tehtävät vähennykset ja lisäykset, netto]]</f>
        <v>1374635.7210220743</v>
      </c>
      <c r="M57" s="34">
        <f>'Verotuloihin perust tasaus'!N62</f>
        <v>1972935</v>
      </c>
      <c r="N57" s="301">
        <f>SUM(Yhteenveto[[#This Row],[Valtionosuus ennen verotuloihin perustuvaa valtionosuuden tasausta]]+Yhteenveto[[#This Row],[Verotuloihin perustuva valtionosuuden tasaus]])</f>
        <v>3347570.7210220741</v>
      </c>
      <c r="O57" s="241">
        <f>Verokorvaukset!H55</f>
        <v>564952.78316751355</v>
      </c>
      <c r="P57" s="368">
        <f>SUM(Yhteenveto[[#This Row],[Kunnan  peruspalvelujen valtionosuus ]:[Veroperustemuutoksista johtuvien veromenetysten korvaus]])</f>
        <v>3912523.5041895877</v>
      </c>
      <c r="Q57" s="34">
        <f>Kotikuntakorvaus!F59</f>
        <v>-1236.7249999999767</v>
      </c>
      <c r="R57" s="339">
        <f>+Yhteenveto[[#This Row],[Kunnan  peruspalvelujen valtionosuus ]]+Yhteenveto[[#This Row],[Veroperustemuutoksista johtuvien veromenetysten korvaus]]+Yhteenveto[[#This Row],[Kotikuntakorvaus, netto]]</f>
        <v>3911286.7791895876</v>
      </c>
      <c r="S57" s="11"/>
      <c r="T57"/>
    </row>
    <row r="58" spans="1:20" ht="15" x14ac:dyDescent="0.25">
      <c r="A58" s="32">
        <v>171</v>
      </c>
      <c r="B58" s="13" t="s">
        <v>63</v>
      </c>
      <c r="C58" s="15">
        <v>4494</v>
      </c>
      <c r="D58" s="15">
        <f>Ikärakenne[[#This Row],[Laskennalliset kustannukset, IKÄRAKENNE yhteensä, €]]</f>
        <v>6554930.4499999993</v>
      </c>
      <c r="E58" s="15">
        <f>'Lask. kustannukset MUUT'!AD64</f>
        <v>1927849.363681996</v>
      </c>
      <c r="F58" s="231">
        <f>Yhteenveto[[#This Row],[Ikärakenne, laskennallinen kustannus]]+Yhteenveto[[#This Row],[Muut laskennalliset kustannukset ]]</f>
        <v>8482779.8136819955</v>
      </c>
      <c r="G58" s="446">
        <v>1629.76</v>
      </c>
      <c r="H58" s="17">
        <v>7324141.4400000004</v>
      </c>
      <c r="I58" s="337">
        <f>Yhteenveto[[#This Row],[Laskennalliset kustannukset yhteensä]]-Yhteenveto[[#This Row],[Omarahoitusosuus, €]]</f>
        <v>1158638.3736819951</v>
      </c>
      <c r="J58" s="33">
        <f>Lisäosat!U59</f>
        <v>167897.17887638835</v>
      </c>
      <c r="K58" s="34">
        <f>'Muut lis_väh'!O56</f>
        <v>-319776.98878082231</v>
      </c>
      <c r="L58" s="231">
        <f>Yhteenveto[[#This Row],[Valtionosuus omarahoitusosuuden jälkeen (välisumma)]]+Yhteenveto[[#This Row],[Lisäosat yhteensä]]+Yhteenveto[[#This Row],[Valtionosuuteen tehtävät vähennykset ja lisäykset, netto]]</f>
        <v>1006758.5637775611</v>
      </c>
      <c r="M58" s="34">
        <f>'Verotuloihin perust tasaus'!N63</f>
        <v>1453480</v>
      </c>
      <c r="N58" s="301">
        <f>SUM(Yhteenveto[[#This Row],[Valtionosuus ennen verotuloihin perustuvaa valtionosuuden tasausta]]+Yhteenveto[[#This Row],[Verotuloihin perustuva valtionosuuden tasaus]])</f>
        <v>2460238.5637775613</v>
      </c>
      <c r="O58" s="241">
        <f>Verokorvaukset!H56</f>
        <v>756850.48580210796</v>
      </c>
      <c r="P58" s="368">
        <f>SUM(Yhteenveto[[#This Row],[Kunnan  peruspalvelujen valtionosuus ]:[Veroperustemuutoksista johtuvien veromenetysten korvaus]])</f>
        <v>3217089.0495796693</v>
      </c>
      <c r="Q58" s="34">
        <f>Kotikuntakorvaus!F60</f>
        <v>-45758.824999999983</v>
      </c>
      <c r="R58" s="339">
        <f>+Yhteenveto[[#This Row],[Kunnan  peruspalvelujen valtionosuus ]]+Yhteenveto[[#This Row],[Veroperustemuutoksista johtuvien veromenetysten korvaus]]+Yhteenveto[[#This Row],[Kotikuntakorvaus, netto]]</f>
        <v>3171330.2245796691</v>
      </c>
      <c r="S58" s="11"/>
      <c r="T58"/>
    </row>
    <row r="59" spans="1:20" ht="15" x14ac:dyDescent="0.25">
      <c r="A59" s="32">
        <v>172</v>
      </c>
      <c r="B59" s="13" t="s">
        <v>64</v>
      </c>
      <c r="C59" s="15">
        <v>4079</v>
      </c>
      <c r="D59" s="15">
        <f>Ikärakenne[[#This Row],[Laskennalliset kustannukset, IKÄRAKENNE yhteensä, €]]</f>
        <v>4851307.6399999997</v>
      </c>
      <c r="E59" s="15">
        <f>'Lask. kustannukset MUUT'!AD65</f>
        <v>2133078.0762366331</v>
      </c>
      <c r="F59" s="231">
        <f>Yhteenveto[[#This Row],[Ikärakenne, laskennallinen kustannus]]+Yhteenveto[[#This Row],[Muut laskennalliset kustannukset ]]</f>
        <v>6984385.7162366323</v>
      </c>
      <c r="G59" s="446">
        <v>1629.76</v>
      </c>
      <c r="H59" s="17">
        <v>6647791.04</v>
      </c>
      <c r="I59" s="337">
        <f>Yhteenveto[[#This Row],[Laskennalliset kustannukset yhteensä]]-Yhteenveto[[#This Row],[Omarahoitusosuus, €]]</f>
        <v>336594.67623663228</v>
      </c>
      <c r="J59" s="33">
        <f>Lisäosat!U60</f>
        <v>727871.00776957779</v>
      </c>
      <c r="K59" s="34">
        <f>'Muut lis_väh'!O57</f>
        <v>-480405.59053883987</v>
      </c>
      <c r="L59" s="231">
        <f>Yhteenveto[[#This Row],[Valtionosuus omarahoitusosuuden jälkeen (välisumma)]]+Yhteenveto[[#This Row],[Lisäosat yhteensä]]+Yhteenveto[[#This Row],[Valtionosuuteen tehtävät vähennykset ja lisäykset, netto]]</f>
        <v>584060.09346737014</v>
      </c>
      <c r="M59" s="34">
        <f>'Verotuloihin perust tasaus'!N64</f>
        <v>1820989</v>
      </c>
      <c r="N59" s="301">
        <f>SUM(Yhteenveto[[#This Row],[Valtionosuus ennen verotuloihin perustuvaa valtionosuuden tasausta]]+Yhteenveto[[#This Row],[Verotuloihin perustuva valtionosuuden tasaus]])</f>
        <v>2405049.0934673701</v>
      </c>
      <c r="O59" s="241">
        <f>Verokorvaukset!H57</f>
        <v>758811.99018686241</v>
      </c>
      <c r="P59" s="368">
        <f>SUM(Yhteenveto[[#This Row],[Kunnan  peruspalvelujen valtionosuus ]:[Veroperustemuutoksista johtuvien veromenetysten korvaus]])</f>
        <v>3163861.0836542323</v>
      </c>
      <c r="Q59" s="34">
        <f>Kotikuntakorvaus!F61</f>
        <v>156799.06249999994</v>
      </c>
      <c r="R59" s="339">
        <f>+Yhteenveto[[#This Row],[Kunnan  peruspalvelujen valtionosuus ]]+Yhteenveto[[#This Row],[Veroperustemuutoksista johtuvien veromenetysten korvaus]]+Yhteenveto[[#This Row],[Kotikuntakorvaus, netto]]</f>
        <v>3320660.1461542323</v>
      </c>
      <c r="S59" s="11"/>
      <c r="T59"/>
    </row>
    <row r="60" spans="1:20" ht="15" x14ac:dyDescent="0.25">
      <c r="A60" s="32">
        <v>176</v>
      </c>
      <c r="B60" s="13" t="s">
        <v>65</v>
      </c>
      <c r="C60" s="15">
        <v>4059</v>
      </c>
      <c r="D60" s="15">
        <f>Ikärakenne[[#This Row],[Laskennalliset kustannukset, IKÄRAKENNE yhteensä, €]]</f>
        <v>4077165.2299999995</v>
      </c>
      <c r="E60" s="15">
        <f>'Lask. kustannukset MUUT'!AD66</f>
        <v>2658999.8464497798</v>
      </c>
      <c r="F60" s="231">
        <f>Yhteenveto[[#This Row],[Ikärakenne, laskennallinen kustannus]]+Yhteenveto[[#This Row],[Muut laskennalliset kustannukset ]]</f>
        <v>6736165.0764497798</v>
      </c>
      <c r="G60" s="446">
        <v>1629.76</v>
      </c>
      <c r="H60" s="17">
        <v>6615195.8399999999</v>
      </c>
      <c r="I60" s="337">
        <f>Yhteenveto[[#This Row],[Laskennalliset kustannukset yhteensä]]-Yhteenveto[[#This Row],[Omarahoitusosuus, €]]</f>
        <v>120969.23644977994</v>
      </c>
      <c r="J60" s="33">
        <f>Lisäosat!U61</f>
        <v>1408189.0412063214</v>
      </c>
      <c r="K60" s="34">
        <f>'Muut lis_väh'!O58</f>
        <v>-2161479.0304160812</v>
      </c>
      <c r="L60" s="231">
        <f>Yhteenveto[[#This Row],[Valtionosuus omarahoitusosuuden jälkeen (välisumma)]]+Yhteenveto[[#This Row],[Lisäosat yhteensä]]+Yhteenveto[[#This Row],[Valtionosuuteen tehtävät vähennykset ja lisäykset, netto]]</f>
        <v>-632320.7527599798</v>
      </c>
      <c r="M60" s="34">
        <f>'Verotuloihin perust tasaus'!N65</f>
        <v>1819091</v>
      </c>
      <c r="N60" s="301">
        <f>SUM(Yhteenveto[[#This Row],[Valtionosuus ennen verotuloihin perustuvaa valtionosuuden tasausta]]+Yhteenveto[[#This Row],[Verotuloihin perustuva valtionosuuden tasaus]])</f>
        <v>1186770.2472400202</v>
      </c>
      <c r="O60" s="241">
        <f>Verokorvaukset!H58</f>
        <v>825515.05889631086</v>
      </c>
      <c r="P60" s="368">
        <f>SUM(Yhteenveto[[#This Row],[Kunnan  peruspalvelujen valtionosuus ]:[Veroperustemuutoksista johtuvien veromenetysten korvaus]])</f>
        <v>2012285.3061363311</v>
      </c>
      <c r="Q60" s="34">
        <f>Kotikuntakorvaus!F62</f>
        <v>-273934.58750000002</v>
      </c>
      <c r="R60" s="339">
        <f>+Yhteenveto[[#This Row],[Kunnan  peruspalvelujen valtionosuus ]]+Yhteenveto[[#This Row],[Veroperustemuutoksista johtuvien veromenetysten korvaus]]+Yhteenveto[[#This Row],[Kotikuntakorvaus, netto]]</f>
        <v>1738350.7186363311</v>
      </c>
      <c r="S60" s="11"/>
      <c r="T60"/>
    </row>
    <row r="61" spans="1:20" ht="15" x14ac:dyDescent="0.25">
      <c r="A61" s="32">
        <v>177</v>
      </c>
      <c r="B61" s="13" t="s">
        <v>66</v>
      </c>
      <c r="C61" s="15">
        <v>1663</v>
      </c>
      <c r="D61" s="15">
        <f>Ikärakenne[[#This Row],[Laskennalliset kustannukset, IKÄRAKENNE yhteensä, €]]</f>
        <v>2490777</v>
      </c>
      <c r="E61" s="15">
        <f>'Lask. kustannukset MUUT'!AD67</f>
        <v>502171.45609314292</v>
      </c>
      <c r="F61" s="231">
        <f>Yhteenveto[[#This Row],[Ikärakenne, laskennallinen kustannus]]+Yhteenveto[[#This Row],[Muut laskennalliset kustannukset ]]</f>
        <v>2992948.4560931427</v>
      </c>
      <c r="G61" s="446">
        <v>1629.76</v>
      </c>
      <c r="H61" s="17">
        <v>2710290.88</v>
      </c>
      <c r="I61" s="337">
        <f>Yhteenveto[[#This Row],[Laskennalliset kustannukset yhteensä]]-Yhteenveto[[#This Row],[Omarahoitusosuus, €]]</f>
        <v>282657.57609314285</v>
      </c>
      <c r="J61" s="33">
        <f>Lisäosat!U62</f>
        <v>122203.69903119677</v>
      </c>
      <c r="K61" s="34">
        <f>'Muut lis_väh'!O59</f>
        <v>490194.27622410061</v>
      </c>
      <c r="L61" s="231">
        <f>Yhteenveto[[#This Row],[Valtionosuus omarahoitusosuuden jälkeen (välisumma)]]+Yhteenveto[[#This Row],[Lisäosat yhteensä]]+Yhteenveto[[#This Row],[Valtionosuuteen tehtävät vähennykset ja lisäykset, netto]]</f>
        <v>895055.55134844023</v>
      </c>
      <c r="M61" s="34">
        <f>'Verotuloihin perust tasaus'!N66</f>
        <v>-22754</v>
      </c>
      <c r="N61" s="301">
        <f>SUM(Yhteenveto[[#This Row],[Valtionosuus ennen verotuloihin perustuvaa valtionosuuden tasausta]]+Yhteenveto[[#This Row],[Verotuloihin perustuva valtionosuuden tasaus]])</f>
        <v>872301.55134844023</v>
      </c>
      <c r="O61" s="241">
        <f>Verokorvaukset!H59</f>
        <v>305647.2351989827</v>
      </c>
      <c r="P61" s="368">
        <f>SUM(Yhteenveto[[#This Row],[Kunnan  peruspalvelujen valtionosuus ]:[Veroperustemuutoksista johtuvien veromenetysten korvaus]])</f>
        <v>1177948.7865474229</v>
      </c>
      <c r="Q61" s="34">
        <f>Kotikuntakorvaus!F63</f>
        <v>236921.17499999999</v>
      </c>
      <c r="R61" s="339">
        <f>+Yhteenveto[[#This Row],[Kunnan  peruspalvelujen valtionosuus ]]+Yhteenveto[[#This Row],[Veroperustemuutoksista johtuvien veromenetysten korvaus]]+Yhteenveto[[#This Row],[Kotikuntakorvaus, netto]]</f>
        <v>1414869.9615474229</v>
      </c>
      <c r="S61" s="11"/>
      <c r="T61"/>
    </row>
    <row r="62" spans="1:20" ht="15" x14ac:dyDescent="0.25">
      <c r="A62" s="32">
        <v>178</v>
      </c>
      <c r="B62" s="13" t="s">
        <v>67</v>
      </c>
      <c r="C62" s="15">
        <v>5569</v>
      </c>
      <c r="D62" s="15">
        <f>Ikärakenne[[#This Row],[Laskennalliset kustannukset, IKÄRAKENNE yhteensä, €]]</f>
        <v>6988167.6299999999</v>
      </c>
      <c r="E62" s="15">
        <f>'Lask. kustannukset MUUT'!AD68</f>
        <v>2258773.746817356</v>
      </c>
      <c r="F62" s="231">
        <f>Yhteenveto[[#This Row],[Ikärakenne, laskennallinen kustannus]]+Yhteenveto[[#This Row],[Muut laskennalliset kustannukset ]]</f>
        <v>9246941.3768173568</v>
      </c>
      <c r="G62" s="446">
        <v>1629.76</v>
      </c>
      <c r="H62" s="17">
        <v>9076133.4399999995</v>
      </c>
      <c r="I62" s="337">
        <f>Yhteenveto[[#This Row],[Laskennalliset kustannukset yhteensä]]-Yhteenveto[[#This Row],[Omarahoitusosuus, €]]</f>
        <v>170807.93681735732</v>
      </c>
      <c r="J62" s="33">
        <f>Lisäosat!U63</f>
        <v>491193.66011585447</v>
      </c>
      <c r="K62" s="34">
        <f>'Muut lis_väh'!O60</f>
        <v>136088.78272689178</v>
      </c>
      <c r="L62" s="231">
        <f>Yhteenveto[[#This Row],[Valtionosuus omarahoitusosuuden jälkeen (välisumma)]]+Yhteenveto[[#This Row],[Lisäosat yhteensä]]+Yhteenveto[[#This Row],[Valtionosuuteen tehtävät vähennykset ja lisäykset, netto]]</f>
        <v>798090.37966010359</v>
      </c>
      <c r="M62" s="34">
        <f>'Verotuloihin perust tasaus'!N67</f>
        <v>2155631</v>
      </c>
      <c r="N62" s="301">
        <f>SUM(Yhteenveto[[#This Row],[Valtionosuus ennen verotuloihin perustuvaa valtionosuuden tasausta]]+Yhteenveto[[#This Row],[Verotuloihin perustuva valtionosuuden tasaus]])</f>
        <v>2953721.3796601035</v>
      </c>
      <c r="O62" s="241">
        <f>Verokorvaukset!H60</f>
        <v>1055959.8874813961</v>
      </c>
      <c r="P62" s="368">
        <f>SUM(Yhteenveto[[#This Row],[Kunnan  peruspalvelujen valtionosuus ]:[Veroperustemuutoksista johtuvien veromenetysten korvaus]])</f>
        <v>4009681.2671414996</v>
      </c>
      <c r="Q62" s="34">
        <f>Kotikuntakorvaus!F64</f>
        <v>7243.6749999999884</v>
      </c>
      <c r="R62" s="339">
        <f>+Yhteenveto[[#This Row],[Kunnan  peruspalvelujen valtionosuus ]]+Yhteenveto[[#This Row],[Veroperustemuutoksista johtuvien veromenetysten korvaus]]+Yhteenveto[[#This Row],[Kotikuntakorvaus, netto]]</f>
        <v>4016924.9421414994</v>
      </c>
      <c r="S62" s="11"/>
      <c r="T62"/>
    </row>
    <row r="63" spans="1:20" ht="15" x14ac:dyDescent="0.25">
      <c r="A63" s="32">
        <v>179</v>
      </c>
      <c r="B63" s="13" t="s">
        <v>68</v>
      </c>
      <c r="C63" s="15">
        <v>149895</v>
      </c>
      <c r="D63" s="15">
        <f>Ikärakenne[[#This Row],[Laskennalliset kustannukset, IKÄRAKENNE yhteensä, €]]</f>
        <v>242851116.81000003</v>
      </c>
      <c r="E63" s="15">
        <f>'Lask. kustannukset MUUT'!AD69</f>
        <v>56602611.464501373</v>
      </c>
      <c r="F63" s="231">
        <f>Yhteenveto[[#This Row],[Ikärakenne, laskennallinen kustannus]]+Yhteenveto[[#This Row],[Muut laskennalliset kustannukset ]]</f>
        <v>299453728.27450138</v>
      </c>
      <c r="G63" s="446">
        <v>1629.76</v>
      </c>
      <c r="H63" s="17">
        <v>244292875.19999999</v>
      </c>
      <c r="I63" s="337">
        <f>Yhteenveto[[#This Row],[Laskennalliset kustannukset yhteensä]]-Yhteenveto[[#This Row],[Omarahoitusosuus, €]]</f>
        <v>55160853.074501395</v>
      </c>
      <c r="J63" s="33">
        <f>Lisäosat!U64</f>
        <v>7212364.2562659504</v>
      </c>
      <c r="K63" s="34">
        <f>'Muut lis_väh'!O61</f>
        <v>-40121384.571280211</v>
      </c>
      <c r="L63" s="231">
        <f>Yhteenveto[[#This Row],[Valtionosuus omarahoitusosuuden jälkeen (välisumma)]]+Yhteenveto[[#This Row],[Lisäosat yhteensä]]+Yhteenveto[[#This Row],[Valtionosuuteen tehtävät vähennykset ja lisäykset, netto]]</f>
        <v>22251832.759487137</v>
      </c>
      <c r="M63" s="34">
        <f>'Verotuloihin perust tasaus'!N68</f>
        <v>43087157</v>
      </c>
      <c r="N63" s="301">
        <f>SUM(Yhteenveto[[#This Row],[Valtionosuus ennen verotuloihin perustuvaa valtionosuuden tasausta]]+Yhteenveto[[#This Row],[Verotuloihin perustuva valtionosuuden tasaus]])</f>
        <v>65338989.759487137</v>
      </c>
      <c r="O63" s="241">
        <f>Verokorvaukset!H61</f>
        <v>15161730.844892627</v>
      </c>
      <c r="P63" s="368">
        <f>SUM(Yhteenveto[[#This Row],[Kunnan  peruspalvelujen valtionosuus ]:[Veroperustemuutoksista johtuvien veromenetysten korvaus]])</f>
        <v>80500720.604379758</v>
      </c>
      <c r="Q63" s="34">
        <f>Kotikuntakorvaus!F65</f>
        <v>-14170819.070000002</v>
      </c>
      <c r="R63" s="339">
        <f>+Yhteenveto[[#This Row],[Kunnan  peruspalvelujen valtionosuus ]]+Yhteenveto[[#This Row],[Veroperustemuutoksista johtuvien veromenetysten korvaus]]+Yhteenveto[[#This Row],[Kotikuntakorvaus, netto]]</f>
        <v>66329901.534379758</v>
      </c>
      <c r="S63" s="11"/>
      <c r="T63"/>
    </row>
    <row r="64" spans="1:20" ht="15" x14ac:dyDescent="0.25">
      <c r="A64" s="32">
        <v>181</v>
      </c>
      <c r="B64" s="13" t="s">
        <v>69</v>
      </c>
      <c r="C64" s="15">
        <v>1663</v>
      </c>
      <c r="D64" s="15">
        <f>Ikärakenne[[#This Row],[Laskennalliset kustannukset, IKÄRAKENNE yhteensä, €]]</f>
        <v>2797158.6699999995</v>
      </c>
      <c r="E64" s="15">
        <f>'Lask. kustannukset MUUT'!AD70</f>
        <v>513035.32176026731</v>
      </c>
      <c r="F64" s="231">
        <f>Yhteenveto[[#This Row],[Ikärakenne, laskennallinen kustannus]]+Yhteenveto[[#This Row],[Muut laskennalliset kustannukset ]]</f>
        <v>3310193.9917602669</v>
      </c>
      <c r="G64" s="446">
        <v>1629.76</v>
      </c>
      <c r="H64" s="17">
        <v>2710290.88</v>
      </c>
      <c r="I64" s="337">
        <f>Yhteenveto[[#This Row],[Laskennalliset kustannukset yhteensä]]-Yhteenveto[[#This Row],[Omarahoitusosuus, €]]</f>
        <v>599903.11176026706</v>
      </c>
      <c r="J64" s="33">
        <f>Lisäosat!U65</f>
        <v>88953.809677935089</v>
      </c>
      <c r="K64" s="34">
        <f>'Muut lis_väh'!O62</f>
        <v>418769.87478332827</v>
      </c>
      <c r="L64" s="231">
        <f>Yhteenveto[[#This Row],[Valtionosuus omarahoitusosuuden jälkeen (välisumma)]]+Yhteenveto[[#This Row],[Lisäosat yhteensä]]+Yhteenveto[[#This Row],[Valtionosuuteen tehtävät vähennykset ja lisäykset, netto]]</f>
        <v>1107626.7962215305</v>
      </c>
      <c r="M64" s="34">
        <f>'Verotuloihin perust tasaus'!N69</f>
        <v>916533</v>
      </c>
      <c r="N64" s="301">
        <f>SUM(Yhteenveto[[#This Row],[Valtionosuus ennen verotuloihin perustuvaa valtionosuuden tasausta]]+Yhteenveto[[#This Row],[Verotuloihin perustuva valtionosuuden tasaus]])</f>
        <v>2024159.7962215305</v>
      </c>
      <c r="O64" s="241">
        <f>Verokorvaukset!H62</f>
        <v>318978.2717145395</v>
      </c>
      <c r="P64" s="368">
        <f>SUM(Yhteenveto[[#This Row],[Kunnan  peruspalvelujen valtionosuus ]:[Veroperustemuutoksista johtuvien veromenetysten korvaus]])</f>
        <v>2343138.0679360703</v>
      </c>
      <c r="Q64" s="34">
        <f>Kotikuntakorvaus!F66</f>
        <v>4381.5400000000009</v>
      </c>
      <c r="R64" s="339">
        <f>+Yhteenveto[[#This Row],[Kunnan  peruspalvelujen valtionosuus ]]+Yhteenveto[[#This Row],[Veroperustemuutoksista johtuvien veromenetysten korvaus]]+Yhteenveto[[#This Row],[Kotikuntakorvaus, netto]]</f>
        <v>2347519.6079360703</v>
      </c>
      <c r="S64" s="11"/>
      <c r="T64"/>
    </row>
    <row r="65" spans="1:20" ht="15" x14ac:dyDescent="0.25">
      <c r="A65" s="32">
        <v>182</v>
      </c>
      <c r="B65" s="13" t="s">
        <v>70</v>
      </c>
      <c r="C65" s="15">
        <v>19020</v>
      </c>
      <c r="D65" s="15">
        <f>Ikärakenne[[#This Row],[Laskennalliset kustannukset, IKÄRAKENNE yhteensä, €]]</f>
        <v>25761809.839999996</v>
      </c>
      <c r="E65" s="15">
        <f>'Lask. kustannukset MUUT'!AD71</f>
        <v>7052735.6831060797</v>
      </c>
      <c r="F65" s="231">
        <f>Yhteenveto[[#This Row],[Ikärakenne, laskennallinen kustannus]]+Yhteenveto[[#This Row],[Muut laskennalliset kustannukset ]]</f>
        <v>32814545.523106076</v>
      </c>
      <c r="G65" s="446">
        <v>1629.76</v>
      </c>
      <c r="H65" s="17">
        <v>30998035.199999999</v>
      </c>
      <c r="I65" s="337">
        <f>Yhteenveto[[#This Row],[Laskennalliset kustannukset yhteensä]]-Yhteenveto[[#This Row],[Omarahoitusosuus, €]]</f>
        <v>1816510.3231060766</v>
      </c>
      <c r="J65" s="33">
        <f>Lisäosat!U66</f>
        <v>985666.65023419843</v>
      </c>
      <c r="K65" s="34">
        <f>'Muut lis_väh'!O63</f>
        <v>-3369944.4653211841</v>
      </c>
      <c r="L65" s="231">
        <f>Yhteenveto[[#This Row],[Valtionosuus omarahoitusosuuden jälkeen (välisumma)]]+Yhteenveto[[#This Row],[Lisäosat yhteensä]]+Yhteenveto[[#This Row],[Valtionosuuteen tehtävät vähennykset ja lisäykset, netto]]</f>
        <v>-567767.49198090937</v>
      </c>
      <c r="M65" s="34">
        <f>'Verotuloihin perust tasaus'!N70</f>
        <v>3397843</v>
      </c>
      <c r="N65" s="301">
        <f>SUM(Yhteenveto[[#This Row],[Valtionosuus ennen verotuloihin perustuvaa valtionosuuden tasausta]]+Yhteenveto[[#This Row],[Verotuloihin perustuva valtionosuuden tasaus]])</f>
        <v>2830075.5080190906</v>
      </c>
      <c r="O65" s="241">
        <f>Verokorvaukset!H63</f>
        <v>2113630.1606417457</v>
      </c>
      <c r="P65" s="368">
        <f>SUM(Yhteenveto[[#This Row],[Kunnan  peruspalvelujen valtionosuus ]:[Veroperustemuutoksista johtuvien veromenetysten korvaus]])</f>
        <v>4943705.6686608363</v>
      </c>
      <c r="Q65" s="34">
        <f>Kotikuntakorvaus!F67</f>
        <v>-398154.78000000009</v>
      </c>
      <c r="R65" s="339">
        <f>+Yhteenveto[[#This Row],[Kunnan  peruspalvelujen valtionosuus ]]+Yhteenveto[[#This Row],[Veroperustemuutoksista johtuvien veromenetysten korvaus]]+Yhteenveto[[#This Row],[Kotikuntakorvaus, netto]]</f>
        <v>4545550.888660836</v>
      </c>
      <c r="S65" s="11"/>
      <c r="T65"/>
    </row>
    <row r="66" spans="1:20" ht="15" x14ac:dyDescent="0.25">
      <c r="A66" s="32">
        <v>186</v>
      </c>
      <c r="B66" s="13" t="s">
        <v>71</v>
      </c>
      <c r="C66" s="15">
        <v>46944</v>
      </c>
      <c r="D66" s="15">
        <f>Ikärakenne[[#This Row],[Laskennalliset kustannukset, IKÄRAKENNE yhteensä, €]]</f>
        <v>85646268.49000001</v>
      </c>
      <c r="E66" s="15">
        <f>'Lask. kustannukset MUUT'!AD72</f>
        <v>18190517.19097317</v>
      </c>
      <c r="F66" s="231">
        <f>Yhteenveto[[#This Row],[Ikärakenne, laskennallinen kustannus]]+Yhteenveto[[#This Row],[Muut laskennalliset kustannukset ]]</f>
        <v>103836785.68097317</v>
      </c>
      <c r="G66" s="446">
        <v>1629.76</v>
      </c>
      <c r="H66" s="17">
        <v>76507453.439999998</v>
      </c>
      <c r="I66" s="337">
        <f>Yhteenveto[[#This Row],[Laskennalliset kustannukset yhteensä]]-Yhteenveto[[#This Row],[Omarahoitusosuus, €]]</f>
        <v>27329332.240973175</v>
      </c>
      <c r="J66" s="33">
        <f>Lisäosat!U67</f>
        <v>2109991.5455901534</v>
      </c>
      <c r="K66" s="34">
        <f>'Muut lis_väh'!O64</f>
        <v>-14444253.310284436</v>
      </c>
      <c r="L66" s="231">
        <f>Yhteenveto[[#This Row],[Valtionosuus omarahoitusosuuden jälkeen (välisumma)]]+Yhteenveto[[#This Row],[Lisäosat yhteensä]]+Yhteenveto[[#This Row],[Valtionosuuteen tehtävät vähennykset ja lisäykset, netto]]</f>
        <v>14995070.476278894</v>
      </c>
      <c r="M66" s="34">
        <f>'Verotuloihin perust tasaus'!N71</f>
        <v>2214535</v>
      </c>
      <c r="N66" s="301">
        <f>SUM(Yhteenveto[[#This Row],[Valtionosuus ennen verotuloihin perustuvaa valtionosuuden tasausta]]+Yhteenveto[[#This Row],[Verotuloihin perustuva valtionosuuden tasaus]])</f>
        <v>17209605.476278894</v>
      </c>
      <c r="O66" s="241">
        <f>Verokorvaukset!H64</f>
        <v>3060845.6746153068</v>
      </c>
      <c r="P66" s="368">
        <f>SUM(Yhteenveto[[#This Row],[Kunnan  peruspalvelujen valtionosuus ]:[Veroperustemuutoksista johtuvien veromenetysten korvaus]])</f>
        <v>20270451.150894202</v>
      </c>
      <c r="Q66" s="34">
        <f>Kotikuntakorvaus!F68</f>
        <v>-3715139.5674999994</v>
      </c>
      <c r="R66" s="339">
        <f>+Yhteenveto[[#This Row],[Kunnan  peruspalvelujen valtionosuus ]]+Yhteenveto[[#This Row],[Veroperustemuutoksista johtuvien veromenetysten korvaus]]+Yhteenveto[[#This Row],[Kotikuntakorvaus, netto]]</f>
        <v>16555311.583394203</v>
      </c>
      <c r="S66" s="11"/>
      <c r="T66"/>
    </row>
    <row r="67" spans="1:20" ht="15" x14ac:dyDescent="0.25">
      <c r="A67" s="32">
        <v>202</v>
      </c>
      <c r="B67" s="13" t="s">
        <v>72</v>
      </c>
      <c r="C67" s="15">
        <v>36675</v>
      </c>
      <c r="D67" s="15">
        <f>Ikärakenne[[#This Row],[Laskennalliset kustannukset, IKÄRAKENNE yhteensä, €]]</f>
        <v>74741987.209999993</v>
      </c>
      <c r="E67" s="15">
        <f>'Lask. kustannukset MUUT'!AD73</f>
        <v>9573478.7844307311</v>
      </c>
      <c r="F67" s="231">
        <f>Yhteenveto[[#This Row],[Ikärakenne, laskennallinen kustannus]]+Yhteenveto[[#This Row],[Muut laskennalliset kustannukset ]]</f>
        <v>84315465.994430721</v>
      </c>
      <c r="G67" s="446">
        <v>1629.76</v>
      </c>
      <c r="H67" s="17">
        <v>59771448</v>
      </c>
      <c r="I67" s="337">
        <f>Yhteenveto[[#This Row],[Laskennalliset kustannukset yhteensä]]-Yhteenveto[[#This Row],[Omarahoitusosuus, €]]</f>
        <v>24544017.994430721</v>
      </c>
      <c r="J67" s="33">
        <f>Lisäosat!U68</f>
        <v>1446622.4556421295</v>
      </c>
      <c r="K67" s="34">
        <f>'Muut lis_väh'!O65</f>
        <v>2855629.1714118188</v>
      </c>
      <c r="L67" s="231">
        <f>Yhteenveto[[#This Row],[Valtionosuus omarahoitusosuuden jälkeen (välisumma)]]+Yhteenveto[[#This Row],[Lisäosat yhteensä]]+Yhteenveto[[#This Row],[Valtionosuuteen tehtävät vähennykset ja lisäykset, netto]]</f>
        <v>28846269.621484671</v>
      </c>
      <c r="M67" s="34">
        <f>'Verotuloihin perust tasaus'!N72</f>
        <v>-65819</v>
      </c>
      <c r="N67" s="301">
        <f>SUM(Yhteenveto[[#This Row],[Valtionosuus ennen verotuloihin perustuvaa valtionosuuden tasausta]]+Yhteenveto[[#This Row],[Verotuloihin perustuva valtionosuuden tasaus]])</f>
        <v>28780450.621484671</v>
      </c>
      <c r="O67" s="241">
        <f>Verokorvaukset!H65</f>
        <v>1673195.5234471464</v>
      </c>
      <c r="P67" s="368">
        <f>SUM(Yhteenveto[[#This Row],[Kunnan  peruspalvelujen valtionosuus ]:[Veroperustemuutoksista johtuvien veromenetysten korvaus]])</f>
        <v>30453646.144931816</v>
      </c>
      <c r="Q67" s="34">
        <f>Kotikuntakorvaus!F69</f>
        <v>-3784237.1600000006</v>
      </c>
      <c r="R67" s="339">
        <f>+Yhteenveto[[#This Row],[Kunnan  peruspalvelujen valtionosuus ]]+Yhteenveto[[#This Row],[Veroperustemuutoksista johtuvien veromenetysten korvaus]]+Yhteenveto[[#This Row],[Kotikuntakorvaus, netto]]</f>
        <v>26669408.984931815</v>
      </c>
      <c r="S67" s="11"/>
      <c r="T67"/>
    </row>
    <row r="68" spans="1:20" ht="15" x14ac:dyDescent="0.25">
      <c r="A68" s="32">
        <v>204</v>
      </c>
      <c r="B68" s="13" t="s">
        <v>73</v>
      </c>
      <c r="C68" s="15">
        <v>2547</v>
      </c>
      <c r="D68" s="15">
        <f>Ikärakenne[[#This Row],[Laskennalliset kustannukset, IKÄRAKENNE yhteensä, €]]</f>
        <v>3204425.45</v>
      </c>
      <c r="E68" s="15">
        <f>'Lask. kustannukset MUUT'!AD74</f>
        <v>1203764.1238159658</v>
      </c>
      <c r="F68" s="231">
        <f>Yhteenveto[[#This Row],[Ikärakenne, laskennallinen kustannus]]+Yhteenveto[[#This Row],[Muut laskennalliset kustannukset ]]</f>
        <v>4408189.573815966</v>
      </c>
      <c r="G68" s="446">
        <v>1629.76</v>
      </c>
      <c r="H68" s="17">
        <v>4150998.72</v>
      </c>
      <c r="I68" s="337">
        <f>Yhteenveto[[#This Row],[Laskennalliset kustannukset yhteensä]]-Yhteenveto[[#This Row],[Omarahoitusosuus, €]]</f>
        <v>257190.85381596582</v>
      </c>
      <c r="J68" s="33">
        <f>Lisäosat!U69</f>
        <v>399110.90033157275</v>
      </c>
      <c r="K68" s="34">
        <f>'Muut lis_väh'!O66</f>
        <v>-1799880.0487875736</v>
      </c>
      <c r="L68" s="231">
        <f>Yhteenveto[[#This Row],[Valtionosuus omarahoitusosuuden jälkeen (välisumma)]]+Yhteenveto[[#This Row],[Lisäosat yhteensä]]+Yhteenveto[[#This Row],[Valtionosuuteen tehtävät vähennykset ja lisäykset, netto]]</f>
        <v>-1143578.2946400349</v>
      </c>
      <c r="M68" s="34">
        <f>'Verotuloihin perust tasaus'!N73</f>
        <v>1180274</v>
      </c>
      <c r="N68" s="301">
        <f>SUM(Yhteenveto[[#This Row],[Valtionosuus ennen verotuloihin perustuvaa valtionosuuden tasausta]]+Yhteenveto[[#This Row],[Verotuloihin perustuva valtionosuuden tasaus]])</f>
        <v>36695.705359965097</v>
      </c>
      <c r="O68" s="241">
        <f>Verokorvaukset!H66</f>
        <v>459314.91495040822</v>
      </c>
      <c r="P68" s="368">
        <f>SUM(Yhteenveto[[#This Row],[Kunnan  peruspalvelujen valtionosuus ]:[Veroperustemuutoksista johtuvien veromenetysten korvaus]])</f>
        <v>496010.62031037331</v>
      </c>
      <c r="Q68" s="34">
        <f>Kotikuntakorvaus!F70</f>
        <v>-972101.18499999994</v>
      </c>
      <c r="R68" s="339">
        <f>+Yhteenveto[[#This Row],[Kunnan  peruspalvelujen valtionosuus ]]+Yhteenveto[[#This Row],[Veroperustemuutoksista johtuvien veromenetysten korvaus]]+Yhteenveto[[#This Row],[Kotikuntakorvaus, netto]]</f>
        <v>-476090.56468962663</v>
      </c>
      <c r="S68" s="11"/>
      <c r="T68"/>
    </row>
    <row r="69" spans="1:20" ht="15" x14ac:dyDescent="0.25">
      <c r="A69" s="32">
        <v>205</v>
      </c>
      <c r="B69" s="13" t="s">
        <v>74</v>
      </c>
      <c r="C69" s="15">
        <v>36370</v>
      </c>
      <c r="D69" s="15">
        <f>Ikärakenne[[#This Row],[Laskennalliset kustannukset, IKÄRAKENNE yhteensä, €]]</f>
        <v>61241212.390000001</v>
      </c>
      <c r="E69" s="15">
        <f>'Lask. kustannukset MUUT'!AD75</f>
        <v>14397142.625544665</v>
      </c>
      <c r="F69" s="231">
        <f>Yhteenveto[[#This Row],[Ikärakenne, laskennallinen kustannus]]+Yhteenveto[[#This Row],[Muut laskennalliset kustannukset ]]</f>
        <v>75638355.015544668</v>
      </c>
      <c r="G69" s="446">
        <v>1629.76</v>
      </c>
      <c r="H69" s="17">
        <v>59274371.200000003</v>
      </c>
      <c r="I69" s="337">
        <f>Yhteenveto[[#This Row],[Laskennalliset kustannukset yhteensä]]-Yhteenveto[[#This Row],[Omarahoitusosuus, €]]</f>
        <v>16363983.815544665</v>
      </c>
      <c r="J69" s="33">
        <f>Lisäosat!U70</f>
        <v>1732367.6994674215</v>
      </c>
      <c r="K69" s="34">
        <f>'Muut lis_väh'!O67</f>
        <v>-11123153.68950819</v>
      </c>
      <c r="L69" s="231">
        <f>Yhteenveto[[#This Row],[Valtionosuus omarahoitusosuuden jälkeen (välisumma)]]+Yhteenveto[[#This Row],[Lisäosat yhteensä]]+Yhteenveto[[#This Row],[Valtionosuuteen tehtävät vähennykset ja lisäykset, netto]]</f>
        <v>6973197.8255038951</v>
      </c>
      <c r="M69" s="34">
        <f>'Verotuloihin perust tasaus'!N74</f>
        <v>10387030</v>
      </c>
      <c r="N69" s="301">
        <f>SUM(Yhteenveto[[#This Row],[Valtionosuus ennen verotuloihin perustuvaa valtionosuuden tasausta]]+Yhteenveto[[#This Row],[Verotuloihin perustuva valtionosuuden tasaus]])</f>
        <v>17360227.825503893</v>
      </c>
      <c r="O69" s="241">
        <f>Verokorvaukset!H67</f>
        <v>3677036.3890849031</v>
      </c>
      <c r="P69" s="368">
        <f>SUM(Yhteenveto[[#This Row],[Kunnan  peruspalvelujen valtionosuus ]:[Veroperustemuutoksista johtuvien veromenetysten korvaus]])</f>
        <v>21037264.214588795</v>
      </c>
      <c r="Q69" s="34">
        <f>Kotikuntakorvaus!F71</f>
        <v>42402.000000000058</v>
      </c>
      <c r="R69" s="339">
        <f>+Yhteenveto[[#This Row],[Kunnan  peruspalvelujen valtionosuus ]]+Yhteenveto[[#This Row],[Veroperustemuutoksista johtuvien veromenetysten korvaus]]+Yhteenveto[[#This Row],[Kotikuntakorvaus, netto]]</f>
        <v>21079666.214588795</v>
      </c>
      <c r="S69" s="11"/>
      <c r="T69"/>
    </row>
    <row r="70" spans="1:20" ht="15" x14ac:dyDescent="0.25">
      <c r="A70" s="32">
        <v>208</v>
      </c>
      <c r="B70" s="13" t="s">
        <v>75</v>
      </c>
      <c r="C70" s="15">
        <v>12155</v>
      </c>
      <c r="D70" s="15">
        <f>Ikärakenne[[#This Row],[Laskennalliset kustannukset, IKÄRAKENNE yhteensä, €]]</f>
        <v>23292194.299999997</v>
      </c>
      <c r="E70" s="15">
        <f>'Lask. kustannukset MUUT'!AD76</f>
        <v>3198041.9296587636</v>
      </c>
      <c r="F70" s="231">
        <f>Yhteenveto[[#This Row],[Ikärakenne, laskennallinen kustannus]]+Yhteenveto[[#This Row],[Muut laskennalliset kustannukset ]]</f>
        <v>26490236.22965876</v>
      </c>
      <c r="G70" s="446">
        <v>1629.76</v>
      </c>
      <c r="H70" s="17">
        <v>19809732.800000001</v>
      </c>
      <c r="I70" s="337">
        <f>Yhteenveto[[#This Row],[Laskennalliset kustannukset yhteensä]]-Yhteenveto[[#This Row],[Omarahoitusosuus, €]]</f>
        <v>6680503.4296587594</v>
      </c>
      <c r="J70" s="33">
        <f>Lisäosat!U71</f>
        <v>796994.44585314882</v>
      </c>
      <c r="K70" s="34">
        <f>'Muut lis_väh'!O68</f>
        <v>-80802.653799806954</v>
      </c>
      <c r="L70" s="231">
        <f>Yhteenveto[[#This Row],[Valtionosuus omarahoitusosuuden jälkeen (välisumma)]]+Yhteenveto[[#This Row],[Lisäosat yhteensä]]+Yhteenveto[[#This Row],[Valtionosuuteen tehtävät vähennykset ja lisäykset, netto]]</f>
        <v>7396695.2217121013</v>
      </c>
      <c r="M70" s="34">
        <f>'Verotuloihin perust tasaus'!N75</f>
        <v>5561794</v>
      </c>
      <c r="N70" s="301">
        <f>SUM(Yhteenveto[[#This Row],[Valtionosuus ennen verotuloihin perustuvaa valtionosuuden tasausta]]+Yhteenveto[[#This Row],[Verotuloihin perustuva valtionosuuden tasaus]])</f>
        <v>12958489.221712101</v>
      </c>
      <c r="O70" s="241">
        <f>Verokorvaukset!H68</f>
        <v>1850801.1231766534</v>
      </c>
      <c r="P70" s="368">
        <f>SUM(Yhteenveto[[#This Row],[Kunnan  peruspalvelujen valtionosuus ]:[Veroperustemuutoksista johtuvien veromenetysten korvaus]])</f>
        <v>14809290.344888754</v>
      </c>
      <c r="Q70" s="34">
        <f>Kotikuntakorvaus!F72</f>
        <v>5388.5874999999942</v>
      </c>
      <c r="R70" s="339">
        <f>+Yhteenveto[[#This Row],[Kunnan  peruspalvelujen valtionosuus ]]+Yhteenveto[[#This Row],[Veroperustemuutoksista johtuvien veromenetysten korvaus]]+Yhteenveto[[#This Row],[Kotikuntakorvaus, netto]]</f>
        <v>14814678.932388755</v>
      </c>
      <c r="S70" s="11"/>
      <c r="T70"/>
    </row>
    <row r="71" spans="1:20" ht="15" x14ac:dyDescent="0.25">
      <c r="A71" s="32">
        <v>211</v>
      </c>
      <c r="B71" s="13" t="s">
        <v>76</v>
      </c>
      <c r="C71" s="15">
        <v>34379</v>
      </c>
      <c r="D71" s="15">
        <f>Ikärakenne[[#This Row],[Laskennalliset kustannukset, IKÄRAKENNE yhteensä, €]]</f>
        <v>68687448.280000001</v>
      </c>
      <c r="E71" s="15">
        <f>'Lask. kustannukset MUUT'!AD77</f>
        <v>7638924.0823645461</v>
      </c>
      <c r="F71" s="231">
        <f>Yhteenveto[[#This Row],[Ikärakenne, laskennallinen kustannus]]+Yhteenveto[[#This Row],[Muut laskennalliset kustannukset ]]</f>
        <v>76326372.362364545</v>
      </c>
      <c r="G71" s="446">
        <v>1629.76</v>
      </c>
      <c r="H71" s="17">
        <v>56029519.039999999</v>
      </c>
      <c r="I71" s="337">
        <f>Yhteenveto[[#This Row],[Laskennalliset kustannukset yhteensä]]-Yhteenveto[[#This Row],[Omarahoitusosuus, €]]</f>
        <v>20296853.322364546</v>
      </c>
      <c r="J71" s="33">
        <f>Lisäosat!U72</f>
        <v>1573915.8597004092</v>
      </c>
      <c r="K71" s="34">
        <f>'Muut lis_väh'!O69</f>
        <v>-3651010.527216983</v>
      </c>
      <c r="L71" s="231">
        <f>Yhteenveto[[#This Row],[Valtionosuus omarahoitusosuuden jälkeen (välisumma)]]+Yhteenveto[[#This Row],[Lisäosat yhteensä]]+Yhteenveto[[#This Row],[Valtionosuuteen tehtävät vähennykset ja lisäykset, netto]]</f>
        <v>18219758.654847972</v>
      </c>
      <c r="M71" s="34">
        <f>'Verotuloihin perust tasaus'!N76</f>
        <v>4712536</v>
      </c>
      <c r="N71" s="301">
        <f>SUM(Yhteenveto[[#This Row],[Valtionosuus ennen verotuloihin perustuvaa valtionosuuden tasausta]]+Yhteenveto[[#This Row],[Verotuloihin perustuva valtionosuuden tasaus]])</f>
        <v>22932294.654847972</v>
      </c>
      <c r="O71" s="241">
        <f>Verokorvaukset!H69</f>
        <v>1790732.2600611011</v>
      </c>
      <c r="P71" s="368">
        <f>SUM(Yhteenveto[[#This Row],[Kunnan  peruspalvelujen valtionosuus ]:[Veroperustemuutoksista johtuvien veromenetysten korvaus]])</f>
        <v>24723026.914909072</v>
      </c>
      <c r="Q71" s="34">
        <f>Kotikuntakorvaus!F73</f>
        <v>-1074219.335</v>
      </c>
      <c r="R71" s="339">
        <f>+Yhteenveto[[#This Row],[Kunnan  peruspalvelujen valtionosuus ]]+Yhteenveto[[#This Row],[Veroperustemuutoksista johtuvien veromenetysten korvaus]]+Yhteenveto[[#This Row],[Kotikuntakorvaus, netto]]</f>
        <v>23648807.579909071</v>
      </c>
      <c r="S71" s="11"/>
      <c r="T71"/>
    </row>
    <row r="72" spans="1:20" ht="15" x14ac:dyDescent="0.25">
      <c r="A72" s="32">
        <v>213</v>
      </c>
      <c r="B72" s="13" t="s">
        <v>77</v>
      </c>
      <c r="C72" s="15">
        <v>4952</v>
      </c>
      <c r="D72" s="15">
        <f>Ikärakenne[[#This Row],[Laskennalliset kustannukset, IKÄRAKENNE yhteensä, €]]</f>
        <v>6410606.8599999994</v>
      </c>
      <c r="E72" s="15">
        <f>'Lask. kustannukset MUUT'!AD78</f>
        <v>2115206.4121111063</v>
      </c>
      <c r="F72" s="231">
        <f>Yhteenveto[[#This Row],[Ikärakenne, laskennallinen kustannus]]+Yhteenveto[[#This Row],[Muut laskennalliset kustannukset ]]</f>
        <v>8525813.2721111067</v>
      </c>
      <c r="G72" s="446">
        <v>1629.76</v>
      </c>
      <c r="H72" s="17">
        <v>8070571.5199999996</v>
      </c>
      <c r="I72" s="337">
        <f>Yhteenveto[[#This Row],[Laskennalliset kustannukset yhteensä]]-Yhteenveto[[#This Row],[Omarahoitusosuus, €]]</f>
        <v>455241.75211110711</v>
      </c>
      <c r="J72" s="33">
        <f>Lisäosat!U73</f>
        <v>685917.26531642745</v>
      </c>
      <c r="K72" s="34">
        <f>'Muut lis_väh'!O70</f>
        <v>-868204.7679600711</v>
      </c>
      <c r="L72" s="231">
        <f>Yhteenveto[[#This Row],[Valtionosuus omarahoitusosuuden jälkeen (välisumma)]]+Yhteenveto[[#This Row],[Lisäosat yhteensä]]+Yhteenveto[[#This Row],[Valtionosuuteen tehtävät vähennykset ja lisäykset, netto]]</f>
        <v>272954.24946746347</v>
      </c>
      <c r="M72" s="34">
        <f>'Verotuloihin perust tasaus'!N77</f>
        <v>1116030</v>
      </c>
      <c r="N72" s="301">
        <f>SUM(Yhteenveto[[#This Row],[Valtionosuus ennen verotuloihin perustuvaa valtionosuuden tasausta]]+Yhteenveto[[#This Row],[Verotuloihin perustuva valtionosuuden tasaus]])</f>
        <v>1388984.2494674635</v>
      </c>
      <c r="O72" s="241">
        <f>Verokorvaukset!H70</f>
        <v>869415.52639412705</v>
      </c>
      <c r="P72" s="368">
        <f>SUM(Yhteenveto[[#This Row],[Kunnan  peruspalvelujen valtionosuus ]:[Veroperustemuutoksista johtuvien veromenetysten korvaus]])</f>
        <v>2258399.7758615906</v>
      </c>
      <c r="Q72" s="34">
        <f>Kotikuntakorvaus!F74</f>
        <v>-111305.24999999999</v>
      </c>
      <c r="R72" s="339">
        <f>+Yhteenveto[[#This Row],[Kunnan  peruspalvelujen valtionosuus ]]+Yhteenveto[[#This Row],[Veroperustemuutoksista johtuvien veromenetysten korvaus]]+Yhteenveto[[#This Row],[Kotikuntakorvaus, netto]]</f>
        <v>2147094.5258615906</v>
      </c>
      <c r="S72" s="11"/>
      <c r="T72"/>
    </row>
    <row r="73" spans="1:20" ht="15" x14ac:dyDescent="0.25">
      <c r="A73" s="32">
        <v>214</v>
      </c>
      <c r="B73" s="13" t="s">
        <v>78</v>
      </c>
      <c r="C73" s="15">
        <v>12508</v>
      </c>
      <c r="D73" s="15">
        <f>Ikärakenne[[#This Row],[Laskennalliset kustannukset, IKÄRAKENNE yhteensä, €]]</f>
        <v>19787108.32</v>
      </c>
      <c r="E73" s="15">
        <f>'Lask. kustannukset MUUT'!AD79</f>
        <v>5297986.9437022209</v>
      </c>
      <c r="F73" s="231">
        <f>Yhteenveto[[#This Row],[Ikärakenne, laskennallinen kustannus]]+Yhteenveto[[#This Row],[Muut laskennalliset kustannukset ]]</f>
        <v>25085095.263702221</v>
      </c>
      <c r="G73" s="446">
        <v>1629.76</v>
      </c>
      <c r="H73" s="17">
        <v>20385038.079999998</v>
      </c>
      <c r="I73" s="337">
        <f>Yhteenveto[[#This Row],[Laskennalliset kustannukset yhteensä]]-Yhteenveto[[#This Row],[Omarahoitusosuus, €]]</f>
        <v>4700057.183702223</v>
      </c>
      <c r="J73" s="33">
        <f>Lisäosat!U74</f>
        <v>709262.70830496994</v>
      </c>
      <c r="K73" s="34">
        <f>'Muut lis_väh'!O71</f>
        <v>-1376021.0178775894</v>
      </c>
      <c r="L73" s="231">
        <f>Yhteenveto[[#This Row],[Valtionosuus omarahoitusosuuden jälkeen (välisumma)]]+Yhteenveto[[#This Row],[Lisäosat yhteensä]]+Yhteenveto[[#This Row],[Valtionosuuteen tehtävät vähennykset ja lisäykset, netto]]</f>
        <v>4033298.8741296032</v>
      </c>
      <c r="M73" s="34">
        <f>'Verotuloihin perust tasaus'!N78</f>
        <v>5491960</v>
      </c>
      <c r="N73" s="301">
        <f>SUM(Yhteenveto[[#This Row],[Valtionosuus ennen verotuloihin perustuvaa valtionosuuden tasausta]]+Yhteenveto[[#This Row],[Verotuloihin perustuva valtionosuuden tasaus]])</f>
        <v>9525258.8741296027</v>
      </c>
      <c r="O73" s="241">
        <f>Verokorvaukset!H71</f>
        <v>2005167.8174547066</v>
      </c>
      <c r="P73" s="368">
        <f>SUM(Yhteenveto[[#This Row],[Kunnan  peruspalvelujen valtionosuus ]:[Veroperustemuutoksista johtuvien veromenetysten korvaus]])</f>
        <v>11530426.69158431</v>
      </c>
      <c r="Q73" s="34">
        <f>Kotikuntakorvaus!F75</f>
        <v>212010.00000000003</v>
      </c>
      <c r="R73" s="339">
        <f>+Yhteenveto[[#This Row],[Kunnan  peruspalvelujen valtionosuus ]]+Yhteenveto[[#This Row],[Veroperustemuutoksista johtuvien veromenetysten korvaus]]+Yhteenveto[[#This Row],[Kotikuntakorvaus, netto]]</f>
        <v>11742436.69158431</v>
      </c>
      <c r="S73" s="11"/>
      <c r="T73"/>
    </row>
    <row r="74" spans="1:20" ht="15" x14ac:dyDescent="0.25">
      <c r="A74" s="32">
        <v>216</v>
      </c>
      <c r="B74" s="13" t="s">
        <v>79</v>
      </c>
      <c r="C74" s="15">
        <v>1137</v>
      </c>
      <c r="D74" s="15">
        <f>Ikärakenne[[#This Row],[Laskennalliset kustannukset, IKÄRAKENNE yhteensä, €]]</f>
        <v>1463938.4600000002</v>
      </c>
      <c r="E74" s="15">
        <f>'Lask. kustannukset MUUT'!AD80</f>
        <v>640471.43471350765</v>
      </c>
      <c r="F74" s="231">
        <f>Yhteenveto[[#This Row],[Ikärakenne, laskennallinen kustannus]]+Yhteenveto[[#This Row],[Muut laskennalliset kustannukset ]]</f>
        <v>2104409.894713508</v>
      </c>
      <c r="G74" s="446">
        <v>1629.76</v>
      </c>
      <c r="H74" s="17">
        <v>1853037.1199999999</v>
      </c>
      <c r="I74" s="337">
        <f>Yhteenveto[[#This Row],[Laskennalliset kustannukset yhteensä]]-Yhteenveto[[#This Row],[Omarahoitusosuus, €]]</f>
        <v>251372.77471350809</v>
      </c>
      <c r="J74" s="33">
        <f>Lisäosat!U75</f>
        <v>397187.16089636571</v>
      </c>
      <c r="K74" s="34">
        <f>'Muut lis_väh'!O72</f>
        <v>21958.632575603013</v>
      </c>
      <c r="L74" s="231">
        <f>Yhteenveto[[#This Row],[Valtionosuus omarahoitusosuuden jälkeen (välisumma)]]+Yhteenveto[[#This Row],[Lisäosat yhteensä]]+Yhteenveto[[#This Row],[Valtionosuuteen tehtävät vähennykset ja lisäykset, netto]]</f>
        <v>670518.56818547682</v>
      </c>
      <c r="M74" s="34">
        <f>'Verotuloihin perust tasaus'!N79</f>
        <v>334111</v>
      </c>
      <c r="N74" s="301">
        <f>SUM(Yhteenveto[[#This Row],[Valtionosuus ennen verotuloihin perustuvaa valtionosuuden tasausta]]+Yhteenveto[[#This Row],[Verotuloihin perustuva valtionosuuden tasaus]])</f>
        <v>1004629.5681854768</v>
      </c>
      <c r="O74" s="241">
        <f>Verokorvaukset!H72</f>
        <v>252907.77586625208</v>
      </c>
      <c r="P74" s="368">
        <f>SUM(Yhteenveto[[#This Row],[Kunnan  peruspalvelujen valtionosuus ]:[Veroperustemuutoksista johtuvien veromenetysten korvaus]])</f>
        <v>1257537.344051729</v>
      </c>
      <c r="Q74" s="34">
        <f>Kotikuntakorvaus!F76</f>
        <v>51324.087500000001</v>
      </c>
      <c r="R74" s="339">
        <f>+Yhteenveto[[#This Row],[Kunnan  peruspalvelujen valtionosuus ]]+Yhteenveto[[#This Row],[Veroperustemuutoksista johtuvien veromenetysten korvaus]]+Yhteenveto[[#This Row],[Kotikuntakorvaus, netto]]</f>
        <v>1308861.4315517289</v>
      </c>
      <c r="S74" s="11"/>
      <c r="T74"/>
    </row>
    <row r="75" spans="1:20" ht="15" x14ac:dyDescent="0.25">
      <c r="A75" s="32">
        <v>217</v>
      </c>
      <c r="B75" s="13" t="s">
        <v>80</v>
      </c>
      <c r="C75" s="15">
        <v>5246</v>
      </c>
      <c r="D75" s="15">
        <f>Ikärakenne[[#This Row],[Laskennalliset kustannukset, IKÄRAKENNE yhteensä, €]]</f>
        <v>10494379.07</v>
      </c>
      <c r="E75" s="15">
        <f>'Lask. kustannukset MUUT'!AD81</f>
        <v>1386718.3552324942</v>
      </c>
      <c r="F75" s="231">
        <f>Yhteenveto[[#This Row],[Ikärakenne, laskennallinen kustannus]]+Yhteenveto[[#This Row],[Muut laskennalliset kustannukset ]]</f>
        <v>11881097.425232494</v>
      </c>
      <c r="G75" s="446">
        <v>1629.76</v>
      </c>
      <c r="H75" s="17">
        <v>8549720.959999999</v>
      </c>
      <c r="I75" s="337">
        <f>Yhteenveto[[#This Row],[Laskennalliset kustannukset yhteensä]]-Yhteenveto[[#This Row],[Omarahoitusosuus, €]]</f>
        <v>3331376.4652324952</v>
      </c>
      <c r="J75" s="33">
        <f>Lisäosat!U76</f>
        <v>246564.18177738244</v>
      </c>
      <c r="K75" s="34">
        <f>'Muut lis_väh'!O73</f>
        <v>-1777558.7721758257</v>
      </c>
      <c r="L75" s="231">
        <f>Yhteenveto[[#This Row],[Valtionosuus omarahoitusosuuden jälkeen (välisumma)]]+Yhteenveto[[#This Row],[Lisäosat yhteensä]]+Yhteenveto[[#This Row],[Valtionosuuteen tehtävät vähennykset ja lisäykset, netto]]</f>
        <v>1800381.8748340518</v>
      </c>
      <c r="M75" s="34">
        <f>'Verotuloihin perust tasaus'!N80</f>
        <v>2779561</v>
      </c>
      <c r="N75" s="301">
        <f>SUM(Yhteenveto[[#This Row],[Valtionosuus ennen verotuloihin perustuvaa valtionosuuden tasausta]]+Yhteenveto[[#This Row],[Verotuloihin perustuva valtionosuuden tasaus]])</f>
        <v>4579942.8748340514</v>
      </c>
      <c r="O75" s="241">
        <f>Verokorvaukset!H73</f>
        <v>686227.40723527002</v>
      </c>
      <c r="P75" s="368">
        <f>SUM(Yhteenveto[[#This Row],[Kunnan  peruspalvelujen valtionosuus ]:[Veroperustemuutoksista johtuvien veromenetysten korvaus]])</f>
        <v>5266170.2820693217</v>
      </c>
      <c r="Q75" s="34">
        <f>Kotikuntakorvaus!F77</f>
        <v>-49557.337499999994</v>
      </c>
      <c r="R75" s="339">
        <f>+Yhteenveto[[#This Row],[Kunnan  peruspalvelujen valtionosuus ]]+Yhteenveto[[#This Row],[Veroperustemuutoksista johtuvien veromenetysten korvaus]]+Yhteenveto[[#This Row],[Kotikuntakorvaus, netto]]</f>
        <v>5216612.9445693213</v>
      </c>
      <c r="S75" s="11"/>
      <c r="T75"/>
    </row>
    <row r="76" spans="1:20" ht="15" x14ac:dyDescent="0.25">
      <c r="A76" s="32">
        <v>218</v>
      </c>
      <c r="B76" s="13" t="s">
        <v>81</v>
      </c>
      <c r="C76" s="15">
        <v>1134</v>
      </c>
      <c r="D76" s="15">
        <f>Ikärakenne[[#This Row],[Laskennalliset kustannukset, IKÄRAKENNE yhteensä, €]]</f>
        <v>1439496.6999999997</v>
      </c>
      <c r="E76" s="15">
        <f>'Lask. kustannukset MUUT'!AD82</f>
        <v>383395.61293610046</v>
      </c>
      <c r="F76" s="231">
        <f>Yhteenveto[[#This Row],[Ikärakenne, laskennallinen kustannus]]+Yhteenveto[[#This Row],[Muut laskennalliset kustannukset ]]</f>
        <v>1822892.3129361002</v>
      </c>
      <c r="G76" s="446">
        <v>1629.76</v>
      </c>
      <c r="H76" s="17">
        <v>1848147.84</v>
      </c>
      <c r="I76" s="337">
        <f>Yhteenveto[[#This Row],[Laskennalliset kustannukset yhteensä]]-Yhteenveto[[#This Row],[Omarahoitusosuus, €]]</f>
        <v>-25255.527063899906</v>
      </c>
      <c r="J76" s="33">
        <f>Lisäosat!U77</f>
        <v>78422.012472390066</v>
      </c>
      <c r="K76" s="34">
        <f>'Muut lis_väh'!O74</f>
        <v>347212.33482235082</v>
      </c>
      <c r="L76" s="231">
        <f>Yhteenveto[[#This Row],[Valtionosuus omarahoitusosuuden jälkeen (välisumma)]]+Yhteenveto[[#This Row],[Lisäosat yhteensä]]+Yhteenveto[[#This Row],[Valtionosuuteen tehtävät vähennykset ja lisäykset, netto]]</f>
        <v>400378.820230841</v>
      </c>
      <c r="M76" s="34">
        <f>'Verotuloihin perust tasaus'!N81</f>
        <v>713855</v>
      </c>
      <c r="N76" s="301">
        <f>SUM(Yhteenveto[[#This Row],[Valtionosuus ennen verotuloihin perustuvaa valtionosuuden tasausta]]+Yhteenveto[[#This Row],[Verotuloihin perustuva valtionosuuden tasaus]])</f>
        <v>1114233.8202308409</v>
      </c>
      <c r="O76" s="241">
        <f>Verokorvaukset!H74</f>
        <v>274742.19842344138</v>
      </c>
      <c r="P76" s="368">
        <f>SUM(Yhteenveto[[#This Row],[Kunnan  peruspalvelujen valtionosuus ]:[Veroperustemuutoksista johtuvien veromenetysten korvaus]])</f>
        <v>1388976.0186542822</v>
      </c>
      <c r="Q76" s="34">
        <f>Kotikuntakorvaus!F78</f>
        <v>-429408.58750000002</v>
      </c>
      <c r="R76" s="339">
        <f>+Yhteenveto[[#This Row],[Kunnan  peruspalvelujen valtionosuus ]]+Yhteenveto[[#This Row],[Veroperustemuutoksista johtuvien veromenetysten korvaus]]+Yhteenveto[[#This Row],[Kotikuntakorvaus, netto]]</f>
        <v>959567.43115428218</v>
      </c>
      <c r="S76" s="11"/>
      <c r="T76"/>
    </row>
    <row r="77" spans="1:20" ht="15" x14ac:dyDescent="0.25">
      <c r="A77" s="32">
        <v>224</v>
      </c>
      <c r="B77" s="13" t="s">
        <v>82</v>
      </c>
      <c r="C77" s="15">
        <v>8274</v>
      </c>
      <c r="D77" s="15">
        <f>Ikärakenne[[#This Row],[Laskennalliset kustannukset, IKÄRAKENNE yhteensä, €]]</f>
        <v>12378860.449999999</v>
      </c>
      <c r="E77" s="15">
        <f>'Lask. kustannukset MUUT'!AD83</f>
        <v>3346798.876486951</v>
      </c>
      <c r="F77" s="231">
        <f>Yhteenveto[[#This Row],[Ikärakenne, laskennallinen kustannus]]+Yhteenveto[[#This Row],[Muut laskennalliset kustannukset ]]</f>
        <v>15725659.326486951</v>
      </c>
      <c r="G77" s="446">
        <v>1629.76</v>
      </c>
      <c r="H77" s="17">
        <v>13484634.24</v>
      </c>
      <c r="I77" s="337">
        <f>Yhteenveto[[#This Row],[Laskennalliset kustannukset yhteensä]]-Yhteenveto[[#This Row],[Omarahoitusosuus, €]]</f>
        <v>2241025.0864869505</v>
      </c>
      <c r="J77" s="33">
        <f>Lisäosat!U78</f>
        <v>255373.98209099966</v>
      </c>
      <c r="K77" s="34">
        <f>'Muut lis_väh'!O75</f>
        <v>-1014246.1267638551</v>
      </c>
      <c r="L77" s="231">
        <f>Yhteenveto[[#This Row],[Valtionosuus omarahoitusosuuden jälkeen (välisumma)]]+Yhteenveto[[#This Row],[Lisäosat yhteensä]]+Yhteenveto[[#This Row],[Valtionosuuteen tehtävät vähennykset ja lisäykset, netto]]</f>
        <v>1482152.9418140952</v>
      </c>
      <c r="M77" s="34">
        <f>'Verotuloihin perust tasaus'!N82</f>
        <v>3803231</v>
      </c>
      <c r="N77" s="301">
        <f>SUM(Yhteenveto[[#This Row],[Valtionosuus ennen verotuloihin perustuvaa valtionosuuden tasausta]]+Yhteenveto[[#This Row],[Verotuloihin perustuva valtionosuuden tasaus]])</f>
        <v>5285383.9418140948</v>
      </c>
      <c r="O77" s="241">
        <f>Verokorvaukset!H75</f>
        <v>930255.37431691226</v>
      </c>
      <c r="P77" s="368">
        <f>SUM(Yhteenveto[[#This Row],[Kunnan  peruspalvelujen valtionosuus ]:[Veroperustemuutoksista johtuvien veromenetysten korvaus]])</f>
        <v>6215639.3161310069</v>
      </c>
      <c r="Q77" s="34">
        <f>Kotikuntakorvaus!F79</f>
        <v>275524.66249999998</v>
      </c>
      <c r="R77" s="339">
        <f>+Yhteenveto[[#This Row],[Kunnan  peruspalvelujen valtionosuus ]]+Yhteenveto[[#This Row],[Veroperustemuutoksista johtuvien veromenetysten korvaus]]+Yhteenveto[[#This Row],[Kotikuntakorvaus, netto]]</f>
        <v>6491163.9786310066</v>
      </c>
      <c r="S77" s="11"/>
      <c r="T77"/>
    </row>
    <row r="78" spans="1:20" ht="15" x14ac:dyDescent="0.25">
      <c r="A78" s="32">
        <v>226</v>
      </c>
      <c r="B78" s="13" t="s">
        <v>83</v>
      </c>
      <c r="C78" s="15">
        <v>3514</v>
      </c>
      <c r="D78" s="15">
        <f>Ikärakenne[[#This Row],[Laskennalliset kustannukset, IKÄRAKENNE yhteensä, €]]</f>
        <v>4470577.5</v>
      </c>
      <c r="E78" s="15">
        <f>'Lask. kustannukset MUUT'!AD84</f>
        <v>1538236.3433551153</v>
      </c>
      <c r="F78" s="231">
        <f>Yhteenveto[[#This Row],[Ikärakenne, laskennallinen kustannus]]+Yhteenveto[[#This Row],[Muut laskennalliset kustannukset ]]</f>
        <v>6008813.8433551155</v>
      </c>
      <c r="G78" s="446">
        <v>1629.76</v>
      </c>
      <c r="H78" s="17">
        <v>5726976.6399999997</v>
      </c>
      <c r="I78" s="337">
        <f>Yhteenveto[[#This Row],[Laskennalliset kustannukset yhteensä]]-Yhteenveto[[#This Row],[Omarahoitusosuus, €]]</f>
        <v>281837.20335511584</v>
      </c>
      <c r="J78" s="33">
        <f>Lisäosat!U79</f>
        <v>613648.03002320812</v>
      </c>
      <c r="K78" s="34">
        <f>'Muut lis_väh'!O76</f>
        <v>215018.68141686026</v>
      </c>
      <c r="L78" s="231">
        <f>Yhteenveto[[#This Row],[Valtionosuus omarahoitusosuuden jälkeen (välisumma)]]+Yhteenveto[[#This Row],[Lisäosat yhteensä]]+Yhteenveto[[#This Row],[Valtionosuuteen tehtävät vähennykset ja lisäykset, netto]]</f>
        <v>1110503.9147951843</v>
      </c>
      <c r="M78" s="34">
        <f>'Verotuloihin perust tasaus'!N83</f>
        <v>1468519</v>
      </c>
      <c r="N78" s="301">
        <f>SUM(Yhteenveto[[#This Row],[Valtionosuus ennen verotuloihin perustuvaa valtionosuuden tasausta]]+Yhteenveto[[#This Row],[Verotuloihin perustuva valtionosuuden tasaus]])</f>
        <v>2579022.9147951845</v>
      </c>
      <c r="O78" s="241">
        <f>Verokorvaukset!H76</f>
        <v>632076.80419761105</v>
      </c>
      <c r="P78" s="368">
        <f>SUM(Yhteenveto[[#This Row],[Kunnan  peruspalvelujen valtionosuus ]:[Veroperustemuutoksista johtuvien veromenetysten korvaus]])</f>
        <v>3211099.7189927958</v>
      </c>
      <c r="Q78" s="34">
        <f>Kotikuntakorvaus!F80</f>
        <v>88337.5</v>
      </c>
      <c r="R78" s="339">
        <f>+Yhteenveto[[#This Row],[Kunnan  peruspalvelujen valtionosuus ]]+Yhteenveto[[#This Row],[Veroperustemuutoksista johtuvien veromenetysten korvaus]]+Yhteenveto[[#This Row],[Kotikuntakorvaus, netto]]</f>
        <v>3299437.2189927958</v>
      </c>
      <c r="S78" s="11"/>
      <c r="T78"/>
    </row>
    <row r="79" spans="1:20" ht="15" x14ac:dyDescent="0.25">
      <c r="A79" s="32">
        <v>230</v>
      </c>
      <c r="B79" s="13" t="s">
        <v>84</v>
      </c>
      <c r="C79" s="15">
        <v>2133</v>
      </c>
      <c r="D79" s="15">
        <f>Ikärakenne[[#This Row],[Laskennalliset kustannukset, IKÄRAKENNE yhteensä, €]]</f>
        <v>3021052.33</v>
      </c>
      <c r="E79" s="15">
        <f>'Lask. kustannukset MUUT'!AD85</f>
        <v>979055.72554247256</v>
      </c>
      <c r="F79" s="231">
        <f>Yhteenveto[[#This Row],[Ikärakenne, laskennallinen kustannus]]+Yhteenveto[[#This Row],[Muut laskennalliset kustannukset ]]</f>
        <v>4000108.0555424727</v>
      </c>
      <c r="G79" s="446">
        <v>1629.76</v>
      </c>
      <c r="H79" s="17">
        <v>3476278.08</v>
      </c>
      <c r="I79" s="337">
        <f>Yhteenveto[[#This Row],[Laskennalliset kustannukset yhteensä]]-Yhteenveto[[#This Row],[Omarahoitusosuus, €]]</f>
        <v>523829.97554247268</v>
      </c>
      <c r="J79" s="33">
        <f>Lisäosat!U80</f>
        <v>306754.927046859</v>
      </c>
      <c r="K79" s="34">
        <f>'Muut lis_väh'!O77</f>
        <v>-54829.722166379273</v>
      </c>
      <c r="L79" s="231">
        <f>Yhteenveto[[#This Row],[Valtionosuus omarahoitusosuuden jälkeen (välisumma)]]+Yhteenveto[[#This Row],[Lisäosat yhteensä]]+Yhteenveto[[#This Row],[Valtionosuuteen tehtävät vähennykset ja lisäykset, netto]]</f>
        <v>775755.1804229524</v>
      </c>
      <c r="M79" s="34">
        <f>'Verotuloihin perust tasaus'!N84</f>
        <v>1218357</v>
      </c>
      <c r="N79" s="301">
        <f>SUM(Yhteenveto[[#This Row],[Valtionosuus ennen verotuloihin perustuvaa valtionosuuden tasausta]]+Yhteenveto[[#This Row],[Verotuloihin perustuva valtionosuuden tasaus]])</f>
        <v>1994112.1804229524</v>
      </c>
      <c r="O79" s="241">
        <f>Verokorvaukset!H77</f>
        <v>515081.33239332942</v>
      </c>
      <c r="P79" s="368">
        <f>SUM(Yhteenveto[[#This Row],[Kunnan  peruspalvelujen valtionosuus ]:[Veroperustemuutoksista johtuvien veromenetysten korvaus]])</f>
        <v>2509193.512816282</v>
      </c>
      <c r="Q79" s="34">
        <f>Kotikuntakorvaus!F81</f>
        <v>-17667.5</v>
      </c>
      <c r="R79" s="339">
        <f>+Yhteenveto[[#This Row],[Kunnan  peruspalvelujen valtionosuus ]]+Yhteenveto[[#This Row],[Veroperustemuutoksista johtuvien veromenetysten korvaus]]+Yhteenveto[[#This Row],[Kotikuntakorvaus, netto]]</f>
        <v>2491526.012816282</v>
      </c>
      <c r="S79" s="11"/>
      <c r="T79"/>
    </row>
    <row r="80" spans="1:20" ht="15" x14ac:dyDescent="0.25">
      <c r="A80" s="32">
        <v>231</v>
      </c>
      <c r="B80" s="13" t="s">
        <v>85</v>
      </c>
      <c r="C80" s="15">
        <v>1248</v>
      </c>
      <c r="D80" s="15">
        <f>Ikärakenne[[#This Row],[Laskennalliset kustannukset, IKÄRAKENNE yhteensä, €]]</f>
        <v>1915364.5</v>
      </c>
      <c r="E80" s="15">
        <f>'Lask. kustannukset MUUT'!AD86</f>
        <v>912237.59566848818</v>
      </c>
      <c r="F80" s="231">
        <f>Yhteenveto[[#This Row],[Ikärakenne, laskennallinen kustannus]]+Yhteenveto[[#This Row],[Muut laskennalliset kustannukset ]]</f>
        <v>2827602.0956684882</v>
      </c>
      <c r="G80" s="446">
        <v>1629.76</v>
      </c>
      <c r="H80" s="17">
        <v>2033940.48</v>
      </c>
      <c r="I80" s="337">
        <f>Yhteenveto[[#This Row],[Laskennalliset kustannukset yhteensä]]-Yhteenveto[[#This Row],[Omarahoitusosuus, €]]</f>
        <v>793661.6156684882</v>
      </c>
      <c r="J80" s="33">
        <f>Lisäosat!U81</f>
        <v>113453.72037567425</v>
      </c>
      <c r="K80" s="34">
        <f>'Muut lis_väh'!O78</f>
        <v>-1416214.2706596446</v>
      </c>
      <c r="L80" s="231">
        <f>Yhteenveto[[#This Row],[Valtionosuus omarahoitusosuuden jälkeen (välisumma)]]+Yhteenveto[[#This Row],[Lisäosat yhteensä]]+Yhteenveto[[#This Row],[Valtionosuuteen tehtävät vähennykset ja lisäykset, netto]]</f>
        <v>-509098.93461548211</v>
      </c>
      <c r="M80" s="34">
        <f>'Verotuloihin perust tasaus'!N85</f>
        <v>-647</v>
      </c>
      <c r="N80" s="301">
        <f>SUM(Yhteenveto[[#This Row],[Valtionosuus ennen verotuloihin perustuvaa valtionosuuden tasausta]]+Yhteenveto[[#This Row],[Verotuloihin perustuva valtionosuuden tasaus]])</f>
        <v>-509745.93461548211</v>
      </c>
      <c r="O80" s="241">
        <f>Verokorvaukset!H78</f>
        <v>163472.93801457985</v>
      </c>
      <c r="P80" s="368">
        <f>SUM(Yhteenveto[[#This Row],[Kunnan  peruspalvelujen valtionosuus ]:[Veroperustemuutoksista johtuvien veromenetysten korvaus]])</f>
        <v>-346272.99660090229</v>
      </c>
      <c r="Q80" s="34">
        <f>Kotikuntakorvaus!F82</f>
        <v>-367395.66249999998</v>
      </c>
      <c r="R80" s="339">
        <f>+Yhteenveto[[#This Row],[Kunnan  peruspalvelujen valtionosuus ]]+Yhteenveto[[#This Row],[Veroperustemuutoksista johtuvien veromenetysten korvaus]]+Yhteenveto[[#This Row],[Kotikuntakorvaus, netto]]</f>
        <v>-713668.65910090227</v>
      </c>
      <c r="S80" s="11"/>
      <c r="T80"/>
    </row>
    <row r="81" spans="1:20" ht="15" x14ac:dyDescent="0.25">
      <c r="A81" s="32">
        <v>232</v>
      </c>
      <c r="B81" s="13" t="s">
        <v>86</v>
      </c>
      <c r="C81" s="15">
        <v>12429</v>
      </c>
      <c r="D81" s="15">
        <f>Ikärakenne[[#This Row],[Laskennalliset kustannukset, IKÄRAKENNE yhteensä, €]]</f>
        <v>20115777.670000002</v>
      </c>
      <c r="E81" s="15">
        <f>'Lask. kustannukset MUUT'!AD87</f>
        <v>4209270.4070536671</v>
      </c>
      <c r="F81" s="231">
        <f>Yhteenveto[[#This Row],[Ikärakenne, laskennallinen kustannus]]+Yhteenveto[[#This Row],[Muut laskennalliset kustannukset ]]</f>
        <v>24325048.07705367</v>
      </c>
      <c r="G81" s="446">
        <v>1629.76</v>
      </c>
      <c r="H81" s="17">
        <v>20256287.039999999</v>
      </c>
      <c r="I81" s="337">
        <f>Yhteenveto[[#This Row],[Laskennalliset kustannukset yhteensä]]-Yhteenveto[[#This Row],[Omarahoitusosuus, €]]</f>
        <v>4068761.0370536707</v>
      </c>
      <c r="J81" s="33">
        <f>Lisäosat!U82</f>
        <v>459773.65799400362</v>
      </c>
      <c r="K81" s="34">
        <f>'Muut lis_väh'!O79</f>
        <v>-1151369.2848839248</v>
      </c>
      <c r="L81" s="231">
        <f>Yhteenveto[[#This Row],[Valtionosuus omarahoitusosuuden jälkeen (välisumma)]]+Yhteenveto[[#This Row],[Lisäosat yhteensä]]+Yhteenveto[[#This Row],[Valtionosuuteen tehtävät vähennykset ja lisäykset, netto]]</f>
        <v>3377165.4101637499</v>
      </c>
      <c r="M81" s="34">
        <f>'Verotuloihin perust tasaus'!N86</f>
        <v>6003267</v>
      </c>
      <c r="N81" s="301">
        <f>SUM(Yhteenveto[[#This Row],[Valtionosuus ennen verotuloihin perustuvaa valtionosuuden tasausta]]+Yhteenveto[[#This Row],[Verotuloihin perustuva valtionosuuden tasaus]])</f>
        <v>9380432.410163749</v>
      </c>
      <c r="O81" s="241">
        <f>Verokorvaukset!H79</f>
        <v>2064016.3477181909</v>
      </c>
      <c r="P81" s="368">
        <f>SUM(Yhteenveto[[#This Row],[Kunnan  peruspalvelujen valtionosuus ]:[Veroperustemuutoksista johtuvien veromenetysten korvaus]])</f>
        <v>11444448.757881939</v>
      </c>
      <c r="Q81" s="34">
        <f>Kotikuntakorvaus!F83</f>
        <v>39045.174999999988</v>
      </c>
      <c r="R81" s="339">
        <f>+Yhteenveto[[#This Row],[Kunnan  peruspalvelujen valtionosuus ]]+Yhteenveto[[#This Row],[Veroperustemuutoksista johtuvien veromenetysten korvaus]]+Yhteenveto[[#This Row],[Kotikuntakorvaus, netto]]</f>
        <v>11483493.93288194</v>
      </c>
      <c r="S81" s="11"/>
      <c r="T81"/>
    </row>
    <row r="82" spans="1:20" ht="15" x14ac:dyDescent="0.25">
      <c r="A82" s="32">
        <v>233</v>
      </c>
      <c r="B82" s="13" t="s">
        <v>87</v>
      </c>
      <c r="C82" s="15">
        <v>14909</v>
      </c>
      <c r="D82" s="15">
        <f>Ikärakenne[[#This Row],[Laskennalliset kustannukset, IKÄRAKENNE yhteensä, €]]</f>
        <v>23895477.84</v>
      </c>
      <c r="E82" s="15">
        <f>'Lask. kustannukset MUUT'!AD88</f>
        <v>5123856.1532682087</v>
      </c>
      <c r="F82" s="231">
        <f>Yhteenveto[[#This Row],[Ikärakenne, laskennallinen kustannus]]+Yhteenveto[[#This Row],[Muut laskennalliset kustannukset ]]</f>
        <v>29019333.993268207</v>
      </c>
      <c r="G82" s="446">
        <v>1629.76</v>
      </c>
      <c r="H82" s="17">
        <v>24298091.84</v>
      </c>
      <c r="I82" s="337">
        <f>Yhteenveto[[#This Row],[Laskennalliset kustannukset yhteensä]]-Yhteenveto[[#This Row],[Omarahoitusosuus, €]]</f>
        <v>4721242.1532682069</v>
      </c>
      <c r="J82" s="33">
        <f>Lisäosat!U83</f>
        <v>462370.22630928189</v>
      </c>
      <c r="K82" s="34">
        <f>'Muut lis_väh'!O80</f>
        <v>361956.25015304389</v>
      </c>
      <c r="L82" s="231">
        <f>Yhteenveto[[#This Row],[Valtionosuus omarahoitusosuuden jälkeen (välisumma)]]+Yhteenveto[[#This Row],[Lisäosat yhteensä]]+Yhteenveto[[#This Row],[Valtionosuuteen tehtävät vähennykset ja lisäykset, netto]]</f>
        <v>5545568.6297305329</v>
      </c>
      <c r="M82" s="34">
        <f>'Verotuloihin perust tasaus'!N87</f>
        <v>6994171</v>
      </c>
      <c r="N82" s="301">
        <f>SUM(Yhteenveto[[#This Row],[Valtionosuus ennen verotuloihin perustuvaa valtionosuuden tasausta]]+Yhteenveto[[#This Row],[Verotuloihin perustuva valtionosuuden tasaus]])</f>
        <v>12539739.629730534</v>
      </c>
      <c r="O82" s="241">
        <f>Verokorvaukset!H80</f>
        <v>2574916.3898582445</v>
      </c>
      <c r="P82" s="368">
        <f>SUM(Yhteenveto[[#This Row],[Kunnan  peruspalvelujen valtionosuus ]:[Veroperustemuutoksista johtuvien veromenetysten korvaus]])</f>
        <v>15114656.019588778</v>
      </c>
      <c r="Q82" s="34">
        <f>Kotikuntakorvaus!F84</f>
        <v>239129.61249999999</v>
      </c>
      <c r="R82" s="339">
        <f>+Yhteenveto[[#This Row],[Kunnan  peruspalvelujen valtionosuus ]]+Yhteenveto[[#This Row],[Veroperustemuutoksista johtuvien veromenetysten korvaus]]+Yhteenveto[[#This Row],[Kotikuntakorvaus, netto]]</f>
        <v>15353785.632088779</v>
      </c>
      <c r="S82" s="11"/>
      <c r="T82"/>
    </row>
    <row r="83" spans="1:20" ht="15" x14ac:dyDescent="0.25">
      <c r="A83" s="32">
        <v>235</v>
      </c>
      <c r="B83" s="13" t="s">
        <v>88</v>
      </c>
      <c r="C83" s="15">
        <v>10318</v>
      </c>
      <c r="D83" s="15">
        <f>Ikärakenne[[#This Row],[Laskennalliset kustannukset, IKÄRAKENNE yhteensä, €]]</f>
        <v>20825259</v>
      </c>
      <c r="E83" s="15">
        <f>'Lask. kustannukset MUUT'!AD89</f>
        <v>4859613.67363453</v>
      </c>
      <c r="F83" s="231">
        <f>Yhteenveto[[#This Row],[Ikärakenne, laskennallinen kustannus]]+Yhteenveto[[#This Row],[Muut laskennalliset kustannukset ]]</f>
        <v>25684872.673634529</v>
      </c>
      <c r="G83" s="446">
        <v>1629.76</v>
      </c>
      <c r="H83" s="17">
        <v>16815863.68</v>
      </c>
      <c r="I83" s="337">
        <f>Yhteenveto[[#This Row],[Laskennalliset kustannukset yhteensä]]-Yhteenveto[[#This Row],[Omarahoitusosuus, €]]</f>
        <v>8869008.9936345294</v>
      </c>
      <c r="J83" s="33">
        <f>Lisäosat!U84</f>
        <v>335000.35604547302</v>
      </c>
      <c r="K83" s="34">
        <f>'Muut lis_väh'!O81</f>
        <v>10959743.158822257</v>
      </c>
      <c r="L83" s="231">
        <f>Yhteenveto[[#This Row],[Valtionosuus omarahoitusosuuden jälkeen (välisumma)]]+Yhteenveto[[#This Row],[Lisäosat yhteensä]]+Yhteenveto[[#This Row],[Valtionosuuteen tehtävät vähennykset ja lisäykset, netto]]</f>
        <v>20163752.50850226</v>
      </c>
      <c r="M83" s="34">
        <f>'Verotuloihin perust tasaus'!N88</f>
        <v>-1536886</v>
      </c>
      <c r="N83" s="301">
        <f>SUM(Yhteenveto[[#This Row],[Valtionosuus ennen verotuloihin perustuvaa valtionosuuden tasausta]]+Yhteenveto[[#This Row],[Verotuloihin perustuva valtionosuuden tasaus]])</f>
        <v>18626866.50850226</v>
      </c>
      <c r="O83" s="241">
        <f>Verokorvaukset!H81</f>
        <v>493014.852387172</v>
      </c>
      <c r="P83" s="368">
        <f>SUM(Yhteenveto[[#This Row],[Kunnan  peruspalvelujen valtionosuus ]:[Veroperustemuutoksista johtuvien veromenetysten korvaus]])</f>
        <v>19119881.360889431</v>
      </c>
      <c r="Q83" s="34">
        <f>Kotikuntakorvaus!F85</f>
        <v>2943251.79275</v>
      </c>
      <c r="R83" s="339">
        <f>+Yhteenveto[[#This Row],[Kunnan  peruspalvelujen valtionosuus ]]+Yhteenveto[[#This Row],[Veroperustemuutoksista johtuvien veromenetysten korvaus]]+Yhteenveto[[#This Row],[Kotikuntakorvaus, netto]]</f>
        <v>22063133.153639432</v>
      </c>
      <c r="S83" s="11"/>
      <c r="T83"/>
    </row>
    <row r="84" spans="1:20" ht="15" x14ac:dyDescent="0.25">
      <c r="A84" s="32">
        <v>236</v>
      </c>
      <c r="B84" s="13" t="s">
        <v>89</v>
      </c>
      <c r="C84" s="15">
        <v>4074</v>
      </c>
      <c r="D84" s="15">
        <f>Ikärakenne[[#This Row],[Laskennalliset kustannukset, IKÄRAKENNE yhteensä, €]]</f>
        <v>7879348.419999999</v>
      </c>
      <c r="E84" s="15">
        <f>'Lask. kustannukset MUUT'!AD90</f>
        <v>995522.93251257821</v>
      </c>
      <c r="F84" s="231">
        <f>Yhteenveto[[#This Row],[Ikärakenne, laskennallinen kustannus]]+Yhteenveto[[#This Row],[Muut laskennalliset kustannukset ]]</f>
        <v>8874871.3525125775</v>
      </c>
      <c r="G84" s="446">
        <v>1629.76</v>
      </c>
      <c r="H84" s="17">
        <v>6639642.2400000002</v>
      </c>
      <c r="I84" s="337">
        <f>Yhteenveto[[#This Row],[Laskennalliset kustannukset yhteensä]]-Yhteenveto[[#This Row],[Omarahoitusosuus, €]]</f>
        <v>2235229.1125125773</v>
      </c>
      <c r="J84" s="33">
        <f>Lisäosat!U85</f>
        <v>228312.84844216844</v>
      </c>
      <c r="K84" s="34">
        <f>'Muut lis_väh'!O82</f>
        <v>-370161.60879322182</v>
      </c>
      <c r="L84" s="231">
        <f>Yhteenveto[[#This Row],[Valtionosuus omarahoitusosuuden jälkeen (välisumma)]]+Yhteenveto[[#This Row],[Lisäosat yhteensä]]+Yhteenveto[[#This Row],[Valtionosuuteen tehtävät vähennykset ja lisäykset, netto]]</f>
        <v>2093380.3521615239</v>
      </c>
      <c r="M84" s="34">
        <f>'Verotuloihin perust tasaus'!N89</f>
        <v>2004441</v>
      </c>
      <c r="N84" s="301">
        <f>SUM(Yhteenveto[[#This Row],[Valtionosuus ennen verotuloihin perustuvaa valtionosuuden tasausta]]+Yhteenveto[[#This Row],[Verotuloihin perustuva valtionosuuden tasaus]])</f>
        <v>4097821.3521615239</v>
      </c>
      <c r="O84" s="241">
        <f>Verokorvaukset!H82</f>
        <v>587564.7330896596</v>
      </c>
      <c r="P84" s="368">
        <f>SUM(Yhteenveto[[#This Row],[Kunnan  peruspalvelujen valtionosuus ]:[Veroperustemuutoksista johtuvien veromenetysten korvaus]])</f>
        <v>4685386.0852511832</v>
      </c>
      <c r="Q84" s="34">
        <f>Kotikuntakorvaus!F86</f>
        <v>276461.03999999998</v>
      </c>
      <c r="R84" s="339">
        <f>+Yhteenveto[[#This Row],[Kunnan  peruspalvelujen valtionosuus ]]+Yhteenveto[[#This Row],[Veroperustemuutoksista johtuvien veromenetysten korvaus]]+Yhteenveto[[#This Row],[Kotikuntakorvaus, netto]]</f>
        <v>4961847.1252511833</v>
      </c>
      <c r="S84" s="11"/>
      <c r="T84"/>
    </row>
    <row r="85" spans="1:20" ht="15" x14ac:dyDescent="0.25">
      <c r="A85" s="32">
        <v>239</v>
      </c>
      <c r="B85" s="13" t="s">
        <v>90</v>
      </c>
      <c r="C85" s="15">
        <v>1922</v>
      </c>
      <c r="D85" s="15">
        <f>Ikärakenne[[#This Row],[Laskennalliset kustannukset, IKÄRAKENNE yhteensä, €]]</f>
        <v>2385895.38</v>
      </c>
      <c r="E85" s="15">
        <f>'Lask. kustannukset MUUT'!AD91</f>
        <v>834628.79298616003</v>
      </c>
      <c r="F85" s="231">
        <f>Yhteenveto[[#This Row],[Ikärakenne, laskennallinen kustannus]]+Yhteenveto[[#This Row],[Muut laskennalliset kustannukset ]]</f>
        <v>3220524.17298616</v>
      </c>
      <c r="G85" s="446">
        <v>1629.76</v>
      </c>
      <c r="H85" s="17">
        <v>3132398.72</v>
      </c>
      <c r="I85" s="337">
        <f>Yhteenveto[[#This Row],[Laskennalliset kustannukset yhteensä]]-Yhteenveto[[#This Row],[Omarahoitusosuus, €]]</f>
        <v>88125.452986159828</v>
      </c>
      <c r="J85" s="33">
        <f>Lisäosat!U86</f>
        <v>694235.43478406582</v>
      </c>
      <c r="K85" s="34">
        <f>'Muut lis_väh'!O83</f>
        <v>-30358.94644991534</v>
      </c>
      <c r="L85" s="231">
        <f>Yhteenveto[[#This Row],[Valtionosuus omarahoitusosuuden jälkeen (välisumma)]]+Yhteenveto[[#This Row],[Lisäosat yhteensä]]+Yhteenveto[[#This Row],[Valtionosuuteen tehtävät vähennykset ja lisäykset, netto]]</f>
        <v>752001.94132031035</v>
      </c>
      <c r="M85" s="34">
        <f>'Verotuloihin perust tasaus'!N90</f>
        <v>-179090</v>
      </c>
      <c r="N85" s="301">
        <f>SUM(Yhteenveto[[#This Row],[Valtionosuus ennen verotuloihin perustuvaa valtionosuuden tasausta]]+Yhteenveto[[#This Row],[Verotuloihin perustuva valtionosuuden tasaus]])</f>
        <v>572911.94132031035</v>
      </c>
      <c r="O85" s="241">
        <f>Verokorvaukset!H83</f>
        <v>346244.83599228482</v>
      </c>
      <c r="P85" s="368">
        <f>SUM(Yhteenveto[[#This Row],[Kunnan  peruspalvelujen valtionosuus ]:[Veroperustemuutoksista johtuvien veromenetysten korvaus]])</f>
        <v>919156.77731259516</v>
      </c>
      <c r="Q85" s="34">
        <f>Kotikuntakorvaus!F87</f>
        <v>-8833.75</v>
      </c>
      <c r="R85" s="339">
        <f>+Yhteenveto[[#This Row],[Kunnan  peruspalvelujen valtionosuus ]]+Yhteenveto[[#This Row],[Veroperustemuutoksista johtuvien veromenetysten korvaus]]+Yhteenveto[[#This Row],[Kotikuntakorvaus, netto]]</f>
        <v>910323.02731259516</v>
      </c>
      <c r="S85" s="11"/>
      <c r="T85"/>
    </row>
    <row r="86" spans="1:20" ht="15" x14ac:dyDescent="0.25">
      <c r="A86" s="32">
        <v>240</v>
      </c>
      <c r="B86" s="13" t="s">
        <v>91</v>
      </c>
      <c r="C86" s="15">
        <v>19339</v>
      </c>
      <c r="D86" s="15">
        <f>Ikärakenne[[#This Row],[Laskennalliset kustannukset, IKÄRAKENNE yhteensä, €]]</f>
        <v>29482664.899999999</v>
      </c>
      <c r="E86" s="15">
        <f>'Lask. kustannukset MUUT'!AD92</f>
        <v>7231300.5078969793</v>
      </c>
      <c r="F86" s="231">
        <f>Yhteenveto[[#This Row],[Ikärakenne, laskennallinen kustannus]]+Yhteenveto[[#This Row],[Muut laskennalliset kustannukset ]]</f>
        <v>36713965.407896981</v>
      </c>
      <c r="G86" s="446">
        <v>1629.76</v>
      </c>
      <c r="H86" s="17">
        <v>31517928.640000001</v>
      </c>
      <c r="I86" s="337">
        <f>Yhteenveto[[#This Row],[Laskennalliset kustannukset yhteensä]]-Yhteenveto[[#This Row],[Omarahoitusosuus, €]]</f>
        <v>5196036.76789698</v>
      </c>
      <c r="J86" s="33">
        <f>Lisäosat!U87</f>
        <v>878124.7303163805</v>
      </c>
      <c r="K86" s="34">
        <f>'Muut lis_väh'!O84</f>
        <v>-14172182.943515161</v>
      </c>
      <c r="L86" s="231">
        <f>Yhteenveto[[#This Row],[Valtionosuus omarahoitusosuuden jälkeen (välisumma)]]+Yhteenveto[[#This Row],[Lisäosat yhteensä]]+Yhteenveto[[#This Row],[Valtionosuuteen tehtävät vähennykset ja lisäykset, netto]]</f>
        <v>-8098021.445301801</v>
      </c>
      <c r="M86" s="34">
        <f>'Verotuloihin perust tasaus'!N91</f>
        <v>3314451</v>
      </c>
      <c r="N86" s="301">
        <f>SUM(Yhteenveto[[#This Row],[Valtionosuus ennen verotuloihin perustuvaa valtionosuuden tasausta]]+Yhteenveto[[#This Row],[Verotuloihin perustuva valtionosuuden tasaus]])</f>
        <v>-4783570.445301801</v>
      </c>
      <c r="O86" s="241">
        <f>Verokorvaukset!H84</f>
        <v>2114257.3465067437</v>
      </c>
      <c r="P86" s="368">
        <f>SUM(Yhteenveto[[#This Row],[Kunnan  peruspalvelujen valtionosuus ]:[Veroperustemuutoksista johtuvien veromenetysten korvaus]])</f>
        <v>-2669313.0987950573</v>
      </c>
      <c r="Q86" s="34">
        <f>Kotikuntakorvaus!F88</f>
        <v>54945.924999999988</v>
      </c>
      <c r="R86" s="339">
        <f>+Yhteenveto[[#This Row],[Kunnan  peruspalvelujen valtionosuus ]]+Yhteenveto[[#This Row],[Veroperustemuutoksista johtuvien veromenetysten korvaus]]+Yhteenveto[[#This Row],[Kotikuntakorvaus, netto]]</f>
        <v>-2614367.1737950575</v>
      </c>
      <c r="S86" s="11"/>
      <c r="T86"/>
    </row>
    <row r="87" spans="1:20" ht="15" x14ac:dyDescent="0.25">
      <c r="A87" s="32">
        <v>241</v>
      </c>
      <c r="B87" s="13" t="s">
        <v>92</v>
      </c>
      <c r="C87" s="15">
        <v>7576</v>
      </c>
      <c r="D87" s="15">
        <f>Ikärakenne[[#This Row],[Laskennalliset kustannukset, IKÄRAKENNE yhteensä, €]]</f>
        <v>13458733.719999999</v>
      </c>
      <c r="E87" s="15">
        <f>'Lask. kustannukset MUUT'!AD93</f>
        <v>1635745.4788458736</v>
      </c>
      <c r="F87" s="231">
        <f>Yhteenveto[[#This Row],[Ikärakenne, laskennallinen kustannus]]+Yhteenveto[[#This Row],[Muut laskennalliset kustannukset ]]</f>
        <v>15094479.198845873</v>
      </c>
      <c r="G87" s="446">
        <v>1629.76</v>
      </c>
      <c r="H87" s="17">
        <v>12347061.76</v>
      </c>
      <c r="I87" s="337">
        <f>Yhteenveto[[#This Row],[Laskennalliset kustannukset yhteensä]]-Yhteenveto[[#This Row],[Omarahoitusosuus, €]]</f>
        <v>2747417.4388458729</v>
      </c>
      <c r="J87" s="33">
        <f>Lisäosat!U88</f>
        <v>297796.37982511526</v>
      </c>
      <c r="K87" s="34">
        <f>'Muut lis_väh'!O85</f>
        <v>-2970289.1953039728</v>
      </c>
      <c r="L87" s="231">
        <f>Yhteenveto[[#This Row],[Valtionosuus omarahoitusosuuden jälkeen (välisumma)]]+Yhteenveto[[#This Row],[Lisäosat yhteensä]]+Yhteenveto[[#This Row],[Valtionosuuteen tehtävät vähennykset ja lisäykset, netto]]</f>
        <v>74924.623367015272</v>
      </c>
      <c r="M87" s="34">
        <f>'Verotuloihin perust tasaus'!N92</f>
        <v>1044928</v>
      </c>
      <c r="N87" s="301">
        <f>SUM(Yhteenveto[[#This Row],[Valtionosuus ennen verotuloihin perustuvaa valtionosuuden tasausta]]+Yhteenveto[[#This Row],[Verotuloihin perustuva valtionosuuden tasaus]])</f>
        <v>1119852.6233670153</v>
      </c>
      <c r="O87" s="241">
        <f>Verokorvaukset!H85</f>
        <v>614389.72075252235</v>
      </c>
      <c r="P87" s="368">
        <f>SUM(Yhteenveto[[#This Row],[Kunnan  peruspalvelujen valtionosuus ]:[Veroperustemuutoksista johtuvien veromenetysten korvaus]])</f>
        <v>1734242.3441195376</v>
      </c>
      <c r="Q87" s="34">
        <f>Kotikuntakorvaus!F89</f>
        <v>266779.25</v>
      </c>
      <c r="R87" s="339">
        <f>+Yhteenveto[[#This Row],[Kunnan  peruspalvelujen valtionosuus ]]+Yhteenveto[[#This Row],[Veroperustemuutoksista johtuvien veromenetysten korvaus]]+Yhteenveto[[#This Row],[Kotikuntakorvaus, netto]]</f>
        <v>2001021.5941195376</v>
      </c>
      <c r="S87" s="11"/>
      <c r="T87"/>
    </row>
    <row r="88" spans="1:20" ht="15" x14ac:dyDescent="0.25">
      <c r="A88" s="32">
        <v>244</v>
      </c>
      <c r="B88" s="13" t="s">
        <v>93</v>
      </c>
      <c r="C88" s="15">
        <v>19702</v>
      </c>
      <c r="D88" s="15">
        <f>Ikärakenne[[#This Row],[Laskennalliset kustannukset, IKÄRAKENNE yhteensä, €]]</f>
        <v>49306877.730000004</v>
      </c>
      <c r="E88" s="15">
        <f>'Lask. kustannukset MUUT'!AD94</f>
        <v>2995986.1496582585</v>
      </c>
      <c r="F88" s="231">
        <f>Yhteenveto[[#This Row],[Ikärakenne, laskennallinen kustannus]]+Yhteenveto[[#This Row],[Muut laskennalliset kustannukset ]]</f>
        <v>52302863.879658259</v>
      </c>
      <c r="G88" s="446">
        <v>1629.76</v>
      </c>
      <c r="H88" s="17">
        <v>32109531.52</v>
      </c>
      <c r="I88" s="337">
        <f>Yhteenveto[[#This Row],[Laskennalliset kustannukset yhteensä]]-Yhteenveto[[#This Row],[Omarahoitusosuus, €]]</f>
        <v>20193332.35965826</v>
      </c>
      <c r="J88" s="33">
        <f>Lisäosat!U89</f>
        <v>801468.675269317</v>
      </c>
      <c r="K88" s="34">
        <f>'Muut lis_väh'!O86</f>
        <v>-1171471.0900839111</v>
      </c>
      <c r="L88" s="231">
        <f>Yhteenveto[[#This Row],[Valtionosuus omarahoitusosuuden jälkeen (välisumma)]]+Yhteenveto[[#This Row],[Lisäosat yhteensä]]+Yhteenveto[[#This Row],[Valtionosuuteen tehtävät vähennykset ja lisäykset, netto]]</f>
        <v>19823329.944843665</v>
      </c>
      <c r="M88" s="34">
        <f>'Verotuloihin perust tasaus'!N93</f>
        <v>2618331</v>
      </c>
      <c r="N88" s="301">
        <f>SUM(Yhteenveto[[#This Row],[Valtionosuus ennen verotuloihin perustuvaa valtionosuuden tasausta]]+Yhteenveto[[#This Row],[Verotuloihin perustuva valtionosuuden tasaus]])</f>
        <v>22441660.944843665</v>
      </c>
      <c r="O88" s="241">
        <f>Verokorvaukset!H86</f>
        <v>693924.72969622398</v>
      </c>
      <c r="P88" s="368">
        <f>SUM(Yhteenveto[[#This Row],[Kunnan  peruspalvelujen valtionosuus ]:[Veroperustemuutoksista johtuvien veromenetysten korvaus]])</f>
        <v>23135585.67453989</v>
      </c>
      <c r="Q88" s="34">
        <f>Kotikuntakorvaus!F90</f>
        <v>405098.10750000004</v>
      </c>
      <c r="R88" s="339">
        <f>+Yhteenveto[[#This Row],[Kunnan  peruspalvelujen valtionosuus ]]+Yhteenveto[[#This Row],[Veroperustemuutoksista johtuvien veromenetysten korvaus]]+Yhteenveto[[#This Row],[Kotikuntakorvaus, netto]]</f>
        <v>23540683.782039892</v>
      </c>
      <c r="S88" s="11"/>
      <c r="T88"/>
    </row>
    <row r="89" spans="1:20" ht="15" x14ac:dyDescent="0.25">
      <c r="A89" s="32">
        <v>245</v>
      </c>
      <c r="B89" s="13" t="s">
        <v>94</v>
      </c>
      <c r="C89" s="15">
        <v>38767</v>
      </c>
      <c r="D89" s="15">
        <f>Ikärakenne[[#This Row],[Laskennalliset kustannukset, IKÄRAKENNE yhteensä, €]]</f>
        <v>68401654.699999988</v>
      </c>
      <c r="E89" s="15">
        <f>'Lask. kustannukset MUUT'!AD95</f>
        <v>22643276.73039607</v>
      </c>
      <c r="F89" s="231">
        <f>Yhteenveto[[#This Row],[Ikärakenne, laskennallinen kustannus]]+Yhteenveto[[#This Row],[Muut laskennalliset kustannukset ]]</f>
        <v>91044931.43039605</v>
      </c>
      <c r="G89" s="446">
        <v>1629.76</v>
      </c>
      <c r="H89" s="17">
        <v>63180905.920000002</v>
      </c>
      <c r="I89" s="337">
        <f>Yhteenveto[[#This Row],[Laskennalliset kustannukset yhteensä]]-Yhteenveto[[#This Row],[Omarahoitusosuus, €]]</f>
        <v>27864025.510396048</v>
      </c>
      <c r="J89" s="33">
        <f>Lisäosat!U90</f>
        <v>1700609.6542062869</v>
      </c>
      <c r="K89" s="34">
        <f>'Muut lis_väh'!O87</f>
        <v>-9894217.4610194992</v>
      </c>
      <c r="L89" s="231">
        <f>Yhteenveto[[#This Row],[Valtionosuus omarahoitusosuuden jälkeen (välisumma)]]+Yhteenveto[[#This Row],[Lisäosat yhteensä]]+Yhteenveto[[#This Row],[Valtionosuuteen tehtävät vähennykset ja lisäykset, netto]]</f>
        <v>19670417.703582838</v>
      </c>
      <c r="M89" s="34">
        <f>'Verotuloihin perust tasaus'!N94</f>
        <v>3198380</v>
      </c>
      <c r="N89" s="301">
        <f>SUM(Yhteenveto[[#This Row],[Valtionosuus ennen verotuloihin perustuvaa valtionosuuden tasausta]]+Yhteenveto[[#This Row],[Verotuloihin perustuva valtionosuuden tasaus]])</f>
        <v>22868797.703582838</v>
      </c>
      <c r="O89" s="241">
        <f>Verokorvaukset!H87</f>
        <v>3073829.2366024302</v>
      </c>
      <c r="P89" s="368">
        <f>SUM(Yhteenveto[[#This Row],[Kunnan  peruspalvelujen valtionosuus ]:[Veroperustemuutoksista johtuvien veromenetysten korvaus]])</f>
        <v>25942626.940185267</v>
      </c>
      <c r="Q89" s="34">
        <f>Kotikuntakorvaus!F91</f>
        <v>-1557584.4674999998</v>
      </c>
      <c r="R89" s="339">
        <f>+Yhteenveto[[#This Row],[Kunnan  peruspalvelujen valtionosuus ]]+Yhteenveto[[#This Row],[Veroperustemuutoksista johtuvien veromenetysten korvaus]]+Yhteenveto[[#This Row],[Kotikuntakorvaus, netto]]</f>
        <v>24385042.472685266</v>
      </c>
      <c r="S89" s="11"/>
      <c r="T89"/>
    </row>
    <row r="90" spans="1:20" ht="15" x14ac:dyDescent="0.25">
      <c r="A90" s="32">
        <v>249</v>
      </c>
      <c r="B90" s="13" t="s">
        <v>95</v>
      </c>
      <c r="C90" s="15">
        <v>9014</v>
      </c>
      <c r="D90" s="15">
        <f>Ikärakenne[[#This Row],[Laskennalliset kustannukset, IKÄRAKENNE yhteensä, €]]</f>
        <v>12971473.089999998</v>
      </c>
      <c r="E90" s="15">
        <f>'Lask. kustannukset MUUT'!AD96</f>
        <v>3637794.8550812285</v>
      </c>
      <c r="F90" s="231">
        <f>Yhteenveto[[#This Row],[Ikärakenne, laskennallinen kustannus]]+Yhteenveto[[#This Row],[Muut laskennalliset kustannukset ]]</f>
        <v>16609267.945081227</v>
      </c>
      <c r="G90" s="446">
        <v>1629.76</v>
      </c>
      <c r="H90" s="17">
        <v>14690656.640000001</v>
      </c>
      <c r="I90" s="337">
        <f>Yhteenveto[[#This Row],[Laskennalliset kustannukset yhteensä]]-Yhteenveto[[#This Row],[Omarahoitusosuus, €]]</f>
        <v>1918611.3050812259</v>
      </c>
      <c r="J90" s="33">
        <f>Lisäosat!U91</f>
        <v>793347.57024805341</v>
      </c>
      <c r="K90" s="34">
        <f>'Muut lis_väh'!O88</f>
        <v>65046.110089192283</v>
      </c>
      <c r="L90" s="231">
        <f>Yhteenveto[[#This Row],[Valtionosuus omarahoitusosuuden jälkeen (välisumma)]]+Yhteenveto[[#This Row],[Lisäosat yhteensä]]+Yhteenveto[[#This Row],[Valtionosuuteen tehtävät vähennykset ja lisäykset, netto]]</f>
        <v>2777004.9854184715</v>
      </c>
      <c r="M90" s="34">
        <f>'Verotuloihin perust tasaus'!N95</f>
        <v>3319497</v>
      </c>
      <c r="N90" s="301">
        <f>SUM(Yhteenveto[[#This Row],[Valtionosuus ennen verotuloihin perustuvaa valtionosuuden tasausta]]+Yhteenveto[[#This Row],[Verotuloihin perustuva valtionosuuden tasaus]])</f>
        <v>6096501.9854184715</v>
      </c>
      <c r="O90" s="241">
        <f>Verokorvaukset!H88</f>
        <v>1163425.6718180422</v>
      </c>
      <c r="P90" s="368">
        <f>SUM(Yhteenveto[[#This Row],[Kunnan  peruspalvelujen valtionosuus ]:[Veroperustemuutoksista johtuvien veromenetysten korvaus]])</f>
        <v>7259927.6572365137</v>
      </c>
      <c r="Q90" s="34">
        <f>Kotikuntakorvaus!F92</f>
        <v>107771.75000000003</v>
      </c>
      <c r="R90" s="339">
        <f>+Yhteenveto[[#This Row],[Kunnan  peruspalvelujen valtionosuus ]]+Yhteenveto[[#This Row],[Veroperustemuutoksista johtuvien veromenetysten korvaus]]+Yhteenveto[[#This Row],[Kotikuntakorvaus, netto]]</f>
        <v>7367699.4072365137</v>
      </c>
      <c r="S90" s="11"/>
      <c r="T90"/>
    </row>
    <row r="91" spans="1:20" ht="15" x14ac:dyDescent="0.25">
      <c r="A91" s="32">
        <v>250</v>
      </c>
      <c r="B91" s="13" t="s">
        <v>96</v>
      </c>
      <c r="C91" s="15">
        <v>1670</v>
      </c>
      <c r="D91" s="15">
        <f>Ikärakenne[[#This Row],[Laskennalliset kustannukset, IKÄRAKENNE yhteensä, €]]</f>
        <v>2313127.0500000003</v>
      </c>
      <c r="E91" s="15">
        <f>'Lask. kustannukset MUUT'!AD97</f>
        <v>590165.60787932714</v>
      </c>
      <c r="F91" s="231">
        <f>Yhteenveto[[#This Row],[Ikärakenne, laskennallinen kustannus]]+Yhteenveto[[#This Row],[Muut laskennalliset kustannukset ]]</f>
        <v>2903292.6578793274</v>
      </c>
      <c r="G91" s="446">
        <v>1629.76</v>
      </c>
      <c r="H91" s="17">
        <v>2721699.2</v>
      </c>
      <c r="I91" s="337">
        <f>Yhteenveto[[#This Row],[Laskennalliset kustannukset yhteensä]]-Yhteenveto[[#This Row],[Omarahoitusosuus, €]]</f>
        <v>181593.45787932724</v>
      </c>
      <c r="J91" s="33">
        <f>Lisäosat!U92</f>
        <v>263507.96843348496</v>
      </c>
      <c r="K91" s="34">
        <f>'Muut lis_väh'!O89</f>
        <v>-104974.36643696856</v>
      </c>
      <c r="L91" s="231">
        <f>Yhteenveto[[#This Row],[Valtionosuus omarahoitusosuuden jälkeen (välisumma)]]+Yhteenveto[[#This Row],[Lisäosat yhteensä]]+Yhteenveto[[#This Row],[Valtionosuuteen tehtävät vähennykset ja lisäykset, netto]]</f>
        <v>340127.05987584364</v>
      </c>
      <c r="M91" s="34">
        <f>'Verotuloihin perust tasaus'!N96</f>
        <v>724640</v>
      </c>
      <c r="N91" s="301">
        <f>SUM(Yhteenveto[[#This Row],[Valtionosuus ennen verotuloihin perustuvaa valtionosuuden tasausta]]+Yhteenveto[[#This Row],[Verotuloihin perustuva valtionosuuden tasaus]])</f>
        <v>1064767.0598758436</v>
      </c>
      <c r="O91" s="241">
        <f>Verokorvaukset!H89</f>
        <v>364464.27404129854</v>
      </c>
      <c r="P91" s="368">
        <f>SUM(Yhteenveto[[#This Row],[Kunnan  peruspalvelujen valtionosuus ]:[Veroperustemuutoksista johtuvien veromenetysten korvaus]])</f>
        <v>1429231.3339171421</v>
      </c>
      <c r="Q91" s="34">
        <f>Kotikuntakorvaus!F93</f>
        <v>109538.5</v>
      </c>
      <c r="R91" s="339">
        <f>+Yhteenveto[[#This Row],[Kunnan  peruspalvelujen valtionosuus ]]+Yhteenveto[[#This Row],[Veroperustemuutoksista johtuvien veromenetysten korvaus]]+Yhteenveto[[#This Row],[Kotikuntakorvaus, netto]]</f>
        <v>1538769.8339171421</v>
      </c>
      <c r="S91" s="11"/>
      <c r="T91"/>
    </row>
    <row r="92" spans="1:20" ht="15" x14ac:dyDescent="0.25">
      <c r="A92" s="32">
        <v>256</v>
      </c>
      <c r="B92" s="13" t="s">
        <v>97</v>
      </c>
      <c r="C92" s="15">
        <v>1472</v>
      </c>
      <c r="D92" s="15">
        <f>Ikärakenne[[#This Row],[Laskennalliset kustannukset, IKÄRAKENNE yhteensä, €]]</f>
        <v>2921019.56</v>
      </c>
      <c r="E92" s="15">
        <f>'Lask. kustannukset MUUT'!AD98</f>
        <v>692552.62223984534</v>
      </c>
      <c r="F92" s="231">
        <f>Yhteenveto[[#This Row],[Ikärakenne, laskennallinen kustannus]]+Yhteenveto[[#This Row],[Muut laskennalliset kustannukset ]]</f>
        <v>3613572.1822398454</v>
      </c>
      <c r="G92" s="446">
        <v>1629.76</v>
      </c>
      <c r="H92" s="17">
        <v>2399006.7200000002</v>
      </c>
      <c r="I92" s="337">
        <f>Yhteenveto[[#This Row],[Laskennalliset kustannukset yhteensä]]-Yhteenveto[[#This Row],[Omarahoitusosuus, €]]</f>
        <v>1214565.4622398452</v>
      </c>
      <c r="J92" s="33">
        <f>Lisäosat!U93</f>
        <v>562499.53980692406</v>
      </c>
      <c r="K92" s="34">
        <f>'Muut lis_väh'!O90</f>
        <v>-840046.86273908929</v>
      </c>
      <c r="L92" s="231">
        <f>Yhteenveto[[#This Row],[Valtionosuus omarahoitusosuuden jälkeen (välisumma)]]+Yhteenveto[[#This Row],[Lisäosat yhteensä]]+Yhteenveto[[#This Row],[Valtionosuuteen tehtävät vähennykset ja lisäykset, netto]]</f>
        <v>937018.13930767996</v>
      </c>
      <c r="M92" s="34">
        <f>'Verotuloihin perust tasaus'!N97</f>
        <v>904522</v>
      </c>
      <c r="N92" s="301">
        <f>SUM(Yhteenveto[[#This Row],[Valtionosuus ennen verotuloihin perustuvaa valtionosuuden tasausta]]+Yhteenveto[[#This Row],[Verotuloihin perustuva valtionosuuden tasaus]])</f>
        <v>1841540.1393076801</v>
      </c>
      <c r="O92" s="241">
        <f>Verokorvaukset!H90</f>
        <v>281615.72884631442</v>
      </c>
      <c r="P92" s="368">
        <f>SUM(Yhteenveto[[#This Row],[Kunnan  peruspalvelujen valtionosuus ]:[Veroperustemuutoksista johtuvien veromenetysten korvaus]])</f>
        <v>2123155.8681539944</v>
      </c>
      <c r="Q92" s="34">
        <f>Kotikuntakorvaus!F94</f>
        <v>104149.91250000001</v>
      </c>
      <c r="R92" s="339">
        <f>+Yhteenveto[[#This Row],[Kunnan  peruspalvelujen valtionosuus ]]+Yhteenveto[[#This Row],[Veroperustemuutoksista johtuvien veromenetysten korvaus]]+Yhteenveto[[#This Row],[Kotikuntakorvaus, netto]]</f>
        <v>2227305.7806539945</v>
      </c>
      <c r="S92" s="11"/>
      <c r="T92"/>
    </row>
    <row r="93" spans="1:20" ht="15" x14ac:dyDescent="0.25">
      <c r="A93" s="32">
        <v>257</v>
      </c>
      <c r="B93" s="13" t="s">
        <v>98</v>
      </c>
      <c r="C93" s="15">
        <v>41725</v>
      </c>
      <c r="D93" s="15">
        <f>Ikärakenne[[#This Row],[Laskennalliset kustannukset, IKÄRAKENNE yhteensä, €]]</f>
        <v>82015027.480000004</v>
      </c>
      <c r="E93" s="15">
        <f>'Lask. kustannukset MUUT'!AD99</f>
        <v>21591670.156423464</v>
      </c>
      <c r="F93" s="231">
        <f>Yhteenveto[[#This Row],[Ikärakenne, laskennallinen kustannus]]+Yhteenveto[[#This Row],[Muut laskennalliset kustannukset ]]</f>
        <v>103606697.63642347</v>
      </c>
      <c r="G93" s="446">
        <v>1629.76</v>
      </c>
      <c r="H93" s="17">
        <v>68001736</v>
      </c>
      <c r="I93" s="337">
        <f>Yhteenveto[[#This Row],[Laskennalliset kustannukset yhteensä]]-Yhteenveto[[#This Row],[Omarahoitusosuus, €]]</f>
        <v>35604961.636423469</v>
      </c>
      <c r="J93" s="33">
        <f>Lisäosat!U94</f>
        <v>1659168.6055825641</v>
      </c>
      <c r="K93" s="34">
        <f>'Muut lis_väh'!O91</f>
        <v>2470538.3295135335</v>
      </c>
      <c r="L93" s="231">
        <f>Yhteenveto[[#This Row],[Valtionosuus omarahoitusosuuden jälkeen (välisumma)]]+Yhteenveto[[#This Row],[Lisäosat yhteensä]]+Yhteenveto[[#This Row],[Valtionosuuteen tehtävät vähennykset ja lisäykset, netto]]</f>
        <v>39734668.571519569</v>
      </c>
      <c r="M93" s="34">
        <f>'Verotuloihin perust tasaus'!N98</f>
        <v>-986420</v>
      </c>
      <c r="N93" s="301">
        <f>SUM(Yhteenveto[[#This Row],[Valtionosuus ennen verotuloihin perustuvaa valtionosuuden tasausta]]+Yhteenveto[[#This Row],[Verotuloihin perustuva valtionosuuden tasaus]])</f>
        <v>38748248.571519569</v>
      </c>
      <c r="O93" s="241">
        <f>Verokorvaukset!H91</f>
        <v>2813716.1059333361</v>
      </c>
      <c r="P93" s="368">
        <f>SUM(Yhteenveto[[#This Row],[Kunnan  peruspalvelujen valtionosuus ]:[Veroperustemuutoksista johtuvien veromenetysten korvaus]])</f>
        <v>41561964.677452907</v>
      </c>
      <c r="Q93" s="34">
        <f>Kotikuntakorvaus!F95</f>
        <v>-639422.16000000015</v>
      </c>
      <c r="R93" s="339">
        <f>+Yhteenveto[[#This Row],[Kunnan  peruspalvelujen valtionosuus ]]+Yhteenveto[[#This Row],[Veroperustemuutoksista johtuvien veromenetysten korvaus]]+Yhteenveto[[#This Row],[Kotikuntakorvaus, netto]]</f>
        <v>40922542.517452911</v>
      </c>
      <c r="S93" s="11"/>
      <c r="T93"/>
    </row>
    <row r="94" spans="1:20" ht="15" x14ac:dyDescent="0.25">
      <c r="A94" s="32">
        <v>260</v>
      </c>
      <c r="B94" s="13" t="s">
        <v>99</v>
      </c>
      <c r="C94" s="15">
        <v>9397</v>
      </c>
      <c r="D94" s="15">
        <f>Ikärakenne[[#This Row],[Laskennalliset kustannukset, IKÄRAKENNE yhteensä, €]]</f>
        <v>11669361.289999999</v>
      </c>
      <c r="E94" s="15">
        <f>'Lask. kustannukset MUUT'!AD100</f>
        <v>5035834.2995515792</v>
      </c>
      <c r="F94" s="231">
        <f>Yhteenveto[[#This Row],[Ikärakenne, laskennallinen kustannus]]+Yhteenveto[[#This Row],[Muut laskennalliset kustannukset ]]</f>
        <v>16705195.589551579</v>
      </c>
      <c r="G94" s="446">
        <v>1629.76</v>
      </c>
      <c r="H94" s="17">
        <v>15314854.720000001</v>
      </c>
      <c r="I94" s="337">
        <f>Yhteenveto[[#This Row],[Laskennalliset kustannukset yhteensä]]-Yhteenveto[[#This Row],[Omarahoitusosuus, €]]</f>
        <v>1390340.8695515785</v>
      </c>
      <c r="J94" s="33">
        <f>Lisäosat!U95</f>
        <v>1496115.5746813191</v>
      </c>
      <c r="K94" s="34">
        <f>'Muut lis_väh'!O92</f>
        <v>2957258.9340783753</v>
      </c>
      <c r="L94" s="231">
        <f>Yhteenveto[[#This Row],[Valtionosuus omarahoitusosuuden jälkeen (välisumma)]]+Yhteenveto[[#This Row],[Lisäosat yhteensä]]+Yhteenveto[[#This Row],[Valtionosuuteen tehtävät vähennykset ja lisäykset, netto]]</f>
        <v>5843715.3783112727</v>
      </c>
      <c r="M94" s="34">
        <f>'Verotuloihin perust tasaus'!N99</f>
        <v>5581090</v>
      </c>
      <c r="N94" s="301">
        <f>SUM(Yhteenveto[[#This Row],[Valtionosuus ennen verotuloihin perustuvaa valtionosuuden tasausta]]+Yhteenveto[[#This Row],[Verotuloihin perustuva valtionosuuden tasaus]])</f>
        <v>11424805.378311273</v>
      </c>
      <c r="O94" s="241">
        <f>Verokorvaukset!H92</f>
        <v>1780794.1599643205</v>
      </c>
      <c r="P94" s="368">
        <f>SUM(Yhteenveto[[#This Row],[Kunnan  peruspalvelujen valtionosuus ]:[Veroperustemuutoksista johtuvien veromenetysten korvaus]])</f>
        <v>13205599.538275594</v>
      </c>
      <c r="Q94" s="34">
        <f>Kotikuntakorvaus!F96</f>
        <v>-3533.5</v>
      </c>
      <c r="R94" s="339">
        <f>+Yhteenveto[[#This Row],[Kunnan  peruspalvelujen valtionosuus ]]+Yhteenveto[[#This Row],[Veroperustemuutoksista johtuvien veromenetysten korvaus]]+Yhteenveto[[#This Row],[Kotikuntakorvaus, netto]]</f>
        <v>13202066.038275594</v>
      </c>
      <c r="S94" s="11"/>
      <c r="T94"/>
    </row>
    <row r="95" spans="1:20" ht="15" x14ac:dyDescent="0.25">
      <c r="A95" s="32">
        <v>261</v>
      </c>
      <c r="B95" s="13" t="s">
        <v>100</v>
      </c>
      <c r="C95" s="15">
        <v>6973</v>
      </c>
      <c r="D95" s="15">
        <f>Ikärakenne[[#This Row],[Laskennalliset kustannukset, IKÄRAKENNE yhteensä, €]]</f>
        <v>11549024.939999999</v>
      </c>
      <c r="E95" s="15">
        <f>'Lask. kustannukset MUUT'!AD101</f>
        <v>8391771.9766599257</v>
      </c>
      <c r="F95" s="231">
        <f>Yhteenveto[[#This Row],[Ikärakenne, laskennallinen kustannus]]+Yhteenveto[[#This Row],[Muut laskennalliset kustannukset ]]</f>
        <v>19940796.916659925</v>
      </c>
      <c r="G95" s="446">
        <v>1629.76</v>
      </c>
      <c r="H95" s="17">
        <v>11364316.48</v>
      </c>
      <c r="I95" s="337">
        <f>Yhteenveto[[#This Row],[Laskennalliset kustannukset yhteensä]]-Yhteenveto[[#This Row],[Omarahoitusosuus, €]]</f>
        <v>8576480.4366599247</v>
      </c>
      <c r="J95" s="33">
        <f>Lisäosat!U96</f>
        <v>2727229.7728642765</v>
      </c>
      <c r="K95" s="34">
        <f>'Muut lis_väh'!O93</f>
        <v>1544492.0008172307</v>
      </c>
      <c r="L95" s="231">
        <f>Yhteenveto[[#This Row],[Valtionosuus omarahoitusosuuden jälkeen (välisumma)]]+Yhteenveto[[#This Row],[Lisäosat yhteensä]]+Yhteenveto[[#This Row],[Valtionosuuteen tehtävät vähennykset ja lisäykset, netto]]</f>
        <v>12848202.210341431</v>
      </c>
      <c r="M95" s="34">
        <f>'Verotuloihin perust tasaus'!N100</f>
        <v>-685808</v>
      </c>
      <c r="N95" s="301">
        <f>SUM(Yhteenveto[[#This Row],[Valtionosuus ennen verotuloihin perustuvaa valtionosuuden tasausta]]+Yhteenveto[[#This Row],[Verotuloihin perustuva valtionosuuden tasaus]])</f>
        <v>12162394.210341431</v>
      </c>
      <c r="O95" s="241">
        <f>Verokorvaukset!H93</f>
        <v>888893.25258082256</v>
      </c>
      <c r="P95" s="368">
        <f>SUM(Yhteenveto[[#This Row],[Kunnan  peruspalvelujen valtionosuus ]:[Veroperustemuutoksista johtuvien veromenetysten korvaus]])</f>
        <v>13051287.462922255</v>
      </c>
      <c r="Q95" s="34">
        <f>Kotikuntakorvaus!F97</f>
        <v>-194430.83750000002</v>
      </c>
      <c r="R95" s="339">
        <f>+Yhteenveto[[#This Row],[Kunnan  peruspalvelujen valtionosuus ]]+Yhteenveto[[#This Row],[Veroperustemuutoksista johtuvien veromenetysten korvaus]]+Yhteenveto[[#This Row],[Kotikuntakorvaus, netto]]</f>
        <v>12856856.625422254</v>
      </c>
      <c r="S95" s="11"/>
      <c r="T95"/>
    </row>
    <row r="96" spans="1:20" ht="15" x14ac:dyDescent="0.25">
      <c r="A96" s="32">
        <v>263</v>
      </c>
      <c r="B96" s="13" t="s">
        <v>101</v>
      </c>
      <c r="C96" s="15">
        <v>7255</v>
      </c>
      <c r="D96" s="15">
        <f>Ikärakenne[[#This Row],[Laskennalliset kustannukset, IKÄRAKENNE yhteensä, €]]</f>
        <v>11782179.899999999</v>
      </c>
      <c r="E96" s="15">
        <f>'Lask. kustannukset MUUT'!AD102</f>
        <v>2555513.1586192194</v>
      </c>
      <c r="F96" s="231">
        <f>Yhteenveto[[#This Row],[Ikärakenne, laskennallinen kustannus]]+Yhteenveto[[#This Row],[Muut laskennalliset kustannukset ]]</f>
        <v>14337693.058619218</v>
      </c>
      <c r="G96" s="446">
        <v>1629.76</v>
      </c>
      <c r="H96" s="17">
        <v>11823908.800000001</v>
      </c>
      <c r="I96" s="337">
        <f>Yhteenveto[[#This Row],[Laskennalliset kustannukset yhteensä]]-Yhteenveto[[#This Row],[Omarahoitusosuus, €]]</f>
        <v>2513784.2586192172</v>
      </c>
      <c r="J96" s="33">
        <f>Lisäosat!U97</f>
        <v>642487.50473537249</v>
      </c>
      <c r="K96" s="34">
        <f>'Muut lis_väh'!O94</f>
        <v>563849.20709552872</v>
      </c>
      <c r="L96" s="231">
        <f>Yhteenveto[[#This Row],[Valtionosuus omarahoitusosuuden jälkeen (välisumma)]]+Yhteenveto[[#This Row],[Lisäosat yhteensä]]+Yhteenveto[[#This Row],[Valtionosuuteen tehtävät vähennykset ja lisäykset, netto]]</f>
        <v>3720120.9704501182</v>
      </c>
      <c r="M96" s="34">
        <f>'Verotuloihin perust tasaus'!N101</f>
        <v>4374875</v>
      </c>
      <c r="N96" s="301">
        <f>SUM(Yhteenveto[[#This Row],[Valtionosuus ennen verotuloihin perustuvaa valtionosuuden tasausta]]+Yhteenveto[[#This Row],[Verotuloihin perustuva valtionosuuden tasaus]])</f>
        <v>8094995.9704501182</v>
      </c>
      <c r="O96" s="241">
        <f>Verokorvaukset!H94</f>
        <v>1445361.2364473091</v>
      </c>
      <c r="P96" s="368">
        <f>SUM(Yhteenveto[[#This Row],[Kunnan  peruspalvelujen valtionosuus ]:[Veroperustemuutoksista johtuvien veromenetysten korvaus]])</f>
        <v>9540357.2068974264</v>
      </c>
      <c r="Q96" s="34">
        <f>Kotikuntakorvaus!F98</f>
        <v>215631.83750000002</v>
      </c>
      <c r="R96" s="339">
        <f>+Yhteenveto[[#This Row],[Kunnan  peruspalvelujen valtionosuus ]]+Yhteenveto[[#This Row],[Veroperustemuutoksista johtuvien veromenetysten korvaus]]+Yhteenveto[[#This Row],[Kotikuntakorvaus, netto]]</f>
        <v>9755989.0443974268</v>
      </c>
      <c r="S96" s="11"/>
      <c r="T96"/>
    </row>
    <row r="97" spans="1:20" ht="15" x14ac:dyDescent="0.25">
      <c r="A97" s="32">
        <v>265</v>
      </c>
      <c r="B97" s="13" t="s">
        <v>102</v>
      </c>
      <c r="C97" s="15">
        <v>1001</v>
      </c>
      <c r="D97" s="15">
        <f>Ikärakenne[[#This Row],[Laskennalliset kustannukset, IKÄRAKENNE yhteensä, €]]</f>
        <v>1388448.1800000002</v>
      </c>
      <c r="E97" s="15">
        <f>'Lask. kustannukset MUUT'!AD103</f>
        <v>680453.97828629799</v>
      </c>
      <c r="F97" s="231">
        <f>Yhteenveto[[#This Row],[Ikärakenne, laskennallinen kustannus]]+Yhteenveto[[#This Row],[Muut laskennalliset kustannukset ]]</f>
        <v>2068902.1582862982</v>
      </c>
      <c r="G97" s="446">
        <v>1629.76</v>
      </c>
      <c r="H97" s="17">
        <v>1631389.76</v>
      </c>
      <c r="I97" s="337">
        <f>Yhteenveto[[#This Row],[Laskennalliset kustannukset yhteensä]]-Yhteenveto[[#This Row],[Omarahoitusosuus, €]]</f>
        <v>437512.39828629815</v>
      </c>
      <c r="J97" s="33">
        <f>Lisäosat!U98</f>
        <v>382519.86689703824</v>
      </c>
      <c r="K97" s="34">
        <f>'Muut lis_väh'!O95</f>
        <v>429615.54244018695</v>
      </c>
      <c r="L97" s="231">
        <f>Yhteenveto[[#This Row],[Valtionosuus omarahoitusosuuden jälkeen (välisumma)]]+Yhteenveto[[#This Row],[Lisäosat yhteensä]]+Yhteenveto[[#This Row],[Valtionosuuteen tehtävät vähennykset ja lisäykset, netto]]</f>
        <v>1249647.8076235233</v>
      </c>
      <c r="M97" s="34">
        <f>'Verotuloihin perust tasaus'!N102</f>
        <v>345518</v>
      </c>
      <c r="N97" s="301">
        <f>SUM(Yhteenveto[[#This Row],[Valtionosuus ennen verotuloihin perustuvaa valtionosuuden tasausta]]+Yhteenveto[[#This Row],[Verotuloihin perustuva valtionosuuden tasaus]])</f>
        <v>1595165.8076235233</v>
      </c>
      <c r="O97" s="241">
        <f>Verokorvaukset!H95</f>
        <v>197719.15660724111</v>
      </c>
      <c r="P97" s="368">
        <f>SUM(Yhteenveto[[#This Row],[Kunnan  peruspalvelujen valtionosuus ]:[Veroperustemuutoksista johtuvien veromenetysten korvaus]])</f>
        <v>1792884.9642307644</v>
      </c>
      <c r="Q97" s="34">
        <f>Kotikuntakorvaus!F99</f>
        <v>-60157.837500000001</v>
      </c>
      <c r="R97" s="339">
        <f>+Yhteenveto[[#This Row],[Kunnan  peruspalvelujen valtionosuus ]]+Yhteenveto[[#This Row],[Veroperustemuutoksista johtuvien veromenetysten korvaus]]+Yhteenveto[[#This Row],[Kotikuntakorvaus, netto]]</f>
        <v>1732727.1267307645</v>
      </c>
      <c r="S97" s="11"/>
      <c r="T97"/>
    </row>
    <row r="98" spans="1:20" ht="15" x14ac:dyDescent="0.25">
      <c r="A98" s="32">
        <v>271</v>
      </c>
      <c r="B98" s="13" t="s">
        <v>103</v>
      </c>
      <c r="C98" s="15">
        <v>6583</v>
      </c>
      <c r="D98" s="15">
        <f>Ikärakenne[[#This Row],[Laskennalliset kustannukset, IKÄRAKENNE yhteensä, €]]</f>
        <v>9225003.5300000012</v>
      </c>
      <c r="E98" s="15">
        <f>'Lask. kustannukset MUUT'!AD104</f>
        <v>2057180.7170078009</v>
      </c>
      <c r="F98" s="231">
        <f>Yhteenveto[[#This Row],[Ikärakenne, laskennallinen kustannus]]+Yhteenveto[[#This Row],[Muut laskennalliset kustannukset ]]</f>
        <v>11282184.247007802</v>
      </c>
      <c r="G98" s="446">
        <v>1629.76</v>
      </c>
      <c r="H98" s="17">
        <v>10728710.08</v>
      </c>
      <c r="I98" s="337">
        <f>Yhteenveto[[#This Row],[Laskennalliset kustannukset yhteensä]]-Yhteenveto[[#This Row],[Omarahoitusosuus, €]]</f>
        <v>553474.16700780205</v>
      </c>
      <c r="J98" s="33">
        <f>Lisäosat!U99</f>
        <v>202631.99324434463</v>
      </c>
      <c r="K98" s="34">
        <f>'Muut lis_väh'!O96</f>
        <v>-1135694.1230171022</v>
      </c>
      <c r="L98" s="231">
        <f>Yhteenveto[[#This Row],[Valtionosuus omarahoitusosuuden jälkeen (välisumma)]]+Yhteenveto[[#This Row],[Lisäosat yhteensä]]+Yhteenveto[[#This Row],[Valtionosuuteen tehtävät vähennykset ja lisäykset, netto]]</f>
        <v>-379587.96276495559</v>
      </c>
      <c r="M98" s="34">
        <f>'Verotuloihin perust tasaus'!N103</f>
        <v>3028496</v>
      </c>
      <c r="N98" s="301">
        <f>SUM(Yhteenveto[[#This Row],[Valtionosuus ennen verotuloihin perustuvaa valtionosuuden tasausta]]+Yhteenveto[[#This Row],[Verotuloihin perustuva valtionosuuden tasaus]])</f>
        <v>2648908.0372350444</v>
      </c>
      <c r="O98" s="241">
        <f>Verokorvaukset!H96</f>
        <v>1037110.2557873487</v>
      </c>
      <c r="P98" s="368">
        <f>SUM(Yhteenveto[[#This Row],[Kunnan  peruspalvelujen valtionosuus ]:[Veroperustemuutoksista johtuvien veromenetysten korvaus]])</f>
        <v>3686018.2930223932</v>
      </c>
      <c r="Q98" s="34">
        <f>Kotikuntakorvaus!F100</f>
        <v>-26501.25</v>
      </c>
      <c r="R98" s="339">
        <f>+Yhteenveto[[#This Row],[Kunnan  peruspalvelujen valtionosuus ]]+Yhteenveto[[#This Row],[Veroperustemuutoksista johtuvien veromenetysten korvaus]]+Yhteenveto[[#This Row],[Kotikuntakorvaus, netto]]</f>
        <v>3659517.0430223932</v>
      </c>
      <c r="S98" s="11"/>
      <c r="T98"/>
    </row>
    <row r="99" spans="1:20" ht="15" x14ac:dyDescent="0.25">
      <c r="A99" s="32">
        <v>272</v>
      </c>
      <c r="B99" s="13" t="s">
        <v>104</v>
      </c>
      <c r="C99" s="15">
        <v>48338</v>
      </c>
      <c r="D99" s="15">
        <f>Ikärakenne[[#This Row],[Laskennalliset kustannukset, IKÄRAKENNE yhteensä, €]]</f>
        <v>96314833.579999998</v>
      </c>
      <c r="E99" s="15">
        <f>'Lask. kustannukset MUUT'!AD105</f>
        <v>17064657.629970495</v>
      </c>
      <c r="F99" s="231">
        <f>Yhteenveto[[#This Row],[Ikärakenne, laskennallinen kustannus]]+Yhteenveto[[#This Row],[Muut laskennalliset kustannukset ]]</f>
        <v>113379491.20997049</v>
      </c>
      <c r="G99" s="446">
        <v>1629.76</v>
      </c>
      <c r="H99" s="17">
        <v>78779338.879999995</v>
      </c>
      <c r="I99" s="337">
        <f>Yhteenveto[[#This Row],[Laskennalliset kustannukset yhteensä]]-Yhteenveto[[#This Row],[Omarahoitusosuus, €]]</f>
        <v>34600152.329970494</v>
      </c>
      <c r="J99" s="33">
        <f>Lisäosat!U100</f>
        <v>1875238.4386913686</v>
      </c>
      <c r="K99" s="34">
        <f>'Muut lis_väh'!O97</f>
        <v>-17025524.288243514</v>
      </c>
      <c r="L99" s="231">
        <f>Yhteenveto[[#This Row],[Valtionosuus omarahoitusosuuden jälkeen (välisumma)]]+Yhteenveto[[#This Row],[Lisäosat yhteensä]]+Yhteenveto[[#This Row],[Valtionosuuteen tehtävät vähennykset ja lisäykset, netto]]</f>
        <v>19449866.480418351</v>
      </c>
      <c r="M99" s="34">
        <f>'Verotuloihin perust tasaus'!N104</f>
        <v>8251298</v>
      </c>
      <c r="N99" s="301">
        <f>SUM(Yhteenveto[[#This Row],[Valtionosuus ennen verotuloihin perustuvaa valtionosuuden tasausta]]+Yhteenveto[[#This Row],[Verotuloihin perustuva valtionosuuden tasaus]])</f>
        <v>27701164.480418351</v>
      </c>
      <c r="O99" s="241">
        <f>Verokorvaukset!H97</f>
        <v>4567256.7755930861</v>
      </c>
      <c r="P99" s="368">
        <f>SUM(Yhteenveto[[#This Row],[Kunnan  peruspalvelujen valtionosuus ]:[Veroperustemuutoksista johtuvien veromenetysten korvaus]])</f>
        <v>32268421.256011438</v>
      </c>
      <c r="Q99" s="34">
        <f>Kotikuntakorvaus!F101</f>
        <v>164837.77500000002</v>
      </c>
      <c r="R99" s="339">
        <f>+Yhteenveto[[#This Row],[Kunnan  peruspalvelujen valtionosuus ]]+Yhteenveto[[#This Row],[Veroperustemuutoksista johtuvien veromenetysten korvaus]]+Yhteenveto[[#This Row],[Kotikuntakorvaus, netto]]</f>
        <v>32433259.031011436</v>
      </c>
      <c r="S99" s="11"/>
      <c r="T99"/>
    </row>
    <row r="100" spans="1:20" ht="15" x14ac:dyDescent="0.25">
      <c r="A100" s="32">
        <v>273</v>
      </c>
      <c r="B100" s="13" t="s">
        <v>105</v>
      </c>
      <c r="C100" s="15">
        <v>4001</v>
      </c>
      <c r="D100" s="15">
        <f>Ikärakenne[[#This Row],[Laskennalliset kustannukset, IKÄRAKENNE yhteensä, €]]</f>
        <v>6830898.0199999996</v>
      </c>
      <c r="E100" s="15">
        <f>'Lask. kustannukset MUUT'!AD106</f>
        <v>3049094.6250626538</v>
      </c>
      <c r="F100" s="231">
        <f>Yhteenveto[[#This Row],[Ikärakenne, laskennallinen kustannus]]+Yhteenveto[[#This Row],[Muut laskennalliset kustannukset ]]</f>
        <v>9879992.6450626533</v>
      </c>
      <c r="G100" s="446">
        <v>1629.76</v>
      </c>
      <c r="H100" s="17">
        <v>6520669.7599999998</v>
      </c>
      <c r="I100" s="337">
        <f>Yhteenveto[[#This Row],[Laskennalliset kustannukset yhteensä]]-Yhteenveto[[#This Row],[Omarahoitusosuus, €]]</f>
        <v>3359322.8850626536</v>
      </c>
      <c r="J100" s="33">
        <f>Lisäosat!U101</f>
        <v>1643548.2917317178</v>
      </c>
      <c r="K100" s="34">
        <f>'Muut lis_väh'!O98</f>
        <v>-258540.18775993836</v>
      </c>
      <c r="L100" s="231">
        <f>Yhteenveto[[#This Row],[Valtionosuus omarahoitusosuuden jälkeen (välisumma)]]+Yhteenveto[[#This Row],[Lisäosat yhteensä]]+Yhteenveto[[#This Row],[Valtionosuuteen tehtävät vähennykset ja lisäykset, netto]]</f>
        <v>4744330.9890344329</v>
      </c>
      <c r="M100" s="34">
        <f>'Verotuloihin perust tasaus'!N105</f>
        <v>-58137</v>
      </c>
      <c r="N100" s="301">
        <f>SUM(Yhteenveto[[#This Row],[Valtionosuus ennen verotuloihin perustuvaa valtionosuuden tasausta]]+Yhteenveto[[#This Row],[Verotuloihin perustuva valtionosuuden tasaus]])</f>
        <v>4686193.9890344329</v>
      </c>
      <c r="O100" s="241">
        <f>Verokorvaukset!H98</f>
        <v>489730.95295950642</v>
      </c>
      <c r="P100" s="368">
        <f>SUM(Yhteenveto[[#This Row],[Kunnan  peruspalvelujen valtionosuus ]:[Veroperustemuutoksista johtuvien veromenetysten korvaus]])</f>
        <v>5175924.9419939397</v>
      </c>
      <c r="Q100" s="34">
        <f>Kotikuntakorvaus!F102</f>
        <v>129679.44999999998</v>
      </c>
      <c r="R100" s="339">
        <f>+Yhteenveto[[#This Row],[Kunnan  peruspalvelujen valtionosuus ]]+Yhteenveto[[#This Row],[Veroperustemuutoksista johtuvien veromenetysten korvaus]]+Yhteenveto[[#This Row],[Kotikuntakorvaus, netto]]</f>
        <v>5305604.3919939399</v>
      </c>
      <c r="S100" s="11"/>
      <c r="T100"/>
    </row>
    <row r="101" spans="1:20" ht="15" x14ac:dyDescent="0.25">
      <c r="A101" s="32">
        <v>275</v>
      </c>
      <c r="B101" s="13" t="s">
        <v>106</v>
      </c>
      <c r="C101" s="15">
        <v>2404</v>
      </c>
      <c r="D101" s="15">
        <f>Ikärakenne[[#This Row],[Laskennalliset kustannukset, IKÄRAKENNE yhteensä, €]]</f>
        <v>3555362.7899999996</v>
      </c>
      <c r="E101" s="15">
        <f>'Lask. kustannukset MUUT'!AD107</f>
        <v>942884.58899491385</v>
      </c>
      <c r="F101" s="231">
        <f>Yhteenveto[[#This Row],[Ikärakenne, laskennallinen kustannus]]+Yhteenveto[[#This Row],[Muut laskennalliset kustannukset ]]</f>
        <v>4498247.3789949138</v>
      </c>
      <c r="G101" s="446">
        <v>1629.76</v>
      </c>
      <c r="H101" s="17">
        <v>3917943.04</v>
      </c>
      <c r="I101" s="337">
        <f>Yhteenveto[[#This Row],[Laskennalliset kustannukset yhteensä]]-Yhteenveto[[#This Row],[Omarahoitusosuus, €]]</f>
        <v>580304.33899491373</v>
      </c>
      <c r="J101" s="33">
        <f>Lisäosat!U102</f>
        <v>243428.41801447247</v>
      </c>
      <c r="K101" s="34">
        <f>'Muut lis_väh'!O99</f>
        <v>126431.62448870581</v>
      </c>
      <c r="L101" s="231">
        <f>Yhteenveto[[#This Row],[Valtionosuus omarahoitusosuuden jälkeen (välisumma)]]+Yhteenveto[[#This Row],[Lisäosat yhteensä]]+Yhteenveto[[#This Row],[Valtionosuuteen tehtävät vähennykset ja lisäykset, netto]]</f>
        <v>950164.38149809197</v>
      </c>
      <c r="M101" s="34">
        <f>'Verotuloihin perust tasaus'!N106</f>
        <v>1080375</v>
      </c>
      <c r="N101" s="301">
        <f>SUM(Yhteenveto[[#This Row],[Valtionosuus ennen verotuloihin perustuvaa valtionosuuden tasausta]]+Yhteenveto[[#This Row],[Verotuloihin perustuva valtionosuuden tasaus]])</f>
        <v>2030539.3814980919</v>
      </c>
      <c r="O101" s="241">
        <f>Verokorvaukset!H99</f>
        <v>390294.10688601213</v>
      </c>
      <c r="P101" s="368">
        <f>SUM(Yhteenveto[[#This Row],[Kunnan  peruspalvelujen valtionosuus ]:[Veroperustemuutoksista johtuvien veromenetysten korvaus]])</f>
        <v>2420833.4883841039</v>
      </c>
      <c r="Q101" s="34">
        <f>Kotikuntakorvaus!F103</f>
        <v>-28356.337500000001</v>
      </c>
      <c r="R101" s="339">
        <f>+Yhteenveto[[#This Row],[Kunnan  peruspalvelujen valtionosuus ]]+Yhteenveto[[#This Row],[Veroperustemuutoksista johtuvien veromenetysten korvaus]]+Yhteenveto[[#This Row],[Kotikuntakorvaus, netto]]</f>
        <v>2392477.150884104</v>
      </c>
      <c r="S101" s="11"/>
      <c r="T101"/>
    </row>
    <row r="102" spans="1:20" ht="15" x14ac:dyDescent="0.25">
      <c r="A102" s="32">
        <v>276</v>
      </c>
      <c r="B102" s="13" t="s">
        <v>107</v>
      </c>
      <c r="C102" s="15">
        <v>15060</v>
      </c>
      <c r="D102" s="15">
        <f>Ikärakenne[[#This Row],[Laskennalliset kustannukset, IKÄRAKENNE yhteensä, €]]</f>
        <v>33767068.490000002</v>
      </c>
      <c r="E102" s="15">
        <f>'Lask. kustannukset MUUT'!AD108</f>
        <v>3281154.9046664592</v>
      </c>
      <c r="F102" s="231">
        <f>Yhteenveto[[#This Row],[Ikärakenne, laskennallinen kustannus]]+Yhteenveto[[#This Row],[Muut laskennalliset kustannukset ]]</f>
        <v>37048223.394666463</v>
      </c>
      <c r="G102" s="446">
        <v>1629.76</v>
      </c>
      <c r="H102" s="17">
        <v>24544185.600000001</v>
      </c>
      <c r="I102" s="337">
        <f>Yhteenveto[[#This Row],[Laskennalliset kustannukset yhteensä]]-Yhteenveto[[#This Row],[Omarahoitusosuus, €]]</f>
        <v>12504037.794666462</v>
      </c>
      <c r="J102" s="33">
        <f>Lisäosat!U103</f>
        <v>454221.9273770618</v>
      </c>
      <c r="K102" s="34">
        <f>'Muut lis_väh'!O100</f>
        <v>-315364.18995266582</v>
      </c>
      <c r="L102" s="231">
        <f>Yhteenveto[[#This Row],[Valtionosuus omarahoitusosuuden jälkeen (välisumma)]]+Yhteenveto[[#This Row],[Lisäosat yhteensä]]+Yhteenveto[[#This Row],[Valtionosuuteen tehtävät vähennykset ja lisäykset, netto]]</f>
        <v>12642895.532090858</v>
      </c>
      <c r="M102" s="34">
        <f>'Verotuloihin perust tasaus'!N107</f>
        <v>4544892</v>
      </c>
      <c r="N102" s="301">
        <f>SUM(Yhteenveto[[#This Row],[Valtionosuus ennen verotuloihin perustuvaa valtionosuuden tasausta]]+Yhteenveto[[#This Row],[Verotuloihin perustuva valtionosuuden tasaus]])</f>
        <v>17187787.532090858</v>
      </c>
      <c r="O102" s="241">
        <f>Verokorvaukset!H100</f>
        <v>851777.93580683449</v>
      </c>
      <c r="P102" s="368">
        <f>SUM(Yhteenveto[[#This Row],[Kunnan  peruspalvelujen valtionosuus ]:[Veroperustemuutoksista johtuvien veromenetysten korvaus]])</f>
        <v>18039565.467897691</v>
      </c>
      <c r="Q102" s="34">
        <f>Kotikuntakorvaus!F104</f>
        <v>-176127.30750000005</v>
      </c>
      <c r="R102" s="339">
        <f>+Yhteenveto[[#This Row],[Kunnan  peruspalvelujen valtionosuus ]]+Yhteenveto[[#This Row],[Veroperustemuutoksista johtuvien veromenetysten korvaus]]+Yhteenveto[[#This Row],[Kotikuntakorvaus, netto]]</f>
        <v>17863438.16039769</v>
      </c>
      <c r="S102" s="11"/>
      <c r="T102"/>
    </row>
    <row r="103" spans="1:20" ht="15" x14ac:dyDescent="0.25">
      <c r="A103" s="32">
        <v>280</v>
      </c>
      <c r="B103" s="13" t="s">
        <v>108</v>
      </c>
      <c r="C103" s="15">
        <v>1984</v>
      </c>
      <c r="D103" s="15">
        <f>Ikärakenne[[#This Row],[Laskennalliset kustannukset, IKÄRAKENNE yhteensä, €]]</f>
        <v>3135992.1399999997</v>
      </c>
      <c r="E103" s="15">
        <f>'Lask. kustannukset MUUT'!AD109</f>
        <v>1547984.9209527136</v>
      </c>
      <c r="F103" s="231">
        <f>Yhteenveto[[#This Row],[Ikärakenne, laskennallinen kustannus]]+Yhteenveto[[#This Row],[Muut laskennalliset kustannukset ]]</f>
        <v>4683977.0609527137</v>
      </c>
      <c r="G103" s="446">
        <v>1629.76</v>
      </c>
      <c r="H103" s="17">
        <v>3233443.8399999999</v>
      </c>
      <c r="I103" s="337">
        <f>Yhteenveto[[#This Row],[Laskennalliset kustannukset yhteensä]]-Yhteenveto[[#This Row],[Omarahoitusosuus, €]]</f>
        <v>1450533.2209527139</v>
      </c>
      <c r="J103" s="33">
        <f>Lisäosat!U104</f>
        <v>325654.63360081427</v>
      </c>
      <c r="K103" s="34">
        <f>'Muut lis_väh'!O101</f>
        <v>146870.27584189462</v>
      </c>
      <c r="L103" s="231">
        <f>Yhteenveto[[#This Row],[Valtionosuus omarahoitusosuuden jälkeen (välisumma)]]+Yhteenveto[[#This Row],[Lisäosat yhteensä]]+Yhteenveto[[#This Row],[Valtionosuuteen tehtävät vähennykset ja lisäykset, netto]]</f>
        <v>1923058.1303954227</v>
      </c>
      <c r="M103" s="34">
        <f>'Verotuloihin perust tasaus'!N108</f>
        <v>924451</v>
      </c>
      <c r="N103" s="301">
        <f>SUM(Yhteenveto[[#This Row],[Valtionosuus ennen verotuloihin perustuvaa valtionosuuden tasausta]]+Yhteenveto[[#This Row],[Verotuloihin perustuva valtionosuuden tasaus]])</f>
        <v>2847509.1303954227</v>
      </c>
      <c r="O103" s="241">
        <f>Verokorvaukset!H101</f>
        <v>415397.96909956646</v>
      </c>
      <c r="P103" s="368">
        <f>SUM(Yhteenveto[[#This Row],[Kunnan  peruspalvelujen valtionosuus ]:[Veroperustemuutoksista johtuvien veromenetysten korvaus]])</f>
        <v>3262907.099494989</v>
      </c>
      <c r="Q103" s="34">
        <f>Kotikuntakorvaus!F105</f>
        <v>-1008814.25</v>
      </c>
      <c r="R103" s="339">
        <f>+Yhteenveto[[#This Row],[Kunnan  peruspalvelujen valtionosuus ]]+Yhteenveto[[#This Row],[Veroperustemuutoksista johtuvien veromenetysten korvaus]]+Yhteenveto[[#This Row],[Kotikuntakorvaus, netto]]</f>
        <v>2254092.849494989</v>
      </c>
      <c r="S103" s="11"/>
      <c r="T103"/>
    </row>
    <row r="104" spans="1:20" ht="15" x14ac:dyDescent="0.25">
      <c r="A104" s="32">
        <v>284</v>
      </c>
      <c r="B104" s="13" t="s">
        <v>109</v>
      </c>
      <c r="C104" s="15">
        <v>2144</v>
      </c>
      <c r="D104" s="15">
        <f>Ikärakenne[[#This Row],[Laskennalliset kustannukset, IKÄRAKENNE yhteensä, €]]</f>
        <v>3058209.73</v>
      </c>
      <c r="E104" s="15">
        <f>'Lask. kustannukset MUUT'!AD110</f>
        <v>647748.1608795647</v>
      </c>
      <c r="F104" s="231">
        <f>Yhteenveto[[#This Row],[Ikärakenne, laskennallinen kustannus]]+Yhteenveto[[#This Row],[Muut laskennalliset kustannukset ]]</f>
        <v>3705957.8908795649</v>
      </c>
      <c r="G104" s="446">
        <v>1629.76</v>
      </c>
      <c r="H104" s="17">
        <v>3494205.4399999999</v>
      </c>
      <c r="I104" s="337">
        <f>Yhteenveto[[#This Row],[Laskennalliset kustannukset yhteensä]]-Yhteenveto[[#This Row],[Omarahoitusosuus, €]]</f>
        <v>211752.45087956497</v>
      </c>
      <c r="J104" s="33">
        <f>Lisäosat!U105</f>
        <v>67485.788520896574</v>
      </c>
      <c r="K104" s="34">
        <f>'Muut lis_väh'!O102</f>
        <v>687147.909630907</v>
      </c>
      <c r="L104" s="231">
        <f>Yhteenveto[[#This Row],[Valtionosuus omarahoitusosuuden jälkeen (välisumma)]]+Yhteenveto[[#This Row],[Lisäosat yhteensä]]+Yhteenveto[[#This Row],[Valtionosuuteen tehtävät vähennykset ja lisäykset, netto]]</f>
        <v>966386.14903136855</v>
      </c>
      <c r="M104" s="34">
        <f>'Verotuloihin perust tasaus'!N109</f>
        <v>384695</v>
      </c>
      <c r="N104" s="301">
        <f>SUM(Yhteenveto[[#This Row],[Valtionosuus ennen verotuloihin perustuvaa valtionosuuden tasausta]]+Yhteenveto[[#This Row],[Verotuloihin perustuva valtionosuuden tasaus]])</f>
        <v>1351081.1490313685</v>
      </c>
      <c r="O104" s="241">
        <f>Verokorvaukset!H102</f>
        <v>457730.33951549127</v>
      </c>
      <c r="P104" s="368">
        <f>SUM(Yhteenveto[[#This Row],[Kunnan  peruspalvelujen valtionosuus ]:[Veroperustemuutoksista johtuvien veromenetysten korvaus]])</f>
        <v>1808811.4885468599</v>
      </c>
      <c r="Q104" s="34">
        <f>Kotikuntakorvaus!F106</f>
        <v>1567107.25</v>
      </c>
      <c r="R104" s="339">
        <f>+Yhteenveto[[#This Row],[Kunnan  peruspalvelujen valtionosuus ]]+Yhteenveto[[#This Row],[Veroperustemuutoksista johtuvien veromenetysten korvaus]]+Yhteenveto[[#This Row],[Kotikuntakorvaus, netto]]</f>
        <v>3375918.7385468599</v>
      </c>
      <c r="S104" s="11"/>
      <c r="T104"/>
    </row>
    <row r="105" spans="1:20" ht="15" x14ac:dyDescent="0.25">
      <c r="A105" s="32">
        <v>285</v>
      </c>
      <c r="B105" s="13" t="s">
        <v>110</v>
      </c>
      <c r="C105" s="15">
        <v>50029</v>
      </c>
      <c r="D105" s="15">
        <f>Ikärakenne[[#This Row],[Laskennalliset kustannukset, IKÄRAKENNE yhteensä, €]]</f>
        <v>70467344.849999994</v>
      </c>
      <c r="E105" s="15">
        <f>'Lask. kustannukset MUUT'!AD111</f>
        <v>23386102.535871044</v>
      </c>
      <c r="F105" s="231">
        <f>Yhteenveto[[#This Row],[Ikärakenne, laskennallinen kustannus]]+Yhteenveto[[#This Row],[Muut laskennalliset kustannukset ]]</f>
        <v>93853447.385871038</v>
      </c>
      <c r="G105" s="446">
        <v>1629.76</v>
      </c>
      <c r="H105" s="17">
        <v>81535263.040000007</v>
      </c>
      <c r="I105" s="337">
        <f>Yhteenveto[[#This Row],[Laskennalliset kustannukset yhteensä]]-Yhteenveto[[#This Row],[Omarahoitusosuus, €]]</f>
        <v>12318184.345871031</v>
      </c>
      <c r="J105" s="33">
        <f>Lisäosat!U106</f>
        <v>1878570.1697361604</v>
      </c>
      <c r="K105" s="34">
        <f>'Muut lis_väh'!O103</f>
        <v>-16422527.394299297</v>
      </c>
      <c r="L105" s="231">
        <f>Yhteenveto[[#This Row],[Valtionosuus omarahoitusosuuden jälkeen (välisumma)]]+Yhteenveto[[#This Row],[Lisäosat yhteensä]]+Yhteenveto[[#This Row],[Valtionosuuteen tehtävät vähennykset ja lisäykset, netto]]</f>
        <v>-2225772.8786921054</v>
      </c>
      <c r="M105" s="34">
        <f>'Verotuloihin perust tasaus'!N110</f>
        <v>10978620</v>
      </c>
      <c r="N105" s="301">
        <f>SUM(Yhteenveto[[#This Row],[Valtionosuus ennen verotuloihin perustuvaa valtionosuuden tasausta]]+Yhteenveto[[#This Row],[Verotuloihin perustuva valtionosuuden tasaus]])</f>
        <v>8752847.1213078946</v>
      </c>
      <c r="O105" s="241">
        <f>Verokorvaukset!H103</f>
        <v>4875792.8336269408</v>
      </c>
      <c r="P105" s="368">
        <f>SUM(Yhteenveto[[#This Row],[Kunnan  peruspalvelujen valtionosuus ]:[Veroperustemuutoksista johtuvien veromenetysten korvaus]])</f>
        <v>13628639.954934835</v>
      </c>
      <c r="Q105" s="34">
        <f>Kotikuntakorvaus!F107</f>
        <v>-1095720.6824999999</v>
      </c>
      <c r="R105" s="339">
        <f>+Yhteenveto[[#This Row],[Kunnan  peruspalvelujen valtionosuus ]]+Yhteenveto[[#This Row],[Veroperustemuutoksista johtuvien veromenetysten korvaus]]+Yhteenveto[[#This Row],[Kotikuntakorvaus, netto]]</f>
        <v>12532919.272434836</v>
      </c>
      <c r="S105" s="11"/>
      <c r="T105"/>
    </row>
    <row r="106" spans="1:20" ht="15" x14ac:dyDescent="0.25">
      <c r="A106" s="32">
        <v>286</v>
      </c>
      <c r="B106" s="13" t="s">
        <v>111</v>
      </c>
      <c r="C106" s="15">
        <v>77625</v>
      </c>
      <c r="D106" s="15">
        <f>Ikärakenne[[#This Row],[Laskennalliset kustannukset, IKÄRAKENNE yhteensä, €]]</f>
        <v>110717191.73</v>
      </c>
      <c r="E106" s="15">
        <f>'Lask. kustannukset MUUT'!AD112</f>
        <v>26307228.190791123</v>
      </c>
      <c r="F106" s="231">
        <f>Yhteenveto[[#This Row],[Ikärakenne, laskennallinen kustannus]]+Yhteenveto[[#This Row],[Muut laskennalliset kustannukset ]]</f>
        <v>137024419.92079112</v>
      </c>
      <c r="G106" s="446">
        <v>1629.76</v>
      </c>
      <c r="H106" s="17">
        <v>126510120</v>
      </c>
      <c r="I106" s="337">
        <f>Yhteenveto[[#This Row],[Laskennalliset kustannukset yhteensä]]-Yhteenveto[[#This Row],[Omarahoitusosuus, €]]</f>
        <v>10514299.920791119</v>
      </c>
      <c r="J106" s="33">
        <f>Lisäosat!U107</f>
        <v>2660749.1077126488</v>
      </c>
      <c r="K106" s="34">
        <f>'Muut lis_väh'!O104</f>
        <v>-26139137.752872311</v>
      </c>
      <c r="L106" s="231">
        <f>Yhteenveto[[#This Row],[Valtionosuus omarahoitusosuuden jälkeen (välisumma)]]+Yhteenveto[[#This Row],[Lisäosat yhteensä]]+Yhteenveto[[#This Row],[Valtionosuuteen tehtävät vähennykset ja lisäykset, netto]]</f>
        <v>-12964088.724368542</v>
      </c>
      <c r="M106" s="34">
        <f>'Verotuloihin perust tasaus'!N111</f>
        <v>16155781</v>
      </c>
      <c r="N106" s="301">
        <f>SUM(Yhteenveto[[#This Row],[Valtionosuus ennen verotuloihin perustuvaa valtionosuuden tasausta]]+Yhteenveto[[#This Row],[Verotuloihin perustuva valtionosuuden tasaus]])</f>
        <v>3191692.2756314576</v>
      </c>
      <c r="O106" s="241">
        <f>Verokorvaukset!H104</f>
        <v>8522580.8694459461</v>
      </c>
      <c r="P106" s="368">
        <f>SUM(Yhteenveto[[#This Row],[Kunnan  peruspalvelujen valtionosuus ]:[Veroperustemuutoksista johtuvien veromenetysten korvaus]])</f>
        <v>11714273.145077404</v>
      </c>
      <c r="Q106" s="34">
        <f>Kotikuntakorvaus!F108</f>
        <v>-460220.70749999979</v>
      </c>
      <c r="R106" s="339">
        <f>+Yhteenveto[[#This Row],[Kunnan  peruspalvelujen valtionosuus ]]+Yhteenveto[[#This Row],[Veroperustemuutoksista johtuvien veromenetysten korvaus]]+Yhteenveto[[#This Row],[Kotikuntakorvaus, netto]]</f>
        <v>11254052.437577404</v>
      </c>
      <c r="S106" s="11"/>
      <c r="T106"/>
    </row>
    <row r="107" spans="1:20" ht="15" x14ac:dyDescent="0.25">
      <c r="A107" s="32">
        <v>287</v>
      </c>
      <c r="B107" s="13" t="s">
        <v>112</v>
      </c>
      <c r="C107" s="15">
        <v>6113</v>
      </c>
      <c r="D107" s="15">
        <f>Ikärakenne[[#This Row],[Laskennalliset kustannukset, IKÄRAKENNE yhteensä, €]]</f>
        <v>8984995.5999999996</v>
      </c>
      <c r="E107" s="15">
        <f>'Lask. kustannukset MUUT'!AD113</f>
        <v>3555169.4768187385</v>
      </c>
      <c r="F107" s="231">
        <f>Yhteenveto[[#This Row],[Ikärakenne, laskennallinen kustannus]]+Yhteenveto[[#This Row],[Muut laskennalliset kustannukset ]]</f>
        <v>12540165.076818738</v>
      </c>
      <c r="G107" s="446">
        <v>1629.76</v>
      </c>
      <c r="H107" s="17">
        <v>9962722.8800000008</v>
      </c>
      <c r="I107" s="337">
        <f>Yhteenveto[[#This Row],[Laskennalliset kustannukset yhteensä]]-Yhteenveto[[#This Row],[Omarahoitusosuus, €]]</f>
        <v>2577442.1968187373</v>
      </c>
      <c r="J107" s="33">
        <f>Lisäosat!U108</f>
        <v>601377.0133080713</v>
      </c>
      <c r="K107" s="34">
        <f>'Muut lis_väh'!O105</f>
        <v>1123763.8618458128</v>
      </c>
      <c r="L107" s="231">
        <f>Yhteenveto[[#This Row],[Valtionosuus omarahoitusosuuden jälkeen (välisumma)]]+Yhteenveto[[#This Row],[Lisäosat yhteensä]]+Yhteenveto[[#This Row],[Valtionosuuteen tehtävät vähennykset ja lisäykset, netto]]</f>
        <v>4302583.0719726216</v>
      </c>
      <c r="M107" s="34">
        <f>'Verotuloihin perust tasaus'!N112</f>
        <v>1900362</v>
      </c>
      <c r="N107" s="301">
        <f>SUM(Yhteenveto[[#This Row],[Valtionosuus ennen verotuloihin perustuvaa valtionosuuden tasausta]]+Yhteenveto[[#This Row],[Verotuloihin perustuva valtionosuuden tasaus]])</f>
        <v>6202945.0719726216</v>
      </c>
      <c r="O107" s="241">
        <f>Verokorvaukset!H105</f>
        <v>1192408.929470221</v>
      </c>
      <c r="P107" s="368">
        <f>SUM(Yhteenveto[[#This Row],[Kunnan  peruspalvelujen valtionosuus ]:[Veroperustemuutoksista johtuvien veromenetysten korvaus]])</f>
        <v>7395354.0014428422</v>
      </c>
      <c r="Q107" s="34">
        <f>Kotikuntakorvaus!F109</f>
        <v>1030103.5874999999</v>
      </c>
      <c r="R107" s="339">
        <f>+Yhteenveto[[#This Row],[Kunnan  peruspalvelujen valtionosuus ]]+Yhteenveto[[#This Row],[Veroperustemuutoksista johtuvien veromenetysten korvaus]]+Yhteenveto[[#This Row],[Kotikuntakorvaus, netto]]</f>
        <v>8425457.5889428426</v>
      </c>
      <c r="S107" s="11"/>
      <c r="T107"/>
    </row>
    <row r="108" spans="1:20" ht="15" x14ac:dyDescent="0.25">
      <c r="A108" s="32">
        <v>288</v>
      </c>
      <c r="B108" s="13" t="s">
        <v>113</v>
      </c>
      <c r="C108" s="15">
        <v>6268</v>
      </c>
      <c r="D108" s="15">
        <f>Ikärakenne[[#This Row],[Laskennalliset kustannukset, IKÄRAKENNE yhteensä, €]]</f>
        <v>11685778.619999999</v>
      </c>
      <c r="E108" s="15">
        <f>'Lask. kustannukset MUUT'!AD114</f>
        <v>3506816.4536889633</v>
      </c>
      <c r="F108" s="231">
        <f>Yhteenveto[[#This Row],[Ikärakenne, laskennallinen kustannus]]+Yhteenveto[[#This Row],[Muut laskennalliset kustannukset ]]</f>
        <v>15192595.073688962</v>
      </c>
      <c r="G108" s="446">
        <v>1629.76</v>
      </c>
      <c r="H108" s="17">
        <v>10215335.68</v>
      </c>
      <c r="I108" s="337">
        <f>Yhteenveto[[#This Row],[Laskennalliset kustannukset yhteensä]]-Yhteenveto[[#This Row],[Omarahoitusosuus, €]]</f>
        <v>4977259.3936889619</v>
      </c>
      <c r="J108" s="33">
        <f>Lisäosat!U109</f>
        <v>220154.72085092921</v>
      </c>
      <c r="K108" s="34">
        <f>'Muut lis_väh'!O106</f>
        <v>-545859.94655310898</v>
      </c>
      <c r="L108" s="231">
        <f>Yhteenveto[[#This Row],[Valtionosuus omarahoitusosuuden jälkeen (välisumma)]]+Yhteenveto[[#This Row],[Lisäosat yhteensä]]+Yhteenveto[[#This Row],[Valtionosuuteen tehtävät vähennykset ja lisäykset, netto]]</f>
        <v>4651554.1679867823</v>
      </c>
      <c r="M108" s="34">
        <f>'Verotuloihin perust tasaus'!N113</f>
        <v>2004191</v>
      </c>
      <c r="N108" s="301">
        <f>SUM(Yhteenveto[[#This Row],[Valtionosuus ennen verotuloihin perustuvaa valtionosuuden tasausta]]+Yhteenveto[[#This Row],[Verotuloihin perustuva valtionosuuden tasaus]])</f>
        <v>6655745.1679867823</v>
      </c>
      <c r="O108" s="241">
        <f>Verokorvaukset!H106</f>
        <v>1041206.3468339802</v>
      </c>
      <c r="P108" s="368">
        <f>SUM(Yhteenveto[[#This Row],[Kunnan  peruspalvelujen valtionosuus ]:[Veroperustemuutoksista johtuvien veromenetysten korvaus]])</f>
        <v>7696951.514820762</v>
      </c>
      <c r="Q108" s="34">
        <f>Kotikuntakorvaus!F110</f>
        <v>-742388.35</v>
      </c>
      <c r="R108" s="339">
        <f>+Yhteenveto[[#This Row],[Kunnan  peruspalvelujen valtionosuus ]]+Yhteenveto[[#This Row],[Veroperustemuutoksista johtuvien veromenetysten korvaus]]+Yhteenveto[[#This Row],[Kotikuntakorvaus, netto]]</f>
        <v>6954563.1648207624</v>
      </c>
      <c r="S108" s="11"/>
      <c r="T108"/>
    </row>
    <row r="109" spans="1:20" ht="15" x14ac:dyDescent="0.25">
      <c r="A109" s="32">
        <v>290</v>
      </c>
      <c r="B109" s="13" t="s">
        <v>114</v>
      </c>
      <c r="C109" s="15">
        <v>7300</v>
      </c>
      <c r="D109" s="15">
        <f>Ikärakenne[[#This Row],[Laskennalliset kustannukset, IKÄRAKENNE yhteensä, €]]</f>
        <v>8357100.4900000002</v>
      </c>
      <c r="E109" s="15">
        <f>'Lask. kustannukset MUUT'!AD115</f>
        <v>5878958.1947456673</v>
      </c>
      <c r="F109" s="231">
        <f>Yhteenveto[[#This Row],[Ikärakenne, laskennallinen kustannus]]+Yhteenveto[[#This Row],[Muut laskennalliset kustannukset ]]</f>
        <v>14236058.684745668</v>
      </c>
      <c r="G109" s="446">
        <v>1629.76</v>
      </c>
      <c r="H109" s="17">
        <v>11897248</v>
      </c>
      <c r="I109" s="337">
        <f>Yhteenveto[[#This Row],[Laskennalliset kustannukset yhteensä]]-Yhteenveto[[#This Row],[Omarahoitusosuus, €]]</f>
        <v>2338810.6847456675</v>
      </c>
      <c r="J109" s="33">
        <f>Lisäosat!U110</f>
        <v>1363581.219347286</v>
      </c>
      <c r="K109" s="34">
        <f>'Muut lis_väh'!O107</f>
        <v>225977.10540570528</v>
      </c>
      <c r="L109" s="231">
        <f>Yhteenveto[[#This Row],[Valtionosuus omarahoitusosuuden jälkeen (välisumma)]]+Yhteenveto[[#This Row],[Lisäosat yhteensä]]+Yhteenveto[[#This Row],[Valtionosuuteen tehtävät vähennykset ja lisäykset, netto]]</f>
        <v>3928369.0094986586</v>
      </c>
      <c r="M109" s="34">
        <f>'Verotuloihin perust tasaus'!N114</f>
        <v>2544319</v>
      </c>
      <c r="N109" s="301">
        <f>SUM(Yhteenveto[[#This Row],[Valtionosuus ennen verotuloihin perustuvaa valtionosuuden tasausta]]+Yhteenveto[[#This Row],[Verotuloihin perustuva valtionosuuden tasaus]])</f>
        <v>6472688.0094986586</v>
      </c>
      <c r="O109" s="241">
        <f>Verokorvaukset!H107</f>
        <v>1268031.3207515574</v>
      </c>
      <c r="P109" s="368">
        <f>SUM(Yhteenveto[[#This Row],[Kunnan  peruspalvelujen valtionosuus ]:[Veroperustemuutoksista johtuvien veromenetysten korvaus]])</f>
        <v>7740719.3302502157</v>
      </c>
      <c r="Q109" s="34">
        <f>Kotikuntakorvaus!F111</f>
        <v>14134</v>
      </c>
      <c r="R109" s="339">
        <f>+Yhteenveto[[#This Row],[Kunnan  peruspalvelujen valtionosuus ]]+Yhteenveto[[#This Row],[Veroperustemuutoksista johtuvien veromenetysten korvaus]]+Yhteenveto[[#This Row],[Kotikuntakorvaus, netto]]</f>
        <v>7754853.3302502157</v>
      </c>
      <c r="S109" s="11"/>
      <c r="T109"/>
    </row>
    <row r="110" spans="1:20" ht="15" x14ac:dyDescent="0.25">
      <c r="A110" s="32">
        <v>291</v>
      </c>
      <c r="B110" s="36" t="s">
        <v>115</v>
      </c>
      <c r="C110" s="15">
        <v>1979</v>
      </c>
      <c r="D110" s="15">
        <f>Ikärakenne[[#This Row],[Laskennalliset kustannukset, IKÄRAKENNE yhteensä, €]]</f>
        <v>1984521.9400000002</v>
      </c>
      <c r="E110" s="15">
        <f>'Lask. kustannukset MUUT'!AD116</f>
        <v>1010645.9616635444</v>
      </c>
      <c r="F110" s="231">
        <f>Yhteenveto[[#This Row],[Ikärakenne, laskennallinen kustannus]]+Yhteenveto[[#This Row],[Muut laskennalliset kustannukset ]]</f>
        <v>2995167.9016635446</v>
      </c>
      <c r="G110" s="446">
        <v>1629.76</v>
      </c>
      <c r="H110" s="17">
        <v>3225295.04</v>
      </c>
      <c r="I110" s="337">
        <f>Yhteenveto[[#This Row],[Laskennalliset kustannukset yhteensä]]-Yhteenveto[[#This Row],[Omarahoitusosuus, €]]</f>
        <v>-230127.13833645545</v>
      </c>
      <c r="J110" s="33">
        <f>Lisäosat!U111</f>
        <v>351461.6220299133</v>
      </c>
      <c r="K110" s="34">
        <f>'Muut lis_väh'!O108</f>
        <v>1731149.1926225359</v>
      </c>
      <c r="L110" s="231">
        <f>Yhteenveto[[#This Row],[Valtionosuus omarahoitusosuuden jälkeen (välisumma)]]+Yhteenveto[[#This Row],[Lisäosat yhteensä]]+Yhteenveto[[#This Row],[Valtionosuuteen tehtävät vähennykset ja lisäykset, netto]]</f>
        <v>1852483.6763159938</v>
      </c>
      <c r="M110" s="34">
        <f>'Verotuloihin perust tasaus'!N115</f>
        <v>178888</v>
      </c>
      <c r="N110" s="301">
        <f>SUM(Yhteenveto[[#This Row],[Valtionosuus ennen verotuloihin perustuvaa valtionosuuden tasausta]]+Yhteenveto[[#This Row],[Verotuloihin perustuva valtionosuuden tasaus]])</f>
        <v>2031371.6763159938</v>
      </c>
      <c r="O110" s="241">
        <f>Verokorvaukset!H108</f>
        <v>367146.50247689709</v>
      </c>
      <c r="P110" s="368">
        <f>SUM(Yhteenveto[[#This Row],[Kunnan  peruspalvelujen valtionosuus ]:[Veroperustemuutoksista johtuvien veromenetysten korvaus]])</f>
        <v>2398518.1787928911</v>
      </c>
      <c r="Q110" s="34">
        <f>Kotikuntakorvaus!F112</f>
        <v>-30034.75</v>
      </c>
      <c r="R110" s="339">
        <f>+Yhteenveto[[#This Row],[Kunnan  peruspalvelujen valtionosuus ]]+Yhteenveto[[#This Row],[Veroperustemuutoksista johtuvien veromenetysten korvaus]]+Yhteenveto[[#This Row],[Kotikuntakorvaus, netto]]</f>
        <v>2368483.4287928911</v>
      </c>
      <c r="S110" s="11"/>
      <c r="T110"/>
    </row>
    <row r="111" spans="1:20" ht="15" x14ac:dyDescent="0.25">
      <c r="A111" s="32">
        <v>297</v>
      </c>
      <c r="B111" s="13" t="s">
        <v>116</v>
      </c>
      <c r="C111" s="15">
        <v>126572</v>
      </c>
      <c r="D111" s="15">
        <f>Ikärakenne[[#This Row],[Laskennalliset kustannukset, IKÄRAKENNE yhteensä, €]]</f>
        <v>204304849.69999996</v>
      </c>
      <c r="E111" s="15">
        <f>'Lask. kustannukset MUUT'!AD117</f>
        <v>43912343.130164444</v>
      </c>
      <c r="F111" s="231">
        <f>Yhteenveto[[#This Row],[Ikärakenne, laskennallinen kustannus]]+Yhteenveto[[#This Row],[Muut laskennalliset kustannukset ]]</f>
        <v>248217192.8301644</v>
      </c>
      <c r="G111" s="446">
        <v>1629.76</v>
      </c>
      <c r="H111" s="17">
        <v>206281982.72</v>
      </c>
      <c r="I111" s="337">
        <f>Yhteenveto[[#This Row],[Laskennalliset kustannukset yhteensä]]-Yhteenveto[[#This Row],[Omarahoitusosuus, €]]</f>
        <v>41935210.110164404</v>
      </c>
      <c r="J111" s="33">
        <f>Lisäosat!U112</f>
        <v>6224643.8165673316</v>
      </c>
      <c r="K111" s="34">
        <f>'Muut lis_väh'!O109</f>
        <v>-33233188.977192037</v>
      </c>
      <c r="L111" s="231">
        <f>Yhteenveto[[#This Row],[Valtionosuus omarahoitusosuuden jälkeen (välisumma)]]+Yhteenveto[[#This Row],[Lisäosat yhteensä]]+Yhteenveto[[#This Row],[Valtionosuuteen tehtävät vähennykset ja lisäykset, netto]]</f>
        <v>14926664.949539699</v>
      </c>
      <c r="M111" s="34">
        <f>'Verotuloihin perust tasaus'!N116</f>
        <v>26706189</v>
      </c>
      <c r="N111" s="301">
        <f>SUM(Yhteenveto[[#This Row],[Valtionosuus ennen verotuloihin perustuvaa valtionosuuden tasausta]]+Yhteenveto[[#This Row],[Verotuloihin perustuva valtionosuuden tasaus]])</f>
        <v>41632853.949539699</v>
      </c>
      <c r="O111" s="241">
        <f>Verokorvaukset!H109</f>
        <v>13984328.536068611</v>
      </c>
      <c r="P111" s="368">
        <f>SUM(Yhteenveto[[#This Row],[Kunnan  peruspalvelujen valtionosuus ]:[Veroperustemuutoksista johtuvien veromenetysten korvaus]])</f>
        <v>55617182.48560831</v>
      </c>
      <c r="Q111" s="34">
        <f>Kotikuntakorvaus!F113</f>
        <v>-3970081.5925000003</v>
      </c>
      <c r="R111" s="339">
        <f>+Yhteenveto[[#This Row],[Kunnan  peruspalvelujen valtionosuus ]]+Yhteenveto[[#This Row],[Veroperustemuutoksista johtuvien veromenetysten korvaus]]+Yhteenveto[[#This Row],[Kotikuntakorvaus, netto]]</f>
        <v>51647100.893108308</v>
      </c>
      <c r="S111" s="11"/>
      <c r="T111"/>
    </row>
    <row r="112" spans="1:20" ht="15" x14ac:dyDescent="0.25">
      <c r="A112" s="32">
        <v>300</v>
      </c>
      <c r="B112" s="13" t="s">
        <v>117</v>
      </c>
      <c r="C112" s="15">
        <v>3306</v>
      </c>
      <c r="D112" s="15">
        <f>Ikärakenne[[#This Row],[Laskennalliset kustannukset, IKÄRAKENNE yhteensä, €]]</f>
        <v>4662330.3899999997</v>
      </c>
      <c r="E112" s="15">
        <f>'Lask. kustannukset MUUT'!AD118</f>
        <v>908836.28578737413</v>
      </c>
      <c r="F112" s="231">
        <f>Yhteenveto[[#This Row],[Ikärakenne, laskennallinen kustannus]]+Yhteenveto[[#This Row],[Muut laskennalliset kustannukset ]]</f>
        <v>5571166.6757873734</v>
      </c>
      <c r="G112" s="446">
        <v>1629.76</v>
      </c>
      <c r="H112" s="17">
        <v>5387986.5599999996</v>
      </c>
      <c r="I112" s="337">
        <f>Yhteenveto[[#This Row],[Laskennalliset kustannukset yhteensä]]-Yhteenveto[[#This Row],[Omarahoitusosuus, €]]</f>
        <v>183180.11578737386</v>
      </c>
      <c r="J112" s="33">
        <f>Lisäosat!U113</f>
        <v>204447.08313330606</v>
      </c>
      <c r="K112" s="34">
        <f>'Muut lis_väh'!O110</f>
        <v>1646999.000662257</v>
      </c>
      <c r="L112" s="231">
        <f>Yhteenveto[[#This Row],[Valtionosuus omarahoitusosuuden jälkeen (välisumma)]]+Yhteenveto[[#This Row],[Lisäosat yhteensä]]+Yhteenveto[[#This Row],[Valtionosuuteen tehtävät vähennykset ja lisäykset, netto]]</f>
        <v>2034626.1995829369</v>
      </c>
      <c r="M112" s="34">
        <f>'Verotuloihin perust tasaus'!N117</f>
        <v>1614461</v>
      </c>
      <c r="N112" s="301">
        <f>SUM(Yhteenveto[[#This Row],[Valtionosuus ennen verotuloihin perustuvaa valtionosuuden tasausta]]+Yhteenveto[[#This Row],[Verotuloihin perustuva valtionosuuden tasaus]])</f>
        <v>3649087.1995829372</v>
      </c>
      <c r="O112" s="241">
        <f>Verokorvaukset!H110</f>
        <v>622545.80573123193</v>
      </c>
      <c r="P112" s="368">
        <f>SUM(Yhteenveto[[#This Row],[Kunnan  peruspalvelujen valtionosuus ]:[Veroperustemuutoksista johtuvien veromenetysten korvaus]])</f>
        <v>4271633.0053141695</v>
      </c>
      <c r="Q112" s="34">
        <f>Kotikuntakorvaus!F114</f>
        <v>424020</v>
      </c>
      <c r="R112" s="339">
        <f>+Yhteenveto[[#This Row],[Kunnan  peruspalvelujen valtionosuus ]]+Yhteenveto[[#This Row],[Veroperustemuutoksista johtuvien veromenetysten korvaus]]+Yhteenveto[[#This Row],[Kotikuntakorvaus, netto]]</f>
        <v>4695653.0053141695</v>
      </c>
      <c r="S112" s="11"/>
      <c r="T112"/>
    </row>
    <row r="113" spans="1:20" ht="15" x14ac:dyDescent="0.25">
      <c r="A113" s="32">
        <v>301</v>
      </c>
      <c r="B113" s="13" t="s">
        <v>118</v>
      </c>
      <c r="C113" s="15">
        <v>19441</v>
      </c>
      <c r="D113" s="15">
        <f>Ikärakenne[[#This Row],[Laskennalliset kustannukset, IKÄRAKENNE yhteensä, €]]</f>
        <v>31793148.960000001</v>
      </c>
      <c r="E113" s="15">
        <f>'Lask. kustannukset MUUT'!AD119</f>
        <v>5375312.8710739696</v>
      </c>
      <c r="F113" s="231">
        <f>Yhteenveto[[#This Row],[Ikärakenne, laskennallinen kustannus]]+Yhteenveto[[#This Row],[Muut laskennalliset kustannukset ]]</f>
        <v>37168461.83107397</v>
      </c>
      <c r="G113" s="446">
        <v>1629.76</v>
      </c>
      <c r="H113" s="17">
        <v>31684164.16</v>
      </c>
      <c r="I113" s="337">
        <f>Yhteenveto[[#This Row],[Laskennalliset kustannukset yhteensä]]-Yhteenveto[[#This Row],[Omarahoitusosuus, €]]</f>
        <v>5484297.6710739695</v>
      </c>
      <c r="J113" s="33">
        <f>Lisäosat!U114</f>
        <v>655623.62471307511</v>
      </c>
      <c r="K113" s="34">
        <f>'Muut lis_väh'!O111</f>
        <v>-4579418.1678915462</v>
      </c>
      <c r="L113" s="231">
        <f>Yhteenveto[[#This Row],[Valtionosuus omarahoitusosuuden jälkeen (välisumma)]]+Yhteenveto[[#This Row],[Lisäosat yhteensä]]+Yhteenveto[[#This Row],[Valtionosuuteen tehtävät vähennykset ja lisäykset, netto]]</f>
        <v>1560503.1278954986</v>
      </c>
      <c r="M113" s="34">
        <f>'Verotuloihin perust tasaus'!N118</f>
        <v>10323800</v>
      </c>
      <c r="N113" s="301">
        <f>SUM(Yhteenveto[[#This Row],[Valtionosuus ennen verotuloihin perustuvaa valtionosuuden tasausta]]+Yhteenveto[[#This Row],[Verotuloihin perustuva valtionosuuden tasaus]])</f>
        <v>11884303.127895499</v>
      </c>
      <c r="O113" s="241">
        <f>Verokorvaukset!H111</f>
        <v>3518563.0344109712</v>
      </c>
      <c r="P113" s="368">
        <f>SUM(Yhteenveto[[#This Row],[Kunnan  peruspalvelujen valtionosuus ]:[Veroperustemuutoksista johtuvien veromenetysten korvaus]])</f>
        <v>15402866.162306469</v>
      </c>
      <c r="Q113" s="34">
        <f>Kotikuntakorvaus!F115</f>
        <v>164396.08749999997</v>
      </c>
      <c r="R113" s="339">
        <f>+Yhteenveto[[#This Row],[Kunnan  peruspalvelujen valtionosuus ]]+Yhteenveto[[#This Row],[Veroperustemuutoksista johtuvien veromenetysten korvaus]]+Yhteenveto[[#This Row],[Kotikuntakorvaus, netto]]</f>
        <v>15567262.249806469</v>
      </c>
      <c r="S113" s="11"/>
      <c r="T113"/>
    </row>
    <row r="114" spans="1:20" ht="15" x14ac:dyDescent="0.25">
      <c r="A114" s="32">
        <v>304</v>
      </c>
      <c r="B114" s="13" t="s">
        <v>119</v>
      </c>
      <c r="C114" s="15">
        <v>972</v>
      </c>
      <c r="D114" s="15">
        <f>Ikärakenne[[#This Row],[Laskennalliset kustannukset, IKÄRAKENNE yhteensä, €]]</f>
        <v>976197.19000000006</v>
      </c>
      <c r="E114" s="15">
        <f>'Lask. kustannukset MUUT'!AD120</f>
        <v>823232.1968051492</v>
      </c>
      <c r="F114" s="231">
        <f>Yhteenveto[[#This Row],[Ikärakenne, laskennallinen kustannus]]+Yhteenveto[[#This Row],[Muut laskennalliset kustannukset ]]</f>
        <v>1799429.3868051493</v>
      </c>
      <c r="G114" s="446">
        <v>1629.76</v>
      </c>
      <c r="H114" s="17">
        <v>1584126.72</v>
      </c>
      <c r="I114" s="337">
        <f>Yhteenveto[[#This Row],[Laskennalliset kustannukset yhteensä]]-Yhteenveto[[#This Row],[Omarahoitusosuus, €]]</f>
        <v>215302.66680514929</v>
      </c>
      <c r="J114" s="33">
        <f>Lisäosat!U115</f>
        <v>168698.27865925463</v>
      </c>
      <c r="K114" s="34">
        <f>'Muut lis_väh'!O112</f>
        <v>-345728.20819538989</v>
      </c>
      <c r="L114" s="231">
        <f>Yhteenveto[[#This Row],[Valtionosuus omarahoitusosuuden jälkeen (välisumma)]]+Yhteenveto[[#This Row],[Lisäosat yhteensä]]+Yhteenveto[[#This Row],[Valtionosuuteen tehtävät vähennykset ja lisäykset, netto]]</f>
        <v>38272.737269014062</v>
      </c>
      <c r="M114" s="34">
        <f>'Verotuloihin perust tasaus'!N119</f>
        <v>-95427</v>
      </c>
      <c r="N114" s="301">
        <f>SUM(Yhteenveto[[#This Row],[Valtionosuus ennen verotuloihin perustuvaa valtionosuuden tasausta]]+Yhteenveto[[#This Row],[Verotuloihin perustuva valtionosuuden tasaus]])</f>
        <v>-57154.262730985938</v>
      </c>
      <c r="O114" s="241">
        <f>Verokorvaukset!H112</f>
        <v>166809.12374696683</v>
      </c>
      <c r="P114" s="368">
        <f>SUM(Yhteenveto[[#This Row],[Kunnan  peruspalvelujen valtionosuus ]:[Veroperustemuutoksista johtuvien veromenetysten korvaus]])</f>
        <v>109654.86101598089</v>
      </c>
      <c r="Q114" s="34">
        <f>Kotikuntakorvaus!F116</f>
        <v>-280913.25</v>
      </c>
      <c r="R114" s="339">
        <f>+Yhteenveto[[#This Row],[Kunnan  peruspalvelujen valtionosuus ]]+Yhteenveto[[#This Row],[Veroperustemuutoksista johtuvien veromenetysten korvaus]]+Yhteenveto[[#This Row],[Kotikuntakorvaus, netto]]</f>
        <v>-171258.38898401911</v>
      </c>
      <c r="S114" s="11"/>
      <c r="T114"/>
    </row>
    <row r="115" spans="1:20" ht="15" x14ac:dyDescent="0.25">
      <c r="A115" s="32">
        <v>305</v>
      </c>
      <c r="B115" s="13" t="s">
        <v>120</v>
      </c>
      <c r="C115" s="15">
        <v>14800</v>
      </c>
      <c r="D115" s="15">
        <f>Ikärakenne[[#This Row],[Laskennalliset kustannukset, IKÄRAKENNE yhteensä, €]]</f>
        <v>23946928.719999999</v>
      </c>
      <c r="E115" s="15">
        <f>'Lask. kustannukset MUUT'!AD121</f>
        <v>8274030.0349342683</v>
      </c>
      <c r="F115" s="231">
        <f>Yhteenveto[[#This Row],[Ikärakenne, laskennallinen kustannus]]+Yhteenveto[[#This Row],[Muut laskennalliset kustannukset ]]</f>
        <v>32220958.754934266</v>
      </c>
      <c r="G115" s="446">
        <v>1629.76</v>
      </c>
      <c r="H115" s="17">
        <v>24120448</v>
      </c>
      <c r="I115" s="337">
        <f>Yhteenveto[[#This Row],[Laskennalliset kustannukset yhteensä]]-Yhteenveto[[#This Row],[Omarahoitusosuus, €]]</f>
        <v>8100510.7549342662</v>
      </c>
      <c r="J115" s="33">
        <f>Lisäosat!U116</f>
        <v>1413723.7739955401</v>
      </c>
      <c r="K115" s="34">
        <f>'Muut lis_väh'!O113</f>
        <v>203002.60730109608</v>
      </c>
      <c r="L115" s="231">
        <f>Yhteenveto[[#This Row],[Valtionosuus omarahoitusosuuden jälkeen (välisumma)]]+Yhteenveto[[#This Row],[Lisäosat yhteensä]]+Yhteenveto[[#This Row],[Valtionosuuteen tehtävät vähennykset ja lisäykset, netto]]</f>
        <v>9717237.1362309027</v>
      </c>
      <c r="M115" s="34">
        <f>'Verotuloihin perust tasaus'!N120</f>
        <v>3594516</v>
      </c>
      <c r="N115" s="301">
        <f>SUM(Yhteenveto[[#This Row],[Valtionosuus ennen verotuloihin perustuvaa valtionosuuden tasausta]]+Yhteenveto[[#This Row],[Verotuloihin perustuva valtionosuuden tasaus]])</f>
        <v>13311753.136230903</v>
      </c>
      <c r="O115" s="241">
        <f>Verokorvaukset!H113</f>
        <v>1820838.5728335097</v>
      </c>
      <c r="P115" s="368">
        <f>SUM(Yhteenveto[[#This Row],[Kunnan  peruspalvelujen valtionosuus ]:[Veroperustemuutoksista johtuvien veromenetysten korvaus]])</f>
        <v>15132591.709064413</v>
      </c>
      <c r="Q115" s="34">
        <f>Kotikuntakorvaus!F117</f>
        <v>-197787.66250000001</v>
      </c>
      <c r="R115" s="339">
        <f>+Yhteenveto[[#This Row],[Kunnan  peruspalvelujen valtionosuus ]]+Yhteenveto[[#This Row],[Veroperustemuutoksista johtuvien veromenetysten korvaus]]+Yhteenveto[[#This Row],[Kotikuntakorvaus, netto]]</f>
        <v>14934804.046564413</v>
      </c>
      <c r="S115" s="11"/>
      <c r="T115"/>
    </row>
    <row r="116" spans="1:20" ht="15" x14ac:dyDescent="0.25">
      <c r="A116" s="32">
        <v>309</v>
      </c>
      <c r="B116" s="13" t="s">
        <v>121</v>
      </c>
      <c r="C116" s="15">
        <v>6365</v>
      </c>
      <c r="D116" s="15">
        <f>Ikärakenne[[#This Row],[Laskennalliset kustannukset, IKÄRAKENNE yhteensä, €]]</f>
        <v>9351219.7400000002</v>
      </c>
      <c r="E116" s="15">
        <f>'Lask. kustannukset MUUT'!AD122</f>
        <v>3048715.6379200188</v>
      </c>
      <c r="F116" s="231">
        <f>Yhteenveto[[#This Row],[Ikärakenne, laskennallinen kustannus]]+Yhteenveto[[#This Row],[Muut laskennalliset kustannukset ]]</f>
        <v>12399935.377920019</v>
      </c>
      <c r="G116" s="446">
        <v>1629.76</v>
      </c>
      <c r="H116" s="17">
        <v>10373422.4</v>
      </c>
      <c r="I116" s="337">
        <f>Yhteenveto[[#This Row],[Laskennalliset kustannukset yhteensä]]-Yhteenveto[[#This Row],[Omarahoitusosuus, €]]</f>
        <v>2026512.9779200181</v>
      </c>
      <c r="J116" s="33">
        <f>Lisäosat!U117</f>
        <v>404865.85385464667</v>
      </c>
      <c r="K116" s="34">
        <f>'Muut lis_väh'!O114</f>
        <v>-3006176.8598576933</v>
      </c>
      <c r="L116" s="231">
        <f>Yhteenveto[[#This Row],[Valtionosuus omarahoitusosuuden jälkeen (välisumma)]]+Yhteenveto[[#This Row],[Lisäosat yhteensä]]+Yhteenveto[[#This Row],[Valtionosuuteen tehtävät vähennykset ja lisäykset, netto]]</f>
        <v>-574798.02808302827</v>
      </c>
      <c r="M116" s="34">
        <f>'Verotuloihin perust tasaus'!N121</f>
        <v>4072834</v>
      </c>
      <c r="N116" s="301">
        <f>SUM(Yhteenveto[[#This Row],[Valtionosuus ennen verotuloihin perustuvaa valtionosuuden tasausta]]+Yhteenveto[[#This Row],[Verotuloihin perustuva valtionosuuden tasaus]])</f>
        <v>3498035.9719169717</v>
      </c>
      <c r="O116" s="241">
        <f>Verokorvaukset!H114</f>
        <v>939649.09263331047</v>
      </c>
      <c r="P116" s="368">
        <f>SUM(Yhteenveto[[#This Row],[Kunnan  peruspalvelujen valtionosuus ]:[Veroperustemuutoksista johtuvien veromenetysten korvaus]])</f>
        <v>4437685.0645502824</v>
      </c>
      <c r="Q116" s="34">
        <f>Kotikuntakorvaus!F118</f>
        <v>75970.25</v>
      </c>
      <c r="R116" s="339">
        <f>+Yhteenveto[[#This Row],[Kunnan  peruspalvelujen valtionosuus ]]+Yhteenveto[[#This Row],[Veroperustemuutoksista johtuvien veromenetysten korvaus]]+Yhteenveto[[#This Row],[Kotikuntakorvaus, netto]]</f>
        <v>4513655.3145502824</v>
      </c>
      <c r="S116" s="11"/>
      <c r="T116"/>
    </row>
    <row r="117" spans="1:20" ht="15" x14ac:dyDescent="0.25">
      <c r="A117" s="32">
        <v>312</v>
      </c>
      <c r="B117" s="13" t="s">
        <v>122</v>
      </c>
      <c r="C117" s="15">
        <v>1129</v>
      </c>
      <c r="D117" s="15">
        <f>Ikärakenne[[#This Row],[Laskennalliset kustannukset, IKÄRAKENNE yhteensä, €]]</f>
        <v>2024622.02</v>
      </c>
      <c r="E117" s="15">
        <f>'Lask. kustannukset MUUT'!AD123</f>
        <v>617009.91680105939</v>
      </c>
      <c r="F117" s="231">
        <f>Yhteenveto[[#This Row],[Ikärakenne, laskennallinen kustannus]]+Yhteenveto[[#This Row],[Muut laskennalliset kustannukset ]]</f>
        <v>2641631.9368010592</v>
      </c>
      <c r="G117" s="446">
        <v>1629.76</v>
      </c>
      <c r="H117" s="17">
        <v>1839999.04</v>
      </c>
      <c r="I117" s="337">
        <f>Yhteenveto[[#This Row],[Laskennalliset kustannukset yhteensä]]-Yhteenveto[[#This Row],[Omarahoitusosuus, €]]</f>
        <v>801632.89680105913</v>
      </c>
      <c r="J117" s="33">
        <f>Lisäosat!U118</f>
        <v>197700.98462980348</v>
      </c>
      <c r="K117" s="34">
        <f>'Muut lis_väh'!O115</f>
        <v>-216941.84078975316</v>
      </c>
      <c r="L117" s="231">
        <f>Yhteenveto[[#This Row],[Valtionosuus omarahoitusosuuden jälkeen (välisumma)]]+Yhteenveto[[#This Row],[Lisäosat yhteensä]]+Yhteenveto[[#This Row],[Valtionosuuteen tehtävät vähennykset ja lisäykset, netto]]</f>
        <v>782392.04064110946</v>
      </c>
      <c r="M117" s="34">
        <f>'Verotuloihin perust tasaus'!N122</f>
        <v>386222</v>
      </c>
      <c r="N117" s="301">
        <f>SUM(Yhteenveto[[#This Row],[Valtionosuus ennen verotuloihin perustuvaa valtionosuuden tasausta]]+Yhteenveto[[#This Row],[Verotuloihin perustuva valtionosuuden tasaus]])</f>
        <v>1168614.0406411095</v>
      </c>
      <c r="O117" s="241">
        <f>Verokorvaukset!H115</f>
        <v>228873.62960704419</v>
      </c>
      <c r="P117" s="368">
        <f>SUM(Yhteenveto[[#This Row],[Kunnan  peruspalvelujen valtionosuus ]:[Veroperustemuutoksista johtuvien veromenetysten korvaus]])</f>
        <v>1397487.6702481536</v>
      </c>
      <c r="Q117" s="34">
        <f>Kotikuntakorvaus!F119</f>
        <v>-14134</v>
      </c>
      <c r="R117" s="339">
        <f>+Yhteenveto[[#This Row],[Kunnan  peruspalvelujen valtionosuus ]]+Yhteenveto[[#This Row],[Veroperustemuutoksista johtuvien veromenetysten korvaus]]+Yhteenveto[[#This Row],[Kotikuntakorvaus, netto]]</f>
        <v>1383353.6702481536</v>
      </c>
      <c r="S117" s="11"/>
      <c r="T117"/>
    </row>
    <row r="118" spans="1:20" ht="15" x14ac:dyDescent="0.25">
      <c r="A118" s="32">
        <v>316</v>
      </c>
      <c r="B118" s="13" t="s">
        <v>123</v>
      </c>
      <c r="C118" s="15">
        <v>4052</v>
      </c>
      <c r="D118" s="15">
        <f>Ikärakenne[[#This Row],[Laskennalliset kustannukset, IKÄRAKENNE yhteensä, €]]</f>
        <v>5793008.8899999997</v>
      </c>
      <c r="E118" s="15">
        <f>'Lask. kustannukset MUUT'!AD124</f>
        <v>1553845.8798503929</v>
      </c>
      <c r="F118" s="231">
        <f>Yhteenveto[[#This Row],[Ikärakenne, laskennallinen kustannus]]+Yhteenveto[[#This Row],[Muut laskennalliset kustannukset ]]</f>
        <v>7346854.7698503928</v>
      </c>
      <c r="G118" s="446">
        <v>1629.76</v>
      </c>
      <c r="H118" s="17">
        <v>6603787.5199999996</v>
      </c>
      <c r="I118" s="337">
        <f>Yhteenveto[[#This Row],[Laskennalliset kustannukset yhteensä]]-Yhteenveto[[#This Row],[Omarahoitusosuus, €]]</f>
        <v>743067.24985039327</v>
      </c>
      <c r="J118" s="33">
        <f>Lisäosat!U119</f>
        <v>130207.74951273196</v>
      </c>
      <c r="K118" s="34">
        <f>'Muut lis_väh'!O116</f>
        <v>-648822.74311165221</v>
      </c>
      <c r="L118" s="231">
        <f>Yhteenveto[[#This Row],[Valtionosuus omarahoitusosuuden jälkeen (välisumma)]]+Yhteenveto[[#This Row],[Lisäosat yhteensä]]+Yhteenveto[[#This Row],[Valtionosuuteen tehtävät vähennykset ja lisäykset, netto]]</f>
        <v>224452.25625147298</v>
      </c>
      <c r="M118" s="34">
        <f>'Verotuloihin perust tasaus'!N123</f>
        <v>1036017</v>
      </c>
      <c r="N118" s="301">
        <f>SUM(Yhteenveto[[#This Row],[Valtionosuus ennen verotuloihin perustuvaa valtionosuuden tasausta]]+Yhteenveto[[#This Row],[Verotuloihin perustuva valtionosuuden tasaus]])</f>
        <v>1260469.256251473</v>
      </c>
      <c r="O118" s="241">
        <f>Verokorvaukset!H116</f>
        <v>560728.39337313955</v>
      </c>
      <c r="P118" s="368">
        <f>SUM(Yhteenveto[[#This Row],[Kunnan  peruspalvelujen valtionosuus ]:[Veroperustemuutoksista johtuvien veromenetysten korvaus]])</f>
        <v>1821197.6496246126</v>
      </c>
      <c r="Q118" s="34">
        <f>Kotikuntakorvaus!F120</f>
        <v>-5300.25</v>
      </c>
      <c r="R118" s="339">
        <f>+Yhteenveto[[#This Row],[Kunnan  peruspalvelujen valtionosuus ]]+Yhteenveto[[#This Row],[Veroperustemuutoksista johtuvien veromenetysten korvaus]]+Yhteenveto[[#This Row],[Kotikuntakorvaus, netto]]</f>
        <v>1815897.3996246126</v>
      </c>
      <c r="S118" s="11"/>
      <c r="T118"/>
    </row>
    <row r="119" spans="1:20" ht="15" x14ac:dyDescent="0.25">
      <c r="A119" s="32">
        <v>317</v>
      </c>
      <c r="B119" s="13" t="s">
        <v>124</v>
      </c>
      <c r="C119" s="15">
        <v>2324</v>
      </c>
      <c r="D119" s="15">
        <f>Ikärakenne[[#This Row],[Laskennalliset kustannukset, IKÄRAKENNE yhteensä, €]]</f>
        <v>4414787.1399999997</v>
      </c>
      <c r="E119" s="15">
        <f>'Lask. kustannukset MUUT'!AD125</f>
        <v>1008373.4867007851</v>
      </c>
      <c r="F119" s="231">
        <f>Yhteenveto[[#This Row],[Ikärakenne, laskennallinen kustannus]]+Yhteenveto[[#This Row],[Muut laskennalliset kustannukset ]]</f>
        <v>5423160.626700785</v>
      </c>
      <c r="G119" s="446">
        <v>1629.76</v>
      </c>
      <c r="H119" s="17">
        <v>3787562.2399999998</v>
      </c>
      <c r="I119" s="337">
        <f>Yhteenveto[[#This Row],[Laskennalliset kustannukset yhteensä]]-Yhteenveto[[#This Row],[Omarahoitusosuus, €]]</f>
        <v>1635598.3867007853</v>
      </c>
      <c r="J119" s="33">
        <f>Lisäosat!U120</f>
        <v>371480.67086360586</v>
      </c>
      <c r="K119" s="34">
        <f>'Muut lis_väh'!O117</f>
        <v>457629.00778430403</v>
      </c>
      <c r="L119" s="231">
        <f>Yhteenveto[[#This Row],[Valtionosuus omarahoitusosuuden jälkeen (välisumma)]]+Yhteenveto[[#This Row],[Lisäosat yhteensä]]+Yhteenveto[[#This Row],[Valtionosuuteen tehtävät vähennykset ja lisäykset, netto]]</f>
        <v>2464708.065348695</v>
      </c>
      <c r="M119" s="34">
        <f>'Verotuloihin perust tasaus'!N124</f>
        <v>1549026</v>
      </c>
      <c r="N119" s="301">
        <f>SUM(Yhteenveto[[#This Row],[Valtionosuus ennen verotuloihin perustuvaa valtionosuuden tasausta]]+Yhteenveto[[#This Row],[Verotuloihin perustuva valtionosuuden tasaus]])</f>
        <v>4013734.065348695</v>
      </c>
      <c r="O119" s="241">
        <f>Verokorvaukset!H117</f>
        <v>502041.41425396537</v>
      </c>
      <c r="P119" s="368">
        <f>SUM(Yhteenveto[[#This Row],[Kunnan  peruspalvelujen valtionosuus ]:[Veroperustemuutoksista johtuvien veromenetysten korvaus]])</f>
        <v>4515775.4796026601</v>
      </c>
      <c r="Q119" s="34">
        <f>Kotikuntakorvaus!F121</f>
        <v>-15900.75</v>
      </c>
      <c r="R119" s="339">
        <f>+Yhteenveto[[#This Row],[Kunnan  peruspalvelujen valtionosuus ]]+Yhteenveto[[#This Row],[Veroperustemuutoksista johtuvien veromenetysten korvaus]]+Yhteenveto[[#This Row],[Kotikuntakorvaus, netto]]</f>
        <v>4499874.7296026601</v>
      </c>
      <c r="S119" s="11"/>
      <c r="T119"/>
    </row>
    <row r="120" spans="1:20" ht="15" x14ac:dyDescent="0.25">
      <c r="A120" s="32">
        <v>320</v>
      </c>
      <c r="B120" s="13" t="s">
        <v>125</v>
      </c>
      <c r="C120" s="15">
        <v>6919</v>
      </c>
      <c r="D120" s="15">
        <f>Ikärakenne[[#This Row],[Laskennalliset kustannukset, IKÄRAKENNE yhteensä, €]]</f>
        <v>7989319.7299999986</v>
      </c>
      <c r="E120" s="15">
        <f>'Lask. kustannukset MUUT'!AD126</f>
        <v>5196215.5583534855</v>
      </c>
      <c r="F120" s="231">
        <f>Yhteenveto[[#This Row],[Ikärakenne, laskennallinen kustannus]]+Yhteenveto[[#This Row],[Muut laskennalliset kustannukset ]]</f>
        <v>13185535.288353484</v>
      </c>
      <c r="G120" s="446">
        <v>1629.76</v>
      </c>
      <c r="H120" s="17">
        <v>11276309.439999999</v>
      </c>
      <c r="I120" s="337">
        <f>Yhteenveto[[#This Row],[Laskennalliset kustannukset yhteensä]]-Yhteenveto[[#This Row],[Omarahoitusosuus, €]]</f>
        <v>1909225.8483534846</v>
      </c>
      <c r="J120" s="33">
        <f>Lisäosat!U121</f>
        <v>1288129.6859585841</v>
      </c>
      <c r="K120" s="34">
        <f>'Muut lis_väh'!O118</f>
        <v>200129.31005905179</v>
      </c>
      <c r="L120" s="231">
        <f>Yhteenveto[[#This Row],[Valtionosuus omarahoitusosuuden jälkeen (välisumma)]]+Yhteenveto[[#This Row],[Lisäosat yhteensä]]+Yhteenveto[[#This Row],[Valtionosuuteen tehtävät vähennykset ja lisäykset, netto]]</f>
        <v>3397484.8443711204</v>
      </c>
      <c r="M120" s="34">
        <f>'Verotuloihin perust tasaus'!N125</f>
        <v>2399874</v>
      </c>
      <c r="N120" s="301">
        <f>SUM(Yhteenveto[[#This Row],[Valtionosuus ennen verotuloihin perustuvaa valtionosuuden tasausta]]+Yhteenveto[[#This Row],[Verotuloihin perustuva valtionosuuden tasaus]])</f>
        <v>5797358.8443711204</v>
      </c>
      <c r="O120" s="241">
        <f>Verokorvaukset!H118</f>
        <v>968302.94817783346</v>
      </c>
      <c r="P120" s="368">
        <f>SUM(Yhteenveto[[#This Row],[Kunnan  peruspalvelujen valtionosuus ]:[Veroperustemuutoksista johtuvien veromenetysten korvaus]])</f>
        <v>6765661.7925489536</v>
      </c>
      <c r="Q120" s="34">
        <f>Kotikuntakorvaus!F122</f>
        <v>-289923.67500000005</v>
      </c>
      <c r="R120" s="339">
        <f>+Yhteenveto[[#This Row],[Kunnan  peruspalvelujen valtionosuus ]]+Yhteenveto[[#This Row],[Veroperustemuutoksista johtuvien veromenetysten korvaus]]+Yhteenveto[[#This Row],[Kotikuntakorvaus, netto]]</f>
        <v>6475738.1175489537</v>
      </c>
      <c r="S120" s="11"/>
      <c r="T120"/>
    </row>
    <row r="121" spans="1:20" ht="15" x14ac:dyDescent="0.25">
      <c r="A121" s="32">
        <v>322</v>
      </c>
      <c r="B121" s="13" t="s">
        <v>126</v>
      </c>
      <c r="C121" s="15">
        <v>6340</v>
      </c>
      <c r="D121" s="15">
        <f>Ikärakenne[[#This Row],[Laskennalliset kustannukset, IKÄRAKENNE yhteensä, €]]</f>
        <v>8694456.8499999996</v>
      </c>
      <c r="E121" s="15">
        <f>'Lask. kustannukset MUUT'!AD127</f>
        <v>6413804.3029320203</v>
      </c>
      <c r="F121" s="231">
        <f>Yhteenveto[[#This Row],[Ikärakenne, laskennallinen kustannus]]+Yhteenveto[[#This Row],[Muut laskennalliset kustannukset ]]</f>
        <v>15108261.15293202</v>
      </c>
      <c r="G121" s="446">
        <v>1629.76</v>
      </c>
      <c r="H121" s="17">
        <v>10332678.4</v>
      </c>
      <c r="I121" s="337">
        <f>Yhteenveto[[#This Row],[Laskennalliset kustannukset yhteensä]]-Yhteenveto[[#This Row],[Omarahoitusosuus, €]]</f>
        <v>4775582.7529320195</v>
      </c>
      <c r="J121" s="33">
        <f>Lisäosat!U122</f>
        <v>1057443.0812482454</v>
      </c>
      <c r="K121" s="34">
        <f>'Muut lis_väh'!O119</f>
        <v>1170567.3478776151</v>
      </c>
      <c r="L121" s="231">
        <f>Yhteenveto[[#This Row],[Valtionosuus omarahoitusosuuden jälkeen (välisumma)]]+Yhteenveto[[#This Row],[Lisäosat yhteensä]]+Yhteenveto[[#This Row],[Valtionosuuteen tehtävät vähennykset ja lisäykset, netto]]</f>
        <v>7003593.1820578799</v>
      </c>
      <c r="M121" s="34">
        <f>'Verotuloihin perust tasaus'!N126</f>
        <v>1454389</v>
      </c>
      <c r="N121" s="301">
        <f>SUM(Yhteenveto[[#This Row],[Valtionosuus ennen verotuloihin perustuvaa valtionosuuden tasausta]]+Yhteenveto[[#This Row],[Verotuloihin perustuva valtionosuuden tasaus]])</f>
        <v>8457982.1820578799</v>
      </c>
      <c r="O121" s="241">
        <f>Verokorvaukset!H119</f>
        <v>1117798.3120869775</v>
      </c>
      <c r="P121" s="368">
        <f>SUM(Yhteenveto[[#This Row],[Kunnan  peruspalvelujen valtionosuus ]:[Veroperustemuutoksista johtuvien veromenetysten korvaus]])</f>
        <v>9575780.4941448569</v>
      </c>
      <c r="Q121" s="34">
        <f>Kotikuntakorvaus!F123</f>
        <v>17579.162500000006</v>
      </c>
      <c r="R121" s="339">
        <f>+Yhteenveto[[#This Row],[Kunnan  peruspalvelujen valtionosuus ]]+Yhteenveto[[#This Row],[Veroperustemuutoksista johtuvien veromenetysten korvaus]]+Yhteenveto[[#This Row],[Kotikuntakorvaus, netto]]</f>
        <v>9593359.6566448566</v>
      </c>
      <c r="S121" s="11"/>
      <c r="T121"/>
    </row>
    <row r="122" spans="1:20" ht="15" x14ac:dyDescent="0.25">
      <c r="A122" s="32">
        <v>398</v>
      </c>
      <c r="B122" s="13" t="s">
        <v>127</v>
      </c>
      <c r="C122" s="15">
        <v>121832</v>
      </c>
      <c r="D122" s="15">
        <f>Ikärakenne[[#This Row],[Laskennalliset kustannukset, IKÄRAKENNE yhteensä, €]]</f>
        <v>190779325.53</v>
      </c>
      <c r="E122" s="15">
        <f>'Lask. kustannukset MUUT'!AD128</f>
        <v>55919520.588451862</v>
      </c>
      <c r="F122" s="231">
        <f>Yhteenveto[[#This Row],[Ikärakenne, laskennallinen kustannus]]+Yhteenveto[[#This Row],[Muut laskennalliset kustannukset ]]</f>
        <v>246698846.11845186</v>
      </c>
      <c r="G122" s="446">
        <v>1629.76</v>
      </c>
      <c r="H122" s="17">
        <v>198556920.31999999</v>
      </c>
      <c r="I122" s="337">
        <f>Yhteenveto[[#This Row],[Laskennalliset kustannukset yhteensä]]-Yhteenveto[[#This Row],[Omarahoitusosuus, €]]</f>
        <v>48141925.798451871</v>
      </c>
      <c r="J122" s="33">
        <f>Lisäosat!U123</f>
        <v>5017633.3501616586</v>
      </c>
      <c r="K122" s="34">
        <f>'Muut lis_väh'!O120</f>
        <v>-5131640.0272806417</v>
      </c>
      <c r="L122" s="231">
        <f>Yhteenveto[[#This Row],[Valtionosuus omarahoitusosuuden jälkeen (välisumma)]]+Yhteenveto[[#This Row],[Lisäosat yhteensä]]+Yhteenveto[[#This Row],[Valtionosuuteen tehtävät vähennykset ja lisäykset, netto]]</f>
        <v>48027919.121332884</v>
      </c>
      <c r="M122" s="34">
        <f>'Verotuloihin perust tasaus'!N127</f>
        <v>30293227</v>
      </c>
      <c r="N122" s="301">
        <f>SUM(Yhteenveto[[#This Row],[Valtionosuus ennen verotuloihin perustuvaa valtionosuuden tasausta]]+Yhteenveto[[#This Row],[Verotuloihin perustuva valtionosuuden tasaus]])</f>
        <v>78321146.121332884</v>
      </c>
      <c r="O122" s="241">
        <f>Verokorvaukset!H120</f>
        <v>12531324.178962082</v>
      </c>
      <c r="P122" s="368">
        <f>SUM(Yhteenveto[[#This Row],[Kunnan  peruspalvelujen valtionosuus ]:[Veroperustemuutoksista johtuvien veromenetysten korvaus]])</f>
        <v>90852470.300294966</v>
      </c>
      <c r="Q122" s="34">
        <f>Kotikuntakorvaus!F124</f>
        <v>-9450734.4350000024</v>
      </c>
      <c r="R122" s="339">
        <f>+Yhteenveto[[#This Row],[Kunnan  peruspalvelujen valtionosuus ]]+Yhteenveto[[#This Row],[Veroperustemuutoksista johtuvien veromenetysten korvaus]]+Yhteenveto[[#This Row],[Kotikuntakorvaus, netto]]</f>
        <v>81401735.865294963</v>
      </c>
      <c r="S122" s="11"/>
      <c r="T122"/>
    </row>
    <row r="123" spans="1:20" ht="15" x14ac:dyDescent="0.25">
      <c r="A123" s="32">
        <v>399</v>
      </c>
      <c r="B123" s="13" t="s">
        <v>128</v>
      </c>
      <c r="C123" s="15">
        <v>7534</v>
      </c>
      <c r="D123" s="15">
        <f>Ikärakenne[[#This Row],[Laskennalliset kustannukset, IKÄRAKENNE yhteensä, €]]</f>
        <v>15176018.300000001</v>
      </c>
      <c r="E123" s="15">
        <f>'Lask. kustannukset MUUT'!AD129</f>
        <v>1509440.1964976536</v>
      </c>
      <c r="F123" s="231">
        <f>Yhteenveto[[#This Row],[Ikärakenne, laskennallinen kustannus]]+Yhteenveto[[#This Row],[Muut laskennalliset kustannukset ]]</f>
        <v>16685458.496497653</v>
      </c>
      <c r="G123" s="446">
        <v>1629.76</v>
      </c>
      <c r="H123" s="17">
        <v>12278611.84</v>
      </c>
      <c r="I123" s="337">
        <f>Yhteenveto[[#This Row],[Laskennalliset kustannukset yhteensä]]-Yhteenveto[[#This Row],[Omarahoitusosuus, €]]</f>
        <v>4406846.6564976536</v>
      </c>
      <c r="J123" s="33">
        <f>Lisäosat!U124</f>
        <v>197678.3502095725</v>
      </c>
      <c r="K123" s="34">
        <f>'Muut lis_väh'!O121</f>
        <v>-3468799.1841749102</v>
      </c>
      <c r="L123" s="231">
        <f>Yhteenveto[[#This Row],[Valtionosuus omarahoitusosuuden jälkeen (välisumma)]]+Yhteenveto[[#This Row],[Lisäosat yhteensä]]+Yhteenveto[[#This Row],[Valtionosuuteen tehtävät vähennykset ja lisäykset, netto]]</f>
        <v>1135725.8225323157</v>
      </c>
      <c r="M123" s="34">
        <f>'Verotuloihin perust tasaus'!N128</f>
        <v>2471494</v>
      </c>
      <c r="N123" s="301">
        <f>SUM(Yhteenveto[[#This Row],[Valtionosuus ennen verotuloihin perustuvaa valtionosuuden tasausta]]+Yhteenveto[[#This Row],[Verotuloihin perustuva valtionosuuden tasaus]])</f>
        <v>3607219.8225323157</v>
      </c>
      <c r="O123" s="241">
        <f>Verokorvaukset!H121</f>
        <v>719235.81434930419</v>
      </c>
      <c r="P123" s="368">
        <f>SUM(Yhteenveto[[#This Row],[Kunnan  peruspalvelujen valtionosuus ]:[Veroperustemuutoksista johtuvien veromenetysten korvaus]])</f>
        <v>4326455.6368816197</v>
      </c>
      <c r="Q123" s="34">
        <f>Kotikuntakorvaus!F125</f>
        <v>73585.137499999997</v>
      </c>
      <c r="R123" s="339">
        <f>+Yhteenveto[[#This Row],[Kunnan  peruspalvelujen valtionosuus ]]+Yhteenveto[[#This Row],[Veroperustemuutoksista johtuvien veromenetysten korvaus]]+Yhteenveto[[#This Row],[Kotikuntakorvaus, netto]]</f>
        <v>4400040.7743816199</v>
      </c>
      <c r="S123" s="11"/>
      <c r="T123"/>
    </row>
    <row r="124" spans="1:20" ht="15" x14ac:dyDescent="0.25">
      <c r="A124" s="32">
        <v>400</v>
      </c>
      <c r="B124" s="13" t="s">
        <v>129</v>
      </c>
      <c r="C124" s="15">
        <v>8400</v>
      </c>
      <c r="D124" s="15">
        <f>Ikärakenne[[#This Row],[Laskennalliset kustannukset, IKÄRAKENNE yhteensä, €]]</f>
        <v>15088916.75</v>
      </c>
      <c r="E124" s="15">
        <f>'Lask. kustannukset MUUT'!AD130</f>
        <v>4177053.8560621291</v>
      </c>
      <c r="F124" s="231">
        <f>Yhteenveto[[#This Row],[Ikärakenne, laskennallinen kustannus]]+Yhteenveto[[#This Row],[Muut laskennalliset kustannukset ]]</f>
        <v>19265970.606062129</v>
      </c>
      <c r="G124" s="446">
        <v>1629.76</v>
      </c>
      <c r="H124" s="17">
        <v>13689984</v>
      </c>
      <c r="I124" s="337">
        <f>Yhteenveto[[#This Row],[Laskennalliset kustannukset yhteensä]]-Yhteenveto[[#This Row],[Omarahoitusosuus, €]]</f>
        <v>5575986.6060621291</v>
      </c>
      <c r="J124" s="33">
        <f>Lisäosat!U125</f>
        <v>306824.84104232624</v>
      </c>
      <c r="K124" s="34">
        <f>'Muut lis_väh'!O122</f>
        <v>1329256.115092858</v>
      </c>
      <c r="L124" s="231">
        <f>Yhteenveto[[#This Row],[Valtionosuus omarahoitusosuuden jälkeen (välisumma)]]+Yhteenveto[[#This Row],[Lisäosat yhteensä]]+Yhteenveto[[#This Row],[Valtionosuuteen tehtävät vähennykset ja lisäykset, netto]]</f>
        <v>7212067.5621973127</v>
      </c>
      <c r="M124" s="34">
        <f>'Verotuloihin perust tasaus'!N129</f>
        <v>2989978</v>
      </c>
      <c r="N124" s="301">
        <f>SUM(Yhteenveto[[#This Row],[Valtionosuus ennen verotuloihin perustuvaa valtionosuuden tasausta]]+Yhteenveto[[#This Row],[Verotuloihin perustuva valtionosuuden tasaus]])</f>
        <v>10202045.562197313</v>
      </c>
      <c r="O124" s="241">
        <f>Verokorvaukset!H122</f>
        <v>1289873.7645764211</v>
      </c>
      <c r="P124" s="368">
        <f>SUM(Yhteenveto[[#This Row],[Kunnan  peruspalvelujen valtionosuus ]:[Veroperustemuutoksista johtuvien veromenetysten korvaus]])</f>
        <v>11491919.326773733</v>
      </c>
      <c r="Q124" s="34">
        <f>Kotikuntakorvaus!F126</f>
        <v>14310.674999999988</v>
      </c>
      <c r="R124" s="339">
        <f>+Yhteenveto[[#This Row],[Kunnan  peruspalvelujen valtionosuus ]]+Yhteenveto[[#This Row],[Veroperustemuutoksista johtuvien veromenetysten korvaus]]+Yhteenveto[[#This Row],[Kotikuntakorvaus, netto]]</f>
        <v>11506230.001773734</v>
      </c>
      <c r="S124" s="11"/>
      <c r="T124"/>
    </row>
    <row r="125" spans="1:20" ht="15" x14ac:dyDescent="0.25">
      <c r="A125" s="32">
        <v>402</v>
      </c>
      <c r="B125" s="13" t="s">
        <v>130</v>
      </c>
      <c r="C125" s="15">
        <v>8803</v>
      </c>
      <c r="D125" s="15">
        <f>Ikärakenne[[#This Row],[Laskennalliset kustannukset, IKÄRAKENNE yhteensä, €]]</f>
        <v>13857149.59</v>
      </c>
      <c r="E125" s="15">
        <f>'Lask. kustannukset MUUT'!AD131</f>
        <v>2957136.0502659273</v>
      </c>
      <c r="F125" s="231">
        <f>Yhteenveto[[#This Row],[Ikärakenne, laskennallinen kustannus]]+Yhteenveto[[#This Row],[Muut laskennalliset kustannukset ]]</f>
        <v>16814285.640265927</v>
      </c>
      <c r="G125" s="446">
        <v>1629.76</v>
      </c>
      <c r="H125" s="17">
        <v>14346777.279999999</v>
      </c>
      <c r="I125" s="337">
        <f>Yhteenveto[[#This Row],[Laskennalliset kustannukset yhteensä]]-Yhteenveto[[#This Row],[Omarahoitusosuus, €]]</f>
        <v>2467508.3602659274</v>
      </c>
      <c r="J125" s="33">
        <f>Lisäosat!U126</f>
        <v>553702.30499193864</v>
      </c>
      <c r="K125" s="34">
        <f>'Muut lis_väh'!O123</f>
        <v>-3837091.0633722623</v>
      </c>
      <c r="L125" s="231">
        <f>Yhteenveto[[#This Row],[Valtionosuus omarahoitusosuuden jälkeen (välisumma)]]+Yhteenveto[[#This Row],[Lisäosat yhteensä]]+Yhteenveto[[#This Row],[Valtionosuuteen tehtävät vähennykset ja lisäykset, netto]]</f>
        <v>-815880.39811439626</v>
      </c>
      <c r="M125" s="34">
        <f>'Verotuloihin perust tasaus'!N130</f>
        <v>4537329</v>
      </c>
      <c r="N125" s="301">
        <f>SUM(Yhteenveto[[#This Row],[Valtionosuus ennen verotuloihin perustuvaa valtionosuuden tasausta]]+Yhteenveto[[#This Row],[Verotuloihin perustuva valtionosuuden tasaus]])</f>
        <v>3721448.6018856037</v>
      </c>
      <c r="O125" s="241">
        <f>Verokorvaukset!H123</f>
        <v>1380387.6245904008</v>
      </c>
      <c r="P125" s="368">
        <f>SUM(Yhteenveto[[#This Row],[Kunnan  peruspalvelujen valtionosuus ]:[Veroperustemuutoksista johtuvien veromenetysten korvaus]])</f>
        <v>5101836.2264760043</v>
      </c>
      <c r="Q125" s="34">
        <f>Kotikuntakorvaus!F127</f>
        <v>462817.83</v>
      </c>
      <c r="R125" s="339">
        <f>+Yhteenveto[[#This Row],[Kunnan  peruspalvelujen valtionosuus ]]+Yhteenveto[[#This Row],[Veroperustemuutoksista johtuvien veromenetysten korvaus]]+Yhteenveto[[#This Row],[Kotikuntakorvaus, netto]]</f>
        <v>5564654.0564760044</v>
      </c>
      <c r="S125" s="11"/>
      <c r="T125"/>
    </row>
    <row r="126" spans="1:20" ht="15" x14ac:dyDescent="0.25">
      <c r="A126" s="32">
        <v>403</v>
      </c>
      <c r="B126" s="13" t="s">
        <v>131</v>
      </c>
      <c r="C126" s="15">
        <v>2704</v>
      </c>
      <c r="D126" s="15">
        <f>Ikärakenne[[#This Row],[Laskennalliset kustannukset, IKÄRAKENNE yhteensä, €]]</f>
        <v>4076347.59</v>
      </c>
      <c r="E126" s="15">
        <f>'Lask. kustannukset MUUT'!AD132</f>
        <v>1073781.5528112326</v>
      </c>
      <c r="F126" s="231">
        <f>Yhteenveto[[#This Row],[Ikärakenne, laskennallinen kustannus]]+Yhteenveto[[#This Row],[Muut laskennalliset kustannukset ]]</f>
        <v>5150129.1428112322</v>
      </c>
      <c r="G126" s="446">
        <v>1629.76</v>
      </c>
      <c r="H126" s="17">
        <v>4406871.04</v>
      </c>
      <c r="I126" s="337">
        <f>Yhteenveto[[#This Row],[Laskennalliset kustannukset yhteensä]]-Yhteenveto[[#This Row],[Omarahoitusosuus, €]]</f>
        <v>743258.10281123221</v>
      </c>
      <c r="J126" s="33">
        <f>Lisäosat!U127</f>
        <v>274603.69563617371</v>
      </c>
      <c r="K126" s="34">
        <f>'Muut lis_väh'!O124</f>
        <v>37951.510231663691</v>
      </c>
      <c r="L126" s="231">
        <f>Yhteenveto[[#This Row],[Valtionosuus omarahoitusosuuden jälkeen (välisumma)]]+Yhteenveto[[#This Row],[Lisäosat yhteensä]]+Yhteenveto[[#This Row],[Valtionosuuteen tehtävät vähennykset ja lisäykset, netto]]</f>
        <v>1055813.3086790696</v>
      </c>
      <c r="M126" s="34">
        <f>'Verotuloihin perust tasaus'!N131</f>
        <v>1621244</v>
      </c>
      <c r="N126" s="301">
        <f>SUM(Yhteenveto[[#This Row],[Valtionosuus ennen verotuloihin perustuvaa valtionosuuden tasausta]]+Yhteenveto[[#This Row],[Verotuloihin perustuva valtionosuuden tasaus]])</f>
        <v>2677057.3086790694</v>
      </c>
      <c r="O126" s="241">
        <f>Verokorvaukset!H124</f>
        <v>538931.86754240468</v>
      </c>
      <c r="P126" s="368">
        <f>SUM(Yhteenveto[[#This Row],[Kunnan  peruspalvelujen valtionosuus ]:[Veroperustemuutoksista johtuvien veromenetysten korvaus]])</f>
        <v>3215989.1762214741</v>
      </c>
      <c r="Q126" s="34">
        <f>Kotikuntakorvaus!F128</f>
        <v>15900.75</v>
      </c>
      <c r="R126" s="339">
        <f>+Yhteenveto[[#This Row],[Kunnan  peruspalvelujen valtionosuus ]]+Yhteenveto[[#This Row],[Veroperustemuutoksista johtuvien veromenetysten korvaus]]+Yhteenveto[[#This Row],[Kotikuntakorvaus, netto]]</f>
        <v>3231889.9262214741</v>
      </c>
      <c r="S126" s="11"/>
      <c r="T126"/>
    </row>
    <row r="127" spans="1:20" ht="15" x14ac:dyDescent="0.25">
      <c r="A127" s="32">
        <v>405</v>
      </c>
      <c r="B127" s="13" t="s">
        <v>132</v>
      </c>
      <c r="C127" s="15">
        <v>73241</v>
      </c>
      <c r="D127" s="15">
        <f>Ikärakenne[[#This Row],[Laskennalliset kustannukset, IKÄRAKENNE yhteensä, €]]</f>
        <v>109529536.78000002</v>
      </c>
      <c r="E127" s="15">
        <f>'Lask. kustannukset MUUT'!AD133</f>
        <v>33070018.371392731</v>
      </c>
      <c r="F127" s="231">
        <f>Yhteenveto[[#This Row],[Ikärakenne, laskennallinen kustannus]]+Yhteenveto[[#This Row],[Muut laskennalliset kustannukset ]]</f>
        <v>142599555.15139276</v>
      </c>
      <c r="G127" s="446">
        <v>1629.76</v>
      </c>
      <c r="H127" s="17">
        <v>119365252.16</v>
      </c>
      <c r="I127" s="337">
        <f>Yhteenveto[[#This Row],[Laskennalliset kustannukset yhteensä]]-Yhteenveto[[#This Row],[Omarahoitusosuus, €]]</f>
        <v>23234302.991392761</v>
      </c>
      <c r="J127" s="33">
        <f>Lisäosat!U128</f>
        <v>2908529.2172680404</v>
      </c>
      <c r="K127" s="34">
        <f>'Muut lis_väh'!O125</f>
        <v>-10668965.135884896</v>
      </c>
      <c r="L127" s="231">
        <f>Yhteenveto[[#This Row],[Valtionosuus omarahoitusosuuden jälkeen (välisumma)]]+Yhteenveto[[#This Row],[Lisäosat yhteensä]]+Yhteenveto[[#This Row],[Valtionosuuteen tehtävät vähennykset ja lisäykset, netto]]</f>
        <v>15473867.072775908</v>
      </c>
      <c r="M127" s="34">
        <f>'Verotuloihin perust tasaus'!N132</f>
        <v>12994938</v>
      </c>
      <c r="N127" s="301">
        <f>SUM(Yhteenveto[[#This Row],[Valtionosuus ennen verotuloihin perustuvaa valtionosuuden tasausta]]+Yhteenveto[[#This Row],[Verotuloihin perustuva valtionosuuden tasaus]])</f>
        <v>28468805.072775908</v>
      </c>
      <c r="O127" s="241">
        <f>Verokorvaukset!H125</f>
        <v>8744960.1363155823</v>
      </c>
      <c r="P127" s="368">
        <f>SUM(Yhteenveto[[#This Row],[Kunnan  peruspalvelujen valtionosuus ]:[Veroperustemuutoksista johtuvien veromenetysten korvaus]])</f>
        <v>37213765.209091492</v>
      </c>
      <c r="Q127" s="34">
        <f>Kotikuntakorvaus!F129</f>
        <v>-2025225.5249999994</v>
      </c>
      <c r="R127" s="339">
        <f>+Yhteenveto[[#This Row],[Kunnan  peruspalvelujen valtionosuus ]]+Yhteenveto[[#This Row],[Veroperustemuutoksista johtuvien veromenetysten korvaus]]+Yhteenveto[[#This Row],[Kotikuntakorvaus, netto]]</f>
        <v>35188539.684091493</v>
      </c>
      <c r="S127" s="11"/>
      <c r="T127"/>
    </row>
    <row r="128" spans="1:20" ht="15" x14ac:dyDescent="0.25">
      <c r="A128" s="32">
        <v>407</v>
      </c>
      <c r="B128" s="13" t="s">
        <v>133</v>
      </c>
      <c r="C128" s="15">
        <v>2430</v>
      </c>
      <c r="D128" s="15">
        <f>Ikärakenne[[#This Row],[Laskennalliset kustannukset, IKÄRAKENNE yhteensä, €]]</f>
        <v>3522924.02</v>
      </c>
      <c r="E128" s="15">
        <f>'Lask. kustannukset MUUT'!AD134</f>
        <v>1336071.0342070714</v>
      </c>
      <c r="F128" s="231">
        <f>Yhteenveto[[#This Row],[Ikärakenne, laskennallinen kustannus]]+Yhteenveto[[#This Row],[Muut laskennalliset kustannukset ]]</f>
        <v>4858995.0542070717</v>
      </c>
      <c r="G128" s="446">
        <v>1629.76</v>
      </c>
      <c r="H128" s="17">
        <v>3960316.8</v>
      </c>
      <c r="I128" s="337">
        <f>Yhteenveto[[#This Row],[Laskennalliset kustannukset yhteensä]]-Yhteenveto[[#This Row],[Omarahoitusosuus, €]]</f>
        <v>898678.25420707185</v>
      </c>
      <c r="J128" s="33">
        <f>Lisäosat!U129</f>
        <v>104396.67072761961</v>
      </c>
      <c r="K128" s="34">
        <f>'Muut lis_väh'!O126</f>
        <v>-78468.885067233437</v>
      </c>
      <c r="L128" s="231">
        <f>Yhteenveto[[#This Row],[Valtionosuus omarahoitusosuuden jälkeen (välisumma)]]+Yhteenveto[[#This Row],[Lisäosat yhteensä]]+Yhteenveto[[#This Row],[Valtionosuuteen tehtävät vähennykset ja lisäykset, netto]]</f>
        <v>924606.03986745805</v>
      </c>
      <c r="M128" s="34">
        <f>'Verotuloihin perust tasaus'!N133</f>
        <v>1088285</v>
      </c>
      <c r="N128" s="301">
        <f>SUM(Yhteenveto[[#This Row],[Valtionosuus ennen verotuloihin perustuvaa valtionosuuden tasausta]]+Yhteenveto[[#This Row],[Verotuloihin perustuva valtionosuuden tasaus]])</f>
        <v>2012891.0398674579</v>
      </c>
      <c r="O128" s="241">
        <f>Verokorvaukset!H126</f>
        <v>540869.58812068962</v>
      </c>
      <c r="P128" s="368">
        <f>SUM(Yhteenveto[[#This Row],[Kunnan  peruspalvelujen valtionosuus ]:[Veroperustemuutoksista johtuvien veromenetysten korvaus]])</f>
        <v>2553760.6279881475</v>
      </c>
      <c r="Q128" s="34">
        <f>Kotikuntakorvaus!F130</f>
        <v>-908109.5</v>
      </c>
      <c r="R128" s="339">
        <f>+Yhteenveto[[#This Row],[Kunnan  peruspalvelujen valtionosuus ]]+Yhteenveto[[#This Row],[Veroperustemuutoksista johtuvien veromenetysten korvaus]]+Yhteenveto[[#This Row],[Kotikuntakorvaus, netto]]</f>
        <v>1645651.1279881475</v>
      </c>
      <c r="S128" s="11"/>
      <c r="T128"/>
    </row>
    <row r="129" spans="1:20" ht="15" x14ac:dyDescent="0.25">
      <c r="A129" s="32">
        <v>408</v>
      </c>
      <c r="B129" s="13" t="s">
        <v>134</v>
      </c>
      <c r="C129" s="15">
        <v>13927</v>
      </c>
      <c r="D129" s="15">
        <f>Ikärakenne[[#This Row],[Laskennalliset kustannukset, IKÄRAKENNE yhteensä, €]]</f>
        <v>25963435.050000001</v>
      </c>
      <c r="E129" s="15">
        <f>'Lask. kustannukset MUUT'!AD135</f>
        <v>3716330.7362070195</v>
      </c>
      <c r="F129" s="231">
        <f>Yhteenveto[[#This Row],[Ikärakenne, laskennallinen kustannus]]+Yhteenveto[[#This Row],[Muut laskennalliset kustannukset ]]</f>
        <v>29679765.78620702</v>
      </c>
      <c r="G129" s="446">
        <v>1629.76</v>
      </c>
      <c r="H129" s="17">
        <v>22697667.52</v>
      </c>
      <c r="I129" s="337">
        <f>Yhteenveto[[#This Row],[Laskennalliset kustannukset yhteensä]]-Yhteenveto[[#This Row],[Omarahoitusosuus, €]]</f>
        <v>6982098.2662070207</v>
      </c>
      <c r="J129" s="33">
        <f>Lisäosat!U130</f>
        <v>460959.32951787952</v>
      </c>
      <c r="K129" s="34">
        <f>'Muut lis_väh'!O127</f>
        <v>-1000574.9717129682</v>
      </c>
      <c r="L129" s="231">
        <f>Yhteenveto[[#This Row],[Valtionosuus omarahoitusosuuden jälkeen (välisumma)]]+Yhteenveto[[#This Row],[Lisäosat yhteensä]]+Yhteenveto[[#This Row],[Valtionosuuteen tehtävät vähennykset ja lisäykset, netto]]</f>
        <v>6442482.6240119319</v>
      </c>
      <c r="M129" s="34">
        <f>'Verotuloihin perust tasaus'!N134</f>
        <v>5676034</v>
      </c>
      <c r="N129" s="301">
        <f>SUM(Yhteenveto[[#This Row],[Valtionosuus ennen verotuloihin perustuvaa valtionosuuden tasausta]]+Yhteenveto[[#This Row],[Verotuloihin perustuva valtionosuuden tasaus]])</f>
        <v>12118516.624011932</v>
      </c>
      <c r="O129" s="241">
        <f>Verokorvaukset!H127</f>
        <v>1693954.1240162111</v>
      </c>
      <c r="P129" s="368">
        <f>SUM(Yhteenveto[[#This Row],[Kunnan  peruspalvelujen valtionosuus ]:[Veroperustemuutoksista johtuvien veromenetysten korvaus]])</f>
        <v>13812470.748028142</v>
      </c>
      <c r="Q129" s="34">
        <f>Kotikuntakorvaus!F131</f>
        <v>-72083.400000000023</v>
      </c>
      <c r="R129" s="339">
        <f>+Yhteenveto[[#This Row],[Kunnan  peruspalvelujen valtionosuus ]]+Yhteenveto[[#This Row],[Veroperustemuutoksista johtuvien veromenetysten korvaus]]+Yhteenveto[[#This Row],[Kotikuntakorvaus, netto]]</f>
        <v>13740387.348028142</v>
      </c>
      <c r="S129" s="11"/>
      <c r="T129"/>
    </row>
    <row r="130" spans="1:20" ht="15" x14ac:dyDescent="0.25">
      <c r="A130" s="32">
        <v>410</v>
      </c>
      <c r="B130" s="13" t="s">
        <v>135</v>
      </c>
      <c r="C130" s="15">
        <v>18808</v>
      </c>
      <c r="D130" s="15">
        <f>Ikärakenne[[#This Row],[Laskennalliset kustannukset, IKÄRAKENNE yhteensä, €]]</f>
        <v>44280189.660000004</v>
      </c>
      <c r="E130" s="15">
        <f>'Lask. kustannukset MUUT'!AD136</f>
        <v>4276706.794821403</v>
      </c>
      <c r="F130" s="231">
        <f>Yhteenveto[[#This Row],[Ikärakenne, laskennallinen kustannus]]+Yhteenveto[[#This Row],[Muut laskennalliset kustannukset ]]</f>
        <v>48556896.454821408</v>
      </c>
      <c r="G130" s="446">
        <v>1629.76</v>
      </c>
      <c r="H130" s="17">
        <v>30652526.079999998</v>
      </c>
      <c r="I130" s="337">
        <f>Yhteenveto[[#This Row],[Laskennalliset kustannukset yhteensä]]-Yhteenveto[[#This Row],[Omarahoitusosuus, €]]</f>
        <v>17904370.37482141</v>
      </c>
      <c r="J130" s="33">
        <f>Lisäosat!U131</f>
        <v>581156.15565950901</v>
      </c>
      <c r="K130" s="34">
        <f>'Muut lis_väh'!O128</f>
        <v>-7755878.955710507</v>
      </c>
      <c r="L130" s="231">
        <f>Yhteenveto[[#This Row],[Valtionosuus omarahoitusosuuden jälkeen (välisumma)]]+Yhteenveto[[#This Row],[Lisäosat yhteensä]]+Yhteenveto[[#This Row],[Valtionosuuteen tehtävät vähennykset ja lisäykset, netto]]</f>
        <v>10729647.57477041</v>
      </c>
      <c r="M130" s="34">
        <f>'Verotuloihin perust tasaus'!N135</f>
        <v>8007145</v>
      </c>
      <c r="N130" s="301">
        <f>SUM(Yhteenveto[[#This Row],[Valtionosuus ennen verotuloihin perustuvaa valtionosuuden tasausta]]+Yhteenveto[[#This Row],[Verotuloihin perustuva valtionosuuden tasaus]])</f>
        <v>18736792.57477041</v>
      </c>
      <c r="O130" s="241">
        <f>Verokorvaukset!H128</f>
        <v>1187352.9216417023</v>
      </c>
      <c r="P130" s="368">
        <f>SUM(Yhteenveto[[#This Row],[Kunnan  peruspalvelujen valtionosuus ]:[Veroperustemuutoksista johtuvien veromenetysten korvaus]])</f>
        <v>19924145.496412113</v>
      </c>
      <c r="Q130" s="34">
        <f>Kotikuntakorvaus!F132</f>
        <v>135863.07499999995</v>
      </c>
      <c r="R130" s="339">
        <f>+Yhteenveto[[#This Row],[Kunnan  peruspalvelujen valtionosuus ]]+Yhteenveto[[#This Row],[Veroperustemuutoksista johtuvien veromenetysten korvaus]]+Yhteenveto[[#This Row],[Kotikuntakorvaus, netto]]</f>
        <v>20060008.571412113</v>
      </c>
      <c r="S130" s="11"/>
      <c r="T130"/>
    </row>
    <row r="131" spans="1:20" ht="15" x14ac:dyDescent="0.25">
      <c r="A131" s="32">
        <v>416</v>
      </c>
      <c r="B131" s="13" t="s">
        <v>136</v>
      </c>
      <c r="C131" s="15">
        <v>2878</v>
      </c>
      <c r="D131" s="15">
        <f>Ikärakenne[[#This Row],[Laskennalliset kustannukset, IKÄRAKENNE yhteensä, €]]</f>
        <v>5419340.25</v>
      </c>
      <c r="E131" s="15">
        <f>'Lask. kustannukset MUUT'!AD137</f>
        <v>721234.24090355192</v>
      </c>
      <c r="F131" s="231">
        <f>Yhteenveto[[#This Row],[Ikärakenne, laskennallinen kustannus]]+Yhteenveto[[#This Row],[Muut laskennalliset kustannukset ]]</f>
        <v>6140574.4909035517</v>
      </c>
      <c r="G131" s="446">
        <v>1629.76</v>
      </c>
      <c r="H131" s="17">
        <v>4690449.28</v>
      </c>
      <c r="I131" s="337">
        <f>Yhteenveto[[#This Row],[Laskennalliset kustannukset yhteensä]]-Yhteenveto[[#This Row],[Omarahoitusosuus, €]]</f>
        <v>1450125.2109035514</v>
      </c>
      <c r="J131" s="33">
        <f>Lisäosat!U132</f>
        <v>69366.801230969053</v>
      </c>
      <c r="K131" s="34">
        <f>'Muut lis_väh'!O129</f>
        <v>-894745.24593275471</v>
      </c>
      <c r="L131" s="231">
        <f>Yhteenveto[[#This Row],[Valtionosuus omarahoitusosuuden jälkeen (välisumma)]]+Yhteenveto[[#This Row],[Lisäosat yhteensä]]+Yhteenveto[[#This Row],[Valtionosuuteen tehtävät vähennykset ja lisäykset, netto]]</f>
        <v>624746.76620176586</v>
      </c>
      <c r="M131" s="34">
        <f>'Verotuloihin perust tasaus'!N136</f>
        <v>1175877</v>
      </c>
      <c r="N131" s="301">
        <f>SUM(Yhteenveto[[#This Row],[Valtionosuus ennen verotuloihin perustuvaa valtionosuuden tasausta]]+Yhteenveto[[#This Row],[Verotuloihin perustuva valtionosuuden tasaus]])</f>
        <v>1800623.7662017657</v>
      </c>
      <c r="O131" s="241">
        <f>Verokorvaukset!H129</f>
        <v>298782.38187585626</v>
      </c>
      <c r="P131" s="368">
        <f>SUM(Yhteenveto[[#This Row],[Kunnan  peruspalvelujen valtionosuus ]:[Veroperustemuutoksista johtuvien veromenetysten korvaus]])</f>
        <v>2099406.1480776221</v>
      </c>
      <c r="Q131" s="34">
        <f>Kotikuntakorvaus!F133</f>
        <v>-98089.959999999992</v>
      </c>
      <c r="R131" s="339">
        <f>+Yhteenveto[[#This Row],[Kunnan  peruspalvelujen valtionosuus ]]+Yhteenveto[[#This Row],[Veroperustemuutoksista johtuvien veromenetysten korvaus]]+Yhteenveto[[#This Row],[Kotikuntakorvaus, netto]]</f>
        <v>2001316.1880776221</v>
      </c>
      <c r="S131" s="11"/>
      <c r="T131"/>
    </row>
    <row r="132" spans="1:20" ht="15" x14ac:dyDescent="0.25">
      <c r="A132" s="32">
        <v>418</v>
      </c>
      <c r="B132" s="13" t="s">
        <v>137</v>
      </c>
      <c r="C132" s="15">
        <v>25041</v>
      </c>
      <c r="D132" s="15">
        <f>Ikärakenne[[#This Row],[Laskennalliset kustannukset, IKÄRAKENNE yhteensä, €]]</f>
        <v>56871133.469999999</v>
      </c>
      <c r="E132" s="15">
        <f>'Lask. kustannukset MUUT'!AD138</f>
        <v>4763925.9319945872</v>
      </c>
      <c r="F132" s="231">
        <f>Yhteenveto[[#This Row],[Ikärakenne, laskennallinen kustannus]]+Yhteenveto[[#This Row],[Muut laskennalliset kustannukset ]]</f>
        <v>61635059.401994586</v>
      </c>
      <c r="G132" s="446">
        <v>1629.76</v>
      </c>
      <c r="H132" s="17">
        <v>40810820.159999996</v>
      </c>
      <c r="I132" s="337">
        <f>Yhteenveto[[#This Row],[Laskennalliset kustannukset yhteensä]]-Yhteenveto[[#This Row],[Omarahoitusosuus, €]]</f>
        <v>20824239.24199459</v>
      </c>
      <c r="J132" s="33">
        <f>Lisäosat!U133</f>
        <v>1036835.4419655466</v>
      </c>
      <c r="K132" s="34">
        <f>'Muut lis_väh'!O130</f>
        <v>-2400330.0713490341</v>
      </c>
      <c r="L132" s="231">
        <f>Yhteenveto[[#This Row],[Valtionosuus omarahoitusosuuden jälkeen (välisumma)]]+Yhteenveto[[#This Row],[Lisäosat yhteensä]]+Yhteenveto[[#This Row],[Valtionosuuteen tehtävät vähennykset ja lisäykset, netto]]</f>
        <v>19460744.6126111</v>
      </c>
      <c r="M132" s="34">
        <f>'Verotuloihin perust tasaus'!N137</f>
        <v>1192216</v>
      </c>
      <c r="N132" s="301">
        <f>SUM(Yhteenveto[[#This Row],[Valtionosuus ennen verotuloihin perustuvaa valtionosuuden tasausta]]+Yhteenveto[[#This Row],[Verotuloihin perustuva valtionosuuden tasaus]])</f>
        <v>20652960.6126111</v>
      </c>
      <c r="O132" s="241">
        <f>Verokorvaukset!H130</f>
        <v>1291786.068066336</v>
      </c>
      <c r="P132" s="368">
        <f>SUM(Yhteenveto[[#This Row],[Kunnan  peruspalvelujen valtionosuus ]:[Veroperustemuutoksista johtuvien veromenetysten korvaus]])</f>
        <v>21944746.680677436</v>
      </c>
      <c r="Q132" s="34">
        <f>Kotikuntakorvaus!F134</f>
        <v>-658909.41250000009</v>
      </c>
      <c r="R132" s="339">
        <f>+Yhteenveto[[#This Row],[Kunnan  peruspalvelujen valtionosuus ]]+Yhteenveto[[#This Row],[Veroperustemuutoksista johtuvien veromenetysten korvaus]]+Yhteenveto[[#This Row],[Kotikuntakorvaus, netto]]</f>
        <v>21285837.268177435</v>
      </c>
      <c r="S132" s="11"/>
      <c r="T132"/>
    </row>
    <row r="133" spans="1:20" ht="15" x14ac:dyDescent="0.25">
      <c r="A133" s="32">
        <v>420</v>
      </c>
      <c r="B133" s="36" t="s">
        <v>138</v>
      </c>
      <c r="C133" s="15">
        <v>8924</v>
      </c>
      <c r="D133" s="15">
        <f>Ikärakenne[[#This Row],[Laskennalliset kustannukset, IKÄRAKENNE yhteensä, €]]</f>
        <v>13398255.1</v>
      </c>
      <c r="E133" s="15">
        <f>'Lask. kustannukset MUUT'!AD139</f>
        <v>2875227.0255853231</v>
      </c>
      <c r="F133" s="231">
        <f>Yhteenveto[[#This Row],[Ikärakenne, laskennallinen kustannus]]+Yhteenveto[[#This Row],[Muut laskennalliset kustannukset ]]</f>
        <v>16273482.125585323</v>
      </c>
      <c r="G133" s="446">
        <v>1629.76</v>
      </c>
      <c r="H133" s="17">
        <v>14543978.24</v>
      </c>
      <c r="I133" s="337">
        <f>Yhteenveto[[#This Row],[Laskennalliset kustannukset yhteensä]]-Yhteenveto[[#This Row],[Omarahoitusosuus, €]]</f>
        <v>1729503.885585323</v>
      </c>
      <c r="J133" s="33">
        <f>Lisäosat!U134</f>
        <v>295357.0925489369</v>
      </c>
      <c r="K133" s="34">
        <f>'Muut lis_väh'!O131</f>
        <v>-71391.824467682221</v>
      </c>
      <c r="L133" s="231">
        <f>Yhteenveto[[#This Row],[Valtionosuus omarahoitusosuuden jälkeen (välisumma)]]+Yhteenveto[[#This Row],[Lisäosat yhteensä]]+Yhteenveto[[#This Row],[Valtionosuuteen tehtävät vähennykset ja lisäykset, netto]]</f>
        <v>1953469.1536665775</v>
      </c>
      <c r="M133" s="34">
        <f>'Verotuloihin perust tasaus'!N138</f>
        <v>2532880</v>
      </c>
      <c r="N133" s="301">
        <f>SUM(Yhteenveto[[#This Row],[Valtionosuus ennen verotuloihin perustuvaa valtionosuuden tasausta]]+Yhteenveto[[#This Row],[Verotuloihin perustuva valtionosuuden tasaus]])</f>
        <v>4486349.1536665773</v>
      </c>
      <c r="O133" s="241">
        <f>Verokorvaukset!H131</f>
        <v>1167064.5437306035</v>
      </c>
      <c r="P133" s="368">
        <f>SUM(Yhteenveto[[#This Row],[Kunnan  peruspalvelujen valtionosuus ]:[Veroperustemuutoksista johtuvien veromenetysten korvaus]])</f>
        <v>5653413.6973971808</v>
      </c>
      <c r="Q133" s="34">
        <f>Kotikuntakorvaus!F135</f>
        <v>-141993.69750000001</v>
      </c>
      <c r="R133" s="339">
        <f>+Yhteenveto[[#This Row],[Kunnan  peruspalvelujen valtionosuus ]]+Yhteenveto[[#This Row],[Veroperustemuutoksista johtuvien veromenetysten korvaus]]+Yhteenveto[[#This Row],[Kotikuntakorvaus, netto]]</f>
        <v>5511419.9998971811</v>
      </c>
      <c r="S133" s="11"/>
      <c r="T133"/>
    </row>
    <row r="134" spans="1:20" ht="15" x14ac:dyDescent="0.25">
      <c r="A134" s="32">
        <v>421</v>
      </c>
      <c r="B134" s="13" t="s">
        <v>139</v>
      </c>
      <c r="C134" s="15">
        <v>656</v>
      </c>
      <c r="D134" s="15">
        <f>Ikärakenne[[#This Row],[Laskennalliset kustannukset, IKÄRAKENNE yhteensä, €]]</f>
        <v>1051593.51</v>
      </c>
      <c r="E134" s="15">
        <f>'Lask. kustannukset MUUT'!AD140</f>
        <v>509427.28972012061</v>
      </c>
      <c r="F134" s="231">
        <f>Yhteenveto[[#This Row],[Ikärakenne, laskennallinen kustannus]]+Yhteenveto[[#This Row],[Muut laskennalliset kustannukset ]]</f>
        <v>1561020.7997201206</v>
      </c>
      <c r="G134" s="446">
        <v>1629.76</v>
      </c>
      <c r="H134" s="17">
        <v>1069122.5600000001</v>
      </c>
      <c r="I134" s="337">
        <f>Yhteenveto[[#This Row],[Laskennalliset kustannukset yhteensä]]-Yhteenveto[[#This Row],[Omarahoitusosuus, €]]</f>
        <v>491898.23972012056</v>
      </c>
      <c r="J134" s="33">
        <f>Lisäosat!U135</f>
        <v>234927.89005980163</v>
      </c>
      <c r="K134" s="34">
        <f>'Muut lis_väh'!O132</f>
        <v>350053.12636249256</v>
      </c>
      <c r="L134" s="231">
        <f>Yhteenveto[[#This Row],[Valtionosuus omarahoitusosuuden jälkeen (välisumma)]]+Yhteenveto[[#This Row],[Lisäosat yhteensä]]+Yhteenveto[[#This Row],[Valtionosuuteen tehtävät vähennykset ja lisäykset, netto]]</f>
        <v>1076879.2561424146</v>
      </c>
      <c r="M134" s="34">
        <f>'Verotuloihin perust tasaus'!N139</f>
        <v>-12017</v>
      </c>
      <c r="N134" s="301">
        <f>SUM(Yhteenveto[[#This Row],[Valtionosuus ennen verotuloihin perustuvaa valtionosuuden tasausta]]+Yhteenveto[[#This Row],[Verotuloihin perustuva valtionosuuden tasaus]])</f>
        <v>1064862.2561424146</v>
      </c>
      <c r="O134" s="241">
        <f>Verokorvaukset!H132</f>
        <v>149650.46293401683</v>
      </c>
      <c r="P134" s="368">
        <f>SUM(Yhteenveto[[#This Row],[Kunnan  peruspalvelujen valtionosuus ]:[Veroperustemuutoksista johtuvien veromenetysten korvaus]])</f>
        <v>1214512.7190764314</v>
      </c>
      <c r="Q134" s="34">
        <f>Kotikuntakorvaus!F136</f>
        <v>-8833.75</v>
      </c>
      <c r="R134" s="339">
        <f>+Yhteenveto[[#This Row],[Kunnan  peruspalvelujen valtionosuus ]]+Yhteenveto[[#This Row],[Veroperustemuutoksista johtuvien veromenetysten korvaus]]+Yhteenveto[[#This Row],[Kotikuntakorvaus, netto]]</f>
        <v>1205678.9690764314</v>
      </c>
      <c r="S134" s="11"/>
      <c r="T134"/>
    </row>
    <row r="135" spans="1:20" ht="15" x14ac:dyDescent="0.25">
      <c r="A135" s="32">
        <v>422</v>
      </c>
      <c r="B135" s="13" t="s">
        <v>140</v>
      </c>
      <c r="C135" s="15">
        <v>9846</v>
      </c>
      <c r="D135" s="15">
        <f>Ikärakenne[[#This Row],[Laskennalliset kustannukset, IKÄRAKENNE yhteensä, €]]</f>
        <v>10947975.130000001</v>
      </c>
      <c r="E135" s="15">
        <f>'Lask. kustannukset MUUT'!AD141</f>
        <v>6745901.3803610988</v>
      </c>
      <c r="F135" s="231">
        <f>Yhteenveto[[#This Row],[Ikärakenne, laskennallinen kustannus]]+Yhteenveto[[#This Row],[Muut laskennalliset kustannukset ]]</f>
        <v>17693876.510361098</v>
      </c>
      <c r="G135" s="446">
        <v>1629.76</v>
      </c>
      <c r="H135" s="17">
        <v>16046616.959999999</v>
      </c>
      <c r="I135" s="337">
        <f>Yhteenveto[[#This Row],[Laskennalliset kustannukset yhteensä]]-Yhteenveto[[#This Row],[Omarahoitusosuus, €]]</f>
        <v>1647259.5503610987</v>
      </c>
      <c r="J135" s="33">
        <f>Lisäosat!U136</f>
        <v>1565572.6050531152</v>
      </c>
      <c r="K135" s="34">
        <f>'Muut lis_väh'!O133</f>
        <v>-1281438.3201204478</v>
      </c>
      <c r="L135" s="231">
        <f>Yhteenveto[[#This Row],[Valtionosuus omarahoitusosuuden jälkeen (välisumma)]]+Yhteenveto[[#This Row],[Lisäosat yhteensä]]+Yhteenveto[[#This Row],[Valtionosuuteen tehtävät vähennykset ja lisäykset, netto]]</f>
        <v>1931393.8352937661</v>
      </c>
      <c r="M135" s="34">
        <f>'Verotuloihin perust tasaus'!N140</f>
        <v>2194075</v>
      </c>
      <c r="N135" s="301">
        <f>SUM(Yhteenveto[[#This Row],[Valtionosuus ennen verotuloihin perustuvaa valtionosuuden tasausta]]+Yhteenveto[[#This Row],[Verotuloihin perustuva valtionosuuden tasaus]])</f>
        <v>4125468.8352937661</v>
      </c>
      <c r="O135" s="241">
        <f>Verokorvaukset!H133</f>
        <v>1673577.4653186472</v>
      </c>
      <c r="P135" s="368">
        <f>SUM(Yhteenveto[[#This Row],[Kunnan  peruspalvelujen valtionosuus ]:[Veroperustemuutoksista johtuvien veromenetysten korvaus]])</f>
        <v>5799046.3006124133</v>
      </c>
      <c r="Q135" s="34">
        <f>Kotikuntakorvaus!F137</f>
        <v>-618362.49999999988</v>
      </c>
      <c r="R135" s="339">
        <f>+Yhteenveto[[#This Row],[Kunnan  peruspalvelujen valtionosuus ]]+Yhteenveto[[#This Row],[Veroperustemuutoksista johtuvien veromenetysten korvaus]]+Yhteenveto[[#This Row],[Kotikuntakorvaus, netto]]</f>
        <v>5180683.8006124133</v>
      </c>
      <c r="S135" s="11"/>
      <c r="T135"/>
    </row>
    <row r="136" spans="1:20" ht="15" x14ac:dyDescent="0.25">
      <c r="A136" s="32">
        <v>423</v>
      </c>
      <c r="B136" s="13" t="s">
        <v>141</v>
      </c>
      <c r="C136" s="15">
        <v>20732</v>
      </c>
      <c r="D136" s="15">
        <f>Ikärakenne[[#This Row],[Laskennalliset kustannukset, IKÄRAKENNE yhteensä, €]]</f>
        <v>43320185.740000002</v>
      </c>
      <c r="E136" s="15">
        <f>'Lask. kustannukset MUUT'!AD142</f>
        <v>4316173.3779784106</v>
      </c>
      <c r="F136" s="231">
        <f>Yhteenveto[[#This Row],[Ikärakenne, laskennallinen kustannus]]+Yhteenveto[[#This Row],[Muut laskennalliset kustannukset ]]</f>
        <v>47636359.117978409</v>
      </c>
      <c r="G136" s="446">
        <v>1629.76</v>
      </c>
      <c r="H136" s="17">
        <v>33788184.32</v>
      </c>
      <c r="I136" s="337">
        <f>Yhteenveto[[#This Row],[Laskennalliset kustannukset yhteensä]]-Yhteenveto[[#This Row],[Omarahoitusosuus, €]]</f>
        <v>13848174.797978409</v>
      </c>
      <c r="J136" s="33">
        <f>Lisäosat!U137</f>
        <v>753817.89915313537</v>
      </c>
      <c r="K136" s="34">
        <f>'Muut lis_väh'!O134</f>
        <v>923583.55758129817</v>
      </c>
      <c r="L136" s="231">
        <f>Yhteenveto[[#This Row],[Valtionosuus omarahoitusosuuden jälkeen (välisumma)]]+Yhteenveto[[#This Row],[Lisäosat yhteensä]]+Yhteenveto[[#This Row],[Valtionosuuteen tehtävät vähennykset ja lisäykset, netto]]</f>
        <v>15525576.254712842</v>
      </c>
      <c r="M136" s="34">
        <f>'Verotuloihin perust tasaus'!N141</f>
        <v>833021</v>
      </c>
      <c r="N136" s="301">
        <f>SUM(Yhteenveto[[#This Row],[Valtionosuus ennen verotuloihin perustuvaa valtionosuuden tasausta]]+Yhteenveto[[#This Row],[Verotuloihin perustuva valtionosuuden tasaus]])</f>
        <v>16358597.254712842</v>
      </c>
      <c r="O136" s="241">
        <f>Verokorvaukset!H134</f>
        <v>1478654.1429021494</v>
      </c>
      <c r="P136" s="368">
        <f>SUM(Yhteenveto[[#This Row],[Kunnan  peruspalvelujen valtionosuus ]:[Veroperustemuutoksista johtuvien veromenetysten korvaus]])</f>
        <v>17837251.397614993</v>
      </c>
      <c r="Q136" s="34">
        <f>Kotikuntakorvaus!F138</f>
        <v>-65458.087500000023</v>
      </c>
      <c r="R136" s="339">
        <f>+Yhteenveto[[#This Row],[Kunnan  peruspalvelujen valtionosuus ]]+Yhteenveto[[#This Row],[Veroperustemuutoksista johtuvien veromenetysten korvaus]]+Yhteenveto[[#This Row],[Kotikuntakorvaus, netto]]</f>
        <v>17771793.310114995</v>
      </c>
      <c r="S136" s="11"/>
      <c r="T136"/>
    </row>
    <row r="137" spans="1:20" ht="15" x14ac:dyDescent="0.25">
      <c r="A137" s="32">
        <v>425</v>
      </c>
      <c r="B137" s="13" t="s">
        <v>142</v>
      </c>
      <c r="C137" s="15">
        <v>10116</v>
      </c>
      <c r="D137" s="15">
        <f>Ikärakenne[[#This Row],[Laskennalliset kustannukset, IKÄRAKENNE yhteensä, €]]</f>
        <v>32303826.960000001</v>
      </c>
      <c r="E137" s="15">
        <f>'Lask. kustannukset MUUT'!AD143</f>
        <v>1674031.5176966267</v>
      </c>
      <c r="F137" s="231">
        <f>Yhteenveto[[#This Row],[Ikärakenne, laskennallinen kustannus]]+Yhteenveto[[#This Row],[Muut laskennalliset kustannukset ]]</f>
        <v>33977858.477696627</v>
      </c>
      <c r="G137" s="446">
        <v>1629.76</v>
      </c>
      <c r="H137" s="17">
        <v>16486652.16</v>
      </c>
      <c r="I137" s="337">
        <f>Yhteenveto[[#This Row],[Laskennalliset kustannukset yhteensä]]-Yhteenveto[[#This Row],[Omarahoitusosuus, €]]</f>
        <v>17491206.317696627</v>
      </c>
      <c r="J137" s="33">
        <f>Lisäosat!U138</f>
        <v>307508.43794871611</v>
      </c>
      <c r="K137" s="34">
        <f>'Muut lis_väh'!O135</f>
        <v>-2731789.0845882827</v>
      </c>
      <c r="L137" s="231">
        <f>Yhteenveto[[#This Row],[Valtionosuus omarahoitusosuuden jälkeen (välisumma)]]+Yhteenveto[[#This Row],[Lisäosat yhteensä]]+Yhteenveto[[#This Row],[Valtionosuuteen tehtävät vähennykset ja lisäykset, netto]]</f>
        <v>15066925.67105706</v>
      </c>
      <c r="M137" s="34">
        <f>'Verotuloihin perust tasaus'!N142</f>
        <v>5130249</v>
      </c>
      <c r="N137" s="301">
        <f>SUM(Yhteenveto[[#This Row],[Valtionosuus ennen verotuloihin perustuvaa valtionosuuden tasausta]]+Yhteenveto[[#This Row],[Verotuloihin perustuva valtionosuuden tasaus]])</f>
        <v>20197174.67105706</v>
      </c>
      <c r="O137" s="241">
        <f>Verokorvaukset!H135</f>
        <v>473332.88151650445</v>
      </c>
      <c r="P137" s="368">
        <f>SUM(Yhteenveto[[#This Row],[Kunnan  peruspalvelujen valtionosuus ]:[Veroperustemuutoksista johtuvien veromenetysten korvaus]])</f>
        <v>20670507.552573565</v>
      </c>
      <c r="Q137" s="34">
        <f>Kotikuntakorvaus!F139</f>
        <v>254429.66749999998</v>
      </c>
      <c r="R137" s="339">
        <f>+Yhteenveto[[#This Row],[Kunnan  peruspalvelujen valtionosuus ]]+Yhteenveto[[#This Row],[Veroperustemuutoksista johtuvien veromenetysten korvaus]]+Yhteenveto[[#This Row],[Kotikuntakorvaus, netto]]</f>
        <v>20924937.220073566</v>
      </c>
      <c r="S137" s="11"/>
      <c r="T137"/>
    </row>
    <row r="138" spans="1:20" ht="15" x14ac:dyDescent="0.25">
      <c r="A138" s="32">
        <v>426</v>
      </c>
      <c r="B138" s="13" t="s">
        <v>143</v>
      </c>
      <c r="C138" s="15">
        <v>11980</v>
      </c>
      <c r="D138" s="15">
        <f>Ikärakenne[[#This Row],[Laskennalliset kustannukset, IKÄRAKENNE yhteensä, €]]</f>
        <v>23117121.68</v>
      </c>
      <c r="E138" s="15">
        <f>'Lask. kustannukset MUUT'!AD144</f>
        <v>3655776.9517239761</v>
      </c>
      <c r="F138" s="231">
        <f>Yhteenveto[[#This Row],[Ikärakenne, laskennallinen kustannus]]+Yhteenveto[[#This Row],[Muut laskennalliset kustannukset ]]</f>
        <v>26772898.631723978</v>
      </c>
      <c r="G138" s="446">
        <v>1629.76</v>
      </c>
      <c r="H138" s="17">
        <v>19524524.800000001</v>
      </c>
      <c r="I138" s="337">
        <f>Yhteenveto[[#This Row],[Laskennalliset kustannukset yhteensä]]-Yhteenveto[[#This Row],[Omarahoitusosuus, €]]</f>
        <v>7248373.8317239769</v>
      </c>
      <c r="J138" s="33">
        <f>Lisäosat!U139</f>
        <v>380598.02117708337</v>
      </c>
      <c r="K138" s="34">
        <f>'Muut lis_väh'!O136</f>
        <v>-3543462.0634994432</v>
      </c>
      <c r="L138" s="231">
        <f>Yhteenveto[[#This Row],[Valtionosuus omarahoitusosuuden jälkeen (välisumma)]]+Yhteenveto[[#This Row],[Lisäosat yhteensä]]+Yhteenveto[[#This Row],[Valtionosuuteen tehtävät vähennykset ja lisäykset, netto]]</f>
        <v>4085509.7894016169</v>
      </c>
      <c r="M138" s="34">
        <f>'Verotuloihin perust tasaus'!N143</f>
        <v>5859376</v>
      </c>
      <c r="N138" s="301">
        <f>SUM(Yhteenveto[[#This Row],[Valtionosuus ennen verotuloihin perustuvaa valtionosuuden tasausta]]+Yhteenveto[[#This Row],[Verotuloihin perustuva valtionosuuden tasaus]])</f>
        <v>9944885.7894016169</v>
      </c>
      <c r="O138" s="241">
        <f>Verokorvaukset!H136</f>
        <v>1197744.1598645626</v>
      </c>
      <c r="P138" s="368">
        <f>SUM(Yhteenveto[[#This Row],[Kunnan  peruspalvelujen valtionosuus ]:[Veroperustemuutoksista johtuvien veromenetysten korvaus]])</f>
        <v>11142629.94926618</v>
      </c>
      <c r="Q138" s="34">
        <f>Kotikuntakorvaus!F140</f>
        <v>-592620.95250000001</v>
      </c>
      <c r="R138" s="339">
        <f>+Yhteenveto[[#This Row],[Kunnan  peruspalvelujen valtionosuus ]]+Yhteenveto[[#This Row],[Veroperustemuutoksista johtuvien veromenetysten korvaus]]+Yhteenveto[[#This Row],[Kotikuntakorvaus, netto]]</f>
        <v>10550008.99676618</v>
      </c>
      <c r="S138" s="11"/>
      <c r="T138"/>
    </row>
    <row r="139" spans="1:20" ht="15" x14ac:dyDescent="0.25">
      <c r="A139" s="32">
        <v>430</v>
      </c>
      <c r="B139" s="13" t="s">
        <v>144</v>
      </c>
      <c r="C139" s="15">
        <v>15124</v>
      </c>
      <c r="D139" s="15">
        <f>Ikärakenne[[#This Row],[Laskennalliset kustannukset, IKÄRAKENNE yhteensä, €]]</f>
        <v>22862860.400000002</v>
      </c>
      <c r="E139" s="15">
        <f>'Lask. kustannukset MUUT'!AD145</f>
        <v>5217526.7777748834</v>
      </c>
      <c r="F139" s="231">
        <f>Yhteenveto[[#This Row],[Ikärakenne, laskennallinen kustannus]]+Yhteenveto[[#This Row],[Muut laskennalliset kustannukset ]]</f>
        <v>28080387.177774884</v>
      </c>
      <c r="G139" s="446">
        <v>1629.76</v>
      </c>
      <c r="H139" s="17">
        <v>24648490.239999998</v>
      </c>
      <c r="I139" s="337">
        <f>Yhteenveto[[#This Row],[Laskennalliset kustannukset yhteensä]]-Yhteenveto[[#This Row],[Omarahoitusosuus, €]]</f>
        <v>3431896.9377748854</v>
      </c>
      <c r="J139" s="33">
        <f>Lisäosat!U140</f>
        <v>495902.63625834737</v>
      </c>
      <c r="K139" s="34">
        <f>'Muut lis_väh'!O137</f>
        <v>-178967.30974254827</v>
      </c>
      <c r="L139" s="231">
        <f>Yhteenveto[[#This Row],[Valtionosuus omarahoitusosuuden jälkeen (välisumma)]]+Yhteenveto[[#This Row],[Lisäosat yhteensä]]+Yhteenveto[[#This Row],[Valtionosuuteen tehtävät vähennykset ja lisäykset, netto]]</f>
        <v>3748832.2642906848</v>
      </c>
      <c r="M139" s="34">
        <f>'Verotuloihin perust tasaus'!N144</f>
        <v>6619731</v>
      </c>
      <c r="N139" s="301">
        <f>SUM(Yhteenveto[[#This Row],[Valtionosuus ennen verotuloihin perustuvaa valtionosuuden tasausta]]+Yhteenveto[[#This Row],[Verotuloihin perustuva valtionosuuden tasaus]])</f>
        <v>10368563.264290685</v>
      </c>
      <c r="O139" s="241">
        <f>Verokorvaukset!H137</f>
        <v>2604699.0925373985</v>
      </c>
      <c r="P139" s="368">
        <f>SUM(Yhteenveto[[#This Row],[Kunnan  peruspalvelujen valtionosuus ]:[Veroperustemuutoksista johtuvien veromenetysten korvaus]])</f>
        <v>12973262.356828082</v>
      </c>
      <c r="Q139" s="34">
        <f>Kotikuntakorvaus!F141</f>
        <v>28091.324999999953</v>
      </c>
      <c r="R139" s="339">
        <f>+Yhteenveto[[#This Row],[Kunnan  peruspalvelujen valtionosuus ]]+Yhteenveto[[#This Row],[Veroperustemuutoksista johtuvien veromenetysten korvaus]]+Yhteenveto[[#This Row],[Kotikuntakorvaus, netto]]</f>
        <v>13001353.681828082</v>
      </c>
      <c r="S139" s="11"/>
      <c r="T139"/>
    </row>
    <row r="140" spans="1:20" ht="15" x14ac:dyDescent="0.25">
      <c r="A140" s="32">
        <v>433</v>
      </c>
      <c r="B140" s="13" t="s">
        <v>145</v>
      </c>
      <c r="C140" s="15">
        <v>7574</v>
      </c>
      <c r="D140" s="15">
        <f>Ikärakenne[[#This Row],[Laskennalliset kustannukset, IKÄRAKENNE yhteensä, €]]</f>
        <v>12652263.190000001</v>
      </c>
      <c r="E140" s="15">
        <f>'Lask. kustannukset MUUT'!AD146</f>
        <v>2102273.597804856</v>
      </c>
      <c r="F140" s="231">
        <f>Yhteenveto[[#This Row],[Ikärakenne, laskennallinen kustannus]]+Yhteenveto[[#This Row],[Muut laskennalliset kustannukset ]]</f>
        <v>14754536.787804857</v>
      </c>
      <c r="G140" s="446">
        <v>1629.76</v>
      </c>
      <c r="H140" s="17">
        <v>12343802.24</v>
      </c>
      <c r="I140" s="337">
        <f>Yhteenveto[[#This Row],[Laskennalliset kustannukset yhteensä]]-Yhteenveto[[#This Row],[Omarahoitusosuus, €]]</f>
        <v>2410734.5478048567</v>
      </c>
      <c r="J140" s="33">
        <f>Lisäosat!U141</f>
        <v>224569.98732303997</v>
      </c>
      <c r="K140" s="34">
        <f>'Muut lis_väh'!O138</f>
        <v>-579903.86412026151</v>
      </c>
      <c r="L140" s="231">
        <f>Yhteenveto[[#This Row],[Valtionosuus omarahoitusosuuden jälkeen (välisumma)]]+Yhteenveto[[#This Row],[Lisäosat yhteensä]]+Yhteenveto[[#This Row],[Valtionosuuteen tehtävät vähennykset ja lisäykset, netto]]</f>
        <v>2055400.6710076353</v>
      </c>
      <c r="M140" s="34">
        <f>'Verotuloihin perust tasaus'!N145</f>
        <v>2024135</v>
      </c>
      <c r="N140" s="301">
        <f>SUM(Yhteenveto[[#This Row],[Valtionosuus ennen verotuloihin perustuvaa valtionosuuden tasausta]]+Yhteenveto[[#This Row],[Verotuloihin perustuva valtionosuuden tasaus]])</f>
        <v>4079535.6710076351</v>
      </c>
      <c r="O140" s="241">
        <f>Verokorvaukset!H138</f>
        <v>1003323.682440712</v>
      </c>
      <c r="P140" s="368">
        <f>SUM(Yhteenveto[[#This Row],[Kunnan  peruspalvelujen valtionosuus ]:[Veroperustemuutoksista johtuvien veromenetysten korvaus]])</f>
        <v>5082859.3534483472</v>
      </c>
      <c r="Q140" s="34">
        <f>Kotikuntakorvaus!F142</f>
        <v>45935.5</v>
      </c>
      <c r="R140" s="339">
        <f>+Yhteenveto[[#This Row],[Kunnan  peruspalvelujen valtionosuus ]]+Yhteenveto[[#This Row],[Veroperustemuutoksista johtuvien veromenetysten korvaus]]+Yhteenveto[[#This Row],[Kotikuntakorvaus, netto]]</f>
        <v>5128794.8534483472</v>
      </c>
      <c r="S140" s="11"/>
      <c r="T140"/>
    </row>
    <row r="141" spans="1:20" ht="15" x14ac:dyDescent="0.25">
      <c r="A141" s="32">
        <v>434</v>
      </c>
      <c r="B141" s="13" t="s">
        <v>146</v>
      </c>
      <c r="C141" s="15">
        <v>14196</v>
      </c>
      <c r="D141" s="15">
        <f>Ikärakenne[[#This Row],[Laskennalliset kustannukset, IKÄRAKENNE yhteensä, €]]</f>
        <v>21225023.030000001</v>
      </c>
      <c r="E141" s="15">
        <f>'Lask. kustannukset MUUT'!AD147</f>
        <v>7196086.9197489889</v>
      </c>
      <c r="F141" s="231">
        <f>Yhteenveto[[#This Row],[Ikärakenne, laskennallinen kustannus]]+Yhteenveto[[#This Row],[Muut laskennalliset kustannukset ]]</f>
        <v>28421109.949748989</v>
      </c>
      <c r="G141" s="446">
        <v>1629.76</v>
      </c>
      <c r="H141" s="17">
        <v>23136072.960000001</v>
      </c>
      <c r="I141" s="337">
        <f>Yhteenveto[[#This Row],[Laskennalliset kustannukset yhteensä]]-Yhteenveto[[#This Row],[Omarahoitusosuus, €]]</f>
        <v>5285036.9897489883</v>
      </c>
      <c r="J141" s="33">
        <f>Lisäosat!U142</f>
        <v>465519.9608008737</v>
      </c>
      <c r="K141" s="34">
        <f>'Muut lis_väh'!O139</f>
        <v>1166337.2843992594</v>
      </c>
      <c r="L141" s="231">
        <f>Yhteenveto[[#This Row],[Valtionosuus omarahoitusosuuden jälkeen (välisumma)]]+Yhteenveto[[#This Row],[Lisäosat yhteensä]]+Yhteenveto[[#This Row],[Valtionosuuteen tehtävät vähennykset ja lisäykset, netto]]</f>
        <v>6916894.2349491213</v>
      </c>
      <c r="M141" s="34">
        <f>'Verotuloihin perust tasaus'!N146</f>
        <v>-453245</v>
      </c>
      <c r="N141" s="301">
        <f>SUM(Yhteenveto[[#This Row],[Valtionosuus ennen verotuloihin perustuvaa valtionosuuden tasausta]]+Yhteenveto[[#This Row],[Verotuloihin perustuva valtionosuuden tasaus]])</f>
        <v>6463649.2349491213</v>
      </c>
      <c r="O141" s="241">
        <f>Verokorvaukset!H139</f>
        <v>1985838.6964242444</v>
      </c>
      <c r="P141" s="368">
        <f>SUM(Yhteenveto[[#This Row],[Kunnan  peruspalvelujen valtionosuus ]:[Veroperustemuutoksista johtuvien veromenetysten korvaus]])</f>
        <v>8449487.9313733652</v>
      </c>
      <c r="Q141" s="34">
        <f>Kotikuntakorvaus!F143</f>
        <v>1092293.1875</v>
      </c>
      <c r="R141" s="339">
        <f>+Yhteenveto[[#This Row],[Kunnan  peruspalvelujen valtionosuus ]]+Yhteenveto[[#This Row],[Veroperustemuutoksista johtuvien veromenetysten korvaus]]+Yhteenveto[[#This Row],[Kotikuntakorvaus, netto]]</f>
        <v>9541781.1188733652</v>
      </c>
      <c r="S141" s="11"/>
      <c r="T141"/>
    </row>
    <row r="142" spans="1:20" ht="15" x14ac:dyDescent="0.25">
      <c r="A142" s="32">
        <v>435</v>
      </c>
      <c r="B142" s="13" t="s">
        <v>147</v>
      </c>
      <c r="C142" s="15">
        <v>695</v>
      </c>
      <c r="D142" s="15">
        <f>Ikärakenne[[#This Row],[Laskennalliset kustannukset, IKÄRAKENNE yhteensä, €]]</f>
        <v>778005.76</v>
      </c>
      <c r="E142" s="15">
        <f>'Lask. kustannukset MUUT'!AD148</f>
        <v>400304.34250276547</v>
      </c>
      <c r="F142" s="231">
        <f>Yhteenveto[[#This Row],[Ikärakenne, laskennallinen kustannus]]+Yhteenveto[[#This Row],[Muut laskennalliset kustannukset ]]</f>
        <v>1178310.1025027656</v>
      </c>
      <c r="G142" s="446">
        <v>1629.76</v>
      </c>
      <c r="H142" s="17">
        <v>1132683.2</v>
      </c>
      <c r="I142" s="337">
        <f>Yhteenveto[[#This Row],[Laskennalliset kustannukset yhteensä]]-Yhteenveto[[#This Row],[Omarahoitusosuus, €]]</f>
        <v>45626.902502765646</v>
      </c>
      <c r="J142" s="33">
        <f>Lisäosat!U143</f>
        <v>237592.98857319361</v>
      </c>
      <c r="K142" s="34">
        <f>'Muut lis_väh'!O140</f>
        <v>691815.85266426031</v>
      </c>
      <c r="L142" s="231">
        <f>Yhteenveto[[#This Row],[Valtionosuus omarahoitusosuuden jälkeen (välisumma)]]+Yhteenveto[[#This Row],[Lisäosat yhteensä]]+Yhteenveto[[#This Row],[Valtionosuuteen tehtävät vähennykset ja lisäykset, netto]]</f>
        <v>975035.74374021962</v>
      </c>
      <c r="M142" s="34">
        <f>'Verotuloihin perust tasaus'!N147</f>
        <v>4470</v>
      </c>
      <c r="N142" s="301">
        <f>SUM(Yhteenveto[[#This Row],[Valtionosuus ennen verotuloihin perustuvaa valtionosuuden tasausta]]+Yhteenveto[[#This Row],[Verotuloihin perustuva valtionosuuden tasaus]])</f>
        <v>979505.74374021962</v>
      </c>
      <c r="O142" s="241">
        <f>Verokorvaukset!H140</f>
        <v>138336.00115504637</v>
      </c>
      <c r="P142" s="368">
        <f>SUM(Yhteenveto[[#This Row],[Kunnan  peruspalvelujen valtionosuus ]:[Veroperustemuutoksista johtuvien veromenetysten korvaus]])</f>
        <v>1117841.7448952659</v>
      </c>
      <c r="Q142" s="34">
        <f>Kotikuntakorvaus!F144</f>
        <v>-183742</v>
      </c>
      <c r="R142" s="339">
        <f>+Yhteenveto[[#This Row],[Kunnan  peruspalvelujen valtionosuus ]]+Yhteenveto[[#This Row],[Veroperustemuutoksista johtuvien veromenetysten korvaus]]+Yhteenveto[[#This Row],[Kotikuntakorvaus, netto]]</f>
        <v>934099.7448952659</v>
      </c>
      <c r="S142" s="11"/>
      <c r="T142"/>
    </row>
    <row r="143" spans="1:20" ht="15" x14ac:dyDescent="0.25">
      <c r="A143" s="32">
        <v>436</v>
      </c>
      <c r="B143" s="13" t="s">
        <v>148</v>
      </c>
      <c r="C143" s="15">
        <v>2018</v>
      </c>
      <c r="D143" s="15">
        <f>Ikärakenne[[#This Row],[Laskennalliset kustannukset, IKÄRAKENNE yhteensä, €]]</f>
        <v>5439183.5700000003</v>
      </c>
      <c r="E143" s="15">
        <f>'Lask. kustannukset MUUT'!AD149</f>
        <v>586573.34989626019</v>
      </c>
      <c r="F143" s="231">
        <f>Yhteenveto[[#This Row],[Ikärakenne, laskennallinen kustannus]]+Yhteenveto[[#This Row],[Muut laskennalliset kustannukset ]]</f>
        <v>6025756.9198962608</v>
      </c>
      <c r="G143" s="446">
        <v>1629.76</v>
      </c>
      <c r="H143" s="17">
        <v>3288855.68</v>
      </c>
      <c r="I143" s="337">
        <f>Yhteenveto[[#This Row],[Laskennalliset kustannukset yhteensä]]-Yhteenveto[[#This Row],[Omarahoitusosuus, €]]</f>
        <v>2736901.2398962607</v>
      </c>
      <c r="J143" s="33">
        <f>Lisäosat!U144</f>
        <v>67777.350609178204</v>
      </c>
      <c r="K143" s="34">
        <f>'Muut lis_väh'!O141</f>
        <v>-446765.75319132861</v>
      </c>
      <c r="L143" s="231">
        <f>Yhteenveto[[#This Row],[Valtionosuus omarahoitusosuuden jälkeen (välisumma)]]+Yhteenveto[[#This Row],[Lisäosat yhteensä]]+Yhteenveto[[#This Row],[Valtionosuuteen tehtävät vähennykset ja lisäykset, netto]]</f>
        <v>2357912.8373141102</v>
      </c>
      <c r="M143" s="34">
        <f>'Verotuloihin perust tasaus'!N148</f>
        <v>1388512</v>
      </c>
      <c r="N143" s="301">
        <f>SUM(Yhteenveto[[#This Row],[Valtionosuus ennen verotuloihin perustuvaa valtionosuuden tasausta]]+Yhteenveto[[#This Row],[Verotuloihin perustuva valtionosuuden tasaus]])</f>
        <v>3746424.8373141102</v>
      </c>
      <c r="O143" s="241">
        <f>Verokorvaukset!H141</f>
        <v>233169.27356805155</v>
      </c>
      <c r="P143" s="368">
        <f>SUM(Yhteenveto[[#This Row],[Kunnan  peruspalvelujen valtionosuus ]:[Veroperustemuutoksista johtuvien veromenetysten korvaus]])</f>
        <v>3979594.1108821617</v>
      </c>
      <c r="Q143" s="34">
        <f>Kotikuntakorvaus!F145</f>
        <v>-25564.872499999998</v>
      </c>
      <c r="R143" s="339">
        <f>+Yhteenveto[[#This Row],[Kunnan  peruspalvelujen valtionosuus ]]+Yhteenveto[[#This Row],[Veroperustemuutoksista johtuvien veromenetysten korvaus]]+Yhteenveto[[#This Row],[Kotikuntakorvaus, netto]]</f>
        <v>3954029.2383821616</v>
      </c>
      <c r="S143" s="11"/>
      <c r="T143"/>
    </row>
    <row r="144" spans="1:20" ht="15" x14ac:dyDescent="0.25">
      <c r="A144" s="32">
        <v>440</v>
      </c>
      <c r="B144" s="13" t="s">
        <v>149</v>
      </c>
      <c r="C144" s="15">
        <v>5955</v>
      </c>
      <c r="D144" s="15">
        <f>Ikärakenne[[#This Row],[Laskennalliset kustannukset, IKÄRAKENNE yhteensä, €]]</f>
        <v>19266181.399999999</v>
      </c>
      <c r="E144" s="15">
        <f>'Lask. kustannukset MUUT'!AD150</f>
        <v>3437866.2026269492</v>
      </c>
      <c r="F144" s="231">
        <f>Yhteenveto[[#This Row],[Ikärakenne, laskennallinen kustannus]]+Yhteenveto[[#This Row],[Muut laskennalliset kustannukset ]]</f>
        <v>22704047.60262695</v>
      </c>
      <c r="G144" s="446">
        <v>1629.76</v>
      </c>
      <c r="H144" s="17">
        <v>9705220.8000000007</v>
      </c>
      <c r="I144" s="337">
        <f>Yhteenveto[[#This Row],[Laskennalliset kustannukset yhteensä]]-Yhteenveto[[#This Row],[Omarahoitusosuus, €]]</f>
        <v>12998826.802626949</v>
      </c>
      <c r="J144" s="33">
        <f>Lisäosat!U145</f>
        <v>261686.94086641498</v>
      </c>
      <c r="K144" s="34">
        <f>'Muut lis_väh'!O142</f>
        <v>-2673112.8208942949</v>
      </c>
      <c r="L144" s="231">
        <f>Yhteenveto[[#This Row],[Valtionosuus omarahoitusosuuden jälkeen (välisumma)]]+Yhteenveto[[#This Row],[Lisäosat yhteensä]]+Yhteenveto[[#This Row],[Valtionosuuteen tehtävät vähennykset ja lisäykset, netto]]</f>
        <v>10587400.922599068</v>
      </c>
      <c r="M144" s="34">
        <f>'Verotuloihin perust tasaus'!N149</f>
        <v>3232984</v>
      </c>
      <c r="N144" s="301">
        <f>SUM(Yhteenveto[[#This Row],[Valtionosuus ennen verotuloihin perustuvaa valtionosuuden tasausta]]+Yhteenveto[[#This Row],[Verotuloihin perustuva valtionosuuden tasaus]])</f>
        <v>13820384.922599068</v>
      </c>
      <c r="O144" s="241">
        <f>Verokorvaukset!H142</f>
        <v>441020.359686265</v>
      </c>
      <c r="P144" s="368">
        <f>SUM(Yhteenveto[[#This Row],[Kunnan  peruspalvelujen valtionosuus ]:[Veroperustemuutoksista johtuvien veromenetysten korvaus]])</f>
        <v>14261405.282285333</v>
      </c>
      <c r="Q144" s="34">
        <f>Kotikuntakorvaus!F146</f>
        <v>-54857.587499999994</v>
      </c>
      <c r="R144" s="339">
        <f>+Yhteenveto[[#This Row],[Kunnan  peruspalvelujen valtionosuus ]]+Yhteenveto[[#This Row],[Veroperustemuutoksista johtuvien veromenetysten korvaus]]+Yhteenveto[[#This Row],[Kotikuntakorvaus, netto]]</f>
        <v>14206547.694785332</v>
      </c>
      <c r="S144" s="11"/>
      <c r="T144"/>
    </row>
    <row r="145" spans="1:20" ht="15" x14ac:dyDescent="0.25">
      <c r="A145" s="32">
        <v>441</v>
      </c>
      <c r="B145" s="13" t="s">
        <v>150</v>
      </c>
      <c r="C145" s="15">
        <v>4304</v>
      </c>
      <c r="D145" s="15">
        <f>Ikärakenne[[#This Row],[Laskennalliset kustannukset, IKÄRAKENNE yhteensä, €]]</f>
        <v>5869417.0200000005</v>
      </c>
      <c r="E145" s="15">
        <f>'Lask. kustannukset MUUT'!AD151</f>
        <v>1847753.923048954</v>
      </c>
      <c r="F145" s="231">
        <f>Yhteenveto[[#This Row],[Ikärakenne, laskennallinen kustannus]]+Yhteenveto[[#This Row],[Muut laskennalliset kustannukset ]]</f>
        <v>7717170.943048954</v>
      </c>
      <c r="G145" s="446">
        <v>1629.76</v>
      </c>
      <c r="H145" s="17">
        <v>7014487.04</v>
      </c>
      <c r="I145" s="337">
        <f>Yhteenveto[[#This Row],[Laskennalliset kustannukset yhteensä]]-Yhteenveto[[#This Row],[Omarahoitusosuus, €]]</f>
        <v>702683.90304895397</v>
      </c>
      <c r="J145" s="33">
        <f>Lisäosat!U146</f>
        <v>316477.81864676351</v>
      </c>
      <c r="K145" s="34">
        <f>'Muut lis_väh'!O143</f>
        <v>-1206572.9117798572</v>
      </c>
      <c r="L145" s="231">
        <f>Yhteenveto[[#This Row],[Valtionosuus omarahoitusosuuden jälkeen (välisumma)]]+Yhteenveto[[#This Row],[Lisäosat yhteensä]]+Yhteenveto[[#This Row],[Valtionosuuteen tehtävät vähennykset ja lisäykset, netto]]</f>
        <v>-187411.19008413982</v>
      </c>
      <c r="M145" s="34">
        <f>'Verotuloihin perust tasaus'!N150</f>
        <v>1200724</v>
      </c>
      <c r="N145" s="301">
        <f>SUM(Yhteenveto[[#This Row],[Valtionosuus ennen verotuloihin perustuvaa valtionosuuden tasausta]]+Yhteenveto[[#This Row],[Verotuloihin perustuva valtionosuuden tasaus]])</f>
        <v>1013312.8099158602</v>
      </c>
      <c r="O145" s="241">
        <f>Verokorvaukset!H143</f>
        <v>674630.0372841676</v>
      </c>
      <c r="P145" s="368">
        <f>SUM(Yhteenveto[[#This Row],[Kunnan  peruspalvelujen valtionosuus ]:[Veroperustemuutoksista johtuvien veromenetysten korvaus]])</f>
        <v>1687942.8472000277</v>
      </c>
      <c r="Q145" s="34">
        <f>Kotikuntakorvaus!F147</f>
        <v>-81358.837499999994</v>
      </c>
      <c r="R145" s="339">
        <f>+Yhteenveto[[#This Row],[Kunnan  peruspalvelujen valtionosuus ]]+Yhteenveto[[#This Row],[Veroperustemuutoksista johtuvien veromenetysten korvaus]]+Yhteenveto[[#This Row],[Kotikuntakorvaus, netto]]</f>
        <v>1606584.0097000278</v>
      </c>
      <c r="S145" s="11"/>
      <c r="T145"/>
    </row>
    <row r="146" spans="1:20" ht="15" x14ac:dyDescent="0.25">
      <c r="A146" s="32">
        <v>444</v>
      </c>
      <c r="B146" s="13" t="s">
        <v>151</v>
      </c>
      <c r="C146" s="15">
        <v>45435</v>
      </c>
      <c r="D146" s="15">
        <f>Ikärakenne[[#This Row],[Laskennalliset kustannukset, IKÄRAKENNE yhteensä, €]]</f>
        <v>75673255.559999987</v>
      </c>
      <c r="E146" s="15">
        <f>'Lask. kustannukset MUUT'!AD152</f>
        <v>16509106.479590958</v>
      </c>
      <c r="F146" s="231">
        <f>Yhteenveto[[#This Row],[Ikärakenne, laskennallinen kustannus]]+Yhteenveto[[#This Row],[Muut laskennalliset kustannukset ]]</f>
        <v>92182362.03959094</v>
      </c>
      <c r="G146" s="446">
        <v>1629.76</v>
      </c>
      <c r="H146" s="17">
        <v>74048145.599999994</v>
      </c>
      <c r="I146" s="337">
        <f>Yhteenveto[[#This Row],[Laskennalliset kustannukset yhteensä]]-Yhteenveto[[#This Row],[Omarahoitusosuus, €]]</f>
        <v>18134216.439590946</v>
      </c>
      <c r="J146" s="33">
        <f>Lisäosat!U147</f>
        <v>1472653.9176910666</v>
      </c>
      <c r="K146" s="34">
        <f>'Muut lis_väh'!O144</f>
        <v>-861862.97821303038</v>
      </c>
      <c r="L146" s="231">
        <f>Yhteenveto[[#This Row],[Valtionosuus omarahoitusosuuden jälkeen (välisumma)]]+Yhteenveto[[#This Row],[Lisäosat yhteensä]]+Yhteenveto[[#This Row],[Valtionosuuteen tehtävät vähennykset ja lisäykset, netto]]</f>
        <v>18745007.379068982</v>
      </c>
      <c r="M146" s="34">
        <f>'Verotuloihin perust tasaus'!N151</f>
        <v>5994733</v>
      </c>
      <c r="N146" s="301">
        <f>SUM(Yhteenveto[[#This Row],[Valtionosuus ennen verotuloihin perustuvaa valtionosuuden tasausta]]+Yhteenveto[[#This Row],[Verotuloihin perustuva valtionosuuden tasaus]])</f>
        <v>24739740.379068982</v>
      </c>
      <c r="O146" s="241">
        <f>Verokorvaukset!H144</f>
        <v>4762090.9663583152</v>
      </c>
      <c r="P146" s="368">
        <f>SUM(Yhteenveto[[#This Row],[Kunnan  peruspalvelujen valtionosuus ]:[Veroperustemuutoksista johtuvien veromenetysten korvaus]])</f>
        <v>29501831.345427297</v>
      </c>
      <c r="Q146" s="34">
        <f>Kotikuntakorvaus!F148</f>
        <v>2544826.6999999993</v>
      </c>
      <c r="R146" s="339">
        <f>+Yhteenveto[[#This Row],[Kunnan  peruspalvelujen valtionosuus ]]+Yhteenveto[[#This Row],[Veroperustemuutoksista johtuvien veromenetysten korvaus]]+Yhteenveto[[#This Row],[Kotikuntakorvaus, netto]]</f>
        <v>32046658.045427296</v>
      </c>
      <c r="S146" s="11"/>
      <c r="T146"/>
    </row>
    <row r="147" spans="1:20" ht="15" x14ac:dyDescent="0.25">
      <c r="A147" s="32">
        <v>445</v>
      </c>
      <c r="B147" s="13" t="s">
        <v>152</v>
      </c>
      <c r="C147" s="15">
        <v>14712</v>
      </c>
      <c r="D147" s="15">
        <f>Ikärakenne[[#This Row],[Laskennalliset kustannukset, IKÄRAKENNE yhteensä, €]]</f>
        <v>23942277.27</v>
      </c>
      <c r="E147" s="15">
        <f>'Lask. kustannukset MUUT'!AD153</f>
        <v>13282122.111098329</v>
      </c>
      <c r="F147" s="231">
        <f>Yhteenveto[[#This Row],[Ikärakenne, laskennallinen kustannus]]+Yhteenveto[[#This Row],[Muut laskennalliset kustannukset ]]</f>
        <v>37224399.38109833</v>
      </c>
      <c r="G147" s="446">
        <v>1629.76</v>
      </c>
      <c r="H147" s="17">
        <v>23977029.120000001</v>
      </c>
      <c r="I147" s="337">
        <f>Yhteenveto[[#This Row],[Laskennalliset kustannukset yhteensä]]-Yhteenveto[[#This Row],[Omarahoitusosuus, €]]</f>
        <v>13247370.261098329</v>
      </c>
      <c r="J147" s="33">
        <f>Lisäosat!U148</f>
        <v>465176.93338588986</v>
      </c>
      <c r="K147" s="34">
        <f>'Muut lis_väh'!O145</f>
        <v>-5895022.01306972</v>
      </c>
      <c r="L147" s="231">
        <f>Yhteenveto[[#This Row],[Valtionosuus omarahoitusosuuden jälkeen (välisumma)]]+Yhteenveto[[#This Row],[Lisäosat yhteensä]]+Yhteenveto[[#This Row],[Valtionosuuteen tehtävät vähennykset ja lisäykset, netto]]</f>
        <v>7817525.1814144989</v>
      </c>
      <c r="M147" s="34">
        <f>'Verotuloihin perust tasaus'!N152</f>
        <v>-79307</v>
      </c>
      <c r="N147" s="301">
        <f>SUM(Yhteenveto[[#This Row],[Valtionosuus ennen verotuloihin perustuvaa valtionosuuden tasausta]]+Yhteenveto[[#This Row],[Verotuloihin perustuva valtionosuuden tasaus]])</f>
        <v>7738218.1814144989</v>
      </c>
      <c r="O147" s="241">
        <f>Verokorvaukset!H145</f>
        <v>1684333.7141032771</v>
      </c>
      <c r="P147" s="368">
        <f>SUM(Yhteenveto[[#This Row],[Kunnan  peruspalvelujen valtionosuus ]:[Veroperustemuutoksista johtuvien veromenetysten korvaus]])</f>
        <v>9422551.8955177758</v>
      </c>
      <c r="Q147" s="34">
        <f>Kotikuntakorvaus!F149</f>
        <v>180296.83750000002</v>
      </c>
      <c r="R147" s="339">
        <f>+Yhteenveto[[#This Row],[Kunnan  peruspalvelujen valtionosuus ]]+Yhteenveto[[#This Row],[Veroperustemuutoksista johtuvien veromenetysten korvaus]]+Yhteenveto[[#This Row],[Kotikuntakorvaus, netto]]</f>
        <v>9602848.7330177762</v>
      </c>
      <c r="S147" s="11"/>
      <c r="T147"/>
    </row>
    <row r="148" spans="1:20" ht="15" x14ac:dyDescent="0.25">
      <c r="A148" s="32">
        <v>475</v>
      </c>
      <c r="B148" s="13" t="s">
        <v>153</v>
      </c>
      <c r="C148" s="15">
        <v>5392</v>
      </c>
      <c r="D148" s="15">
        <f>Ikärakenne[[#This Row],[Laskennalliset kustannukset, IKÄRAKENNE yhteensä, €]]</f>
        <v>9149042.0499999989</v>
      </c>
      <c r="E148" s="15">
        <f>'Lask. kustannukset MUUT'!AD154</f>
        <v>5621842.5070697516</v>
      </c>
      <c r="F148" s="231">
        <f>Yhteenveto[[#This Row],[Ikärakenne, laskennallinen kustannus]]+Yhteenveto[[#This Row],[Muut laskennalliset kustannukset ]]</f>
        <v>14770884.557069751</v>
      </c>
      <c r="G148" s="446">
        <v>1629.76</v>
      </c>
      <c r="H148" s="17">
        <v>8787665.9199999999</v>
      </c>
      <c r="I148" s="337">
        <f>Yhteenveto[[#This Row],[Laskennalliset kustannukset yhteensä]]-Yhteenveto[[#This Row],[Omarahoitusosuus, €]]</f>
        <v>5983218.6370697506</v>
      </c>
      <c r="J148" s="33">
        <f>Lisäosat!U149</f>
        <v>203588.32988014465</v>
      </c>
      <c r="K148" s="34">
        <f>'Muut lis_väh'!O146</f>
        <v>-2591568.2805970949</v>
      </c>
      <c r="L148" s="231">
        <f>Yhteenveto[[#This Row],[Valtionosuus omarahoitusosuuden jälkeen (välisumma)]]+Yhteenveto[[#This Row],[Lisäosat yhteensä]]+Yhteenveto[[#This Row],[Valtionosuuteen tehtävät vähennykset ja lisäykset, netto]]</f>
        <v>3595238.6863528001</v>
      </c>
      <c r="M148" s="34">
        <f>'Verotuloihin perust tasaus'!N153</f>
        <v>1602886</v>
      </c>
      <c r="N148" s="301">
        <f>SUM(Yhteenveto[[#This Row],[Valtionosuus ennen verotuloihin perustuvaa valtionosuuden tasausta]]+Yhteenveto[[#This Row],[Verotuloihin perustuva valtionosuuden tasaus]])</f>
        <v>5198124.6863528006</v>
      </c>
      <c r="O148" s="241">
        <f>Verokorvaukset!H146</f>
        <v>791494.19391937822</v>
      </c>
      <c r="P148" s="368">
        <f>SUM(Yhteenveto[[#This Row],[Kunnan  peruspalvelujen valtionosuus ]:[Veroperustemuutoksista johtuvien veromenetysten korvaus]])</f>
        <v>5989618.8802721789</v>
      </c>
      <c r="Q148" s="34">
        <f>Kotikuntakorvaus!F150</f>
        <v>909876.25</v>
      </c>
      <c r="R148" s="339">
        <f>+Yhteenveto[[#This Row],[Kunnan  peruspalvelujen valtionosuus ]]+Yhteenveto[[#This Row],[Veroperustemuutoksista johtuvien veromenetysten korvaus]]+Yhteenveto[[#This Row],[Kotikuntakorvaus, netto]]</f>
        <v>6899495.1302721789</v>
      </c>
      <c r="S148" s="11"/>
      <c r="T148"/>
    </row>
    <row r="149" spans="1:20" ht="15" x14ac:dyDescent="0.25">
      <c r="A149" s="32">
        <v>480</v>
      </c>
      <c r="B149" s="13" t="s">
        <v>154</v>
      </c>
      <c r="C149" s="15">
        <v>1890</v>
      </c>
      <c r="D149" s="15">
        <f>Ikärakenne[[#This Row],[Laskennalliset kustannukset, IKÄRAKENNE yhteensä, €]]</f>
        <v>3175369.64</v>
      </c>
      <c r="E149" s="15">
        <f>'Lask. kustannukset MUUT'!AD155</f>
        <v>573749.00430835609</v>
      </c>
      <c r="F149" s="231">
        <f>Yhteenveto[[#This Row],[Ikärakenne, laskennallinen kustannus]]+Yhteenveto[[#This Row],[Muut laskennalliset kustannukset ]]</f>
        <v>3749118.6443083561</v>
      </c>
      <c r="G149" s="446">
        <v>1629.76</v>
      </c>
      <c r="H149" s="17">
        <v>3080246.4</v>
      </c>
      <c r="I149" s="337">
        <f>Yhteenveto[[#This Row],[Laskennalliset kustannukset yhteensä]]-Yhteenveto[[#This Row],[Omarahoitusosuus, €]]</f>
        <v>668872.2443083562</v>
      </c>
      <c r="J149" s="33">
        <f>Lisäosat!U150</f>
        <v>54387.565955271741</v>
      </c>
      <c r="K149" s="34">
        <f>'Muut lis_väh'!O147</f>
        <v>-30038.645211271825</v>
      </c>
      <c r="L149" s="231">
        <f>Yhteenveto[[#This Row],[Valtionosuus omarahoitusosuuden jälkeen (välisumma)]]+Yhteenveto[[#This Row],[Lisäosat yhteensä]]+Yhteenveto[[#This Row],[Valtionosuuteen tehtävät vähennykset ja lisäykset, netto]]</f>
        <v>693221.16505235608</v>
      </c>
      <c r="M149" s="34">
        <f>'Verotuloihin perust tasaus'!N154</f>
        <v>1042289</v>
      </c>
      <c r="N149" s="301">
        <f>SUM(Yhteenveto[[#This Row],[Valtionosuus ennen verotuloihin perustuvaa valtionosuuden tasausta]]+Yhteenveto[[#This Row],[Verotuloihin perustuva valtionosuuden tasaus]])</f>
        <v>1735510.1650523562</v>
      </c>
      <c r="O149" s="241">
        <f>Verokorvaukset!H147</f>
        <v>361031.5687588781</v>
      </c>
      <c r="P149" s="368">
        <f>SUM(Yhteenveto[[#This Row],[Kunnan  peruspalvelujen valtionosuus ]:[Veroperustemuutoksista johtuvien veromenetysten korvaus]])</f>
        <v>2096541.7338112344</v>
      </c>
      <c r="Q149" s="34">
        <f>Kotikuntakorvaus!F151</f>
        <v>-973479.24999999988</v>
      </c>
      <c r="R149" s="339">
        <f>+Yhteenveto[[#This Row],[Kunnan  peruspalvelujen valtionosuus ]]+Yhteenveto[[#This Row],[Veroperustemuutoksista johtuvien veromenetysten korvaus]]+Yhteenveto[[#This Row],[Kotikuntakorvaus, netto]]</f>
        <v>1123062.4838112346</v>
      </c>
      <c r="S149" s="11"/>
      <c r="T149"/>
    </row>
    <row r="150" spans="1:20" ht="15" x14ac:dyDescent="0.25">
      <c r="A150" s="32">
        <v>481</v>
      </c>
      <c r="B150" s="13" t="s">
        <v>155</v>
      </c>
      <c r="C150" s="15">
        <v>9612</v>
      </c>
      <c r="D150" s="15">
        <f>Ikärakenne[[#This Row],[Laskennalliset kustannukset, IKÄRAKENNE yhteensä, €]]</f>
        <v>20059094.390000001</v>
      </c>
      <c r="E150" s="15">
        <f>'Lask. kustannukset MUUT'!AD156</f>
        <v>1630943.4101645183</v>
      </c>
      <c r="F150" s="231">
        <f>Yhteenveto[[#This Row],[Ikärakenne, laskennallinen kustannus]]+Yhteenveto[[#This Row],[Muut laskennalliset kustannukset ]]</f>
        <v>21690037.800164521</v>
      </c>
      <c r="G150" s="446">
        <v>1629.76</v>
      </c>
      <c r="H150" s="17">
        <v>15665253.119999999</v>
      </c>
      <c r="I150" s="337">
        <f>Yhteenveto[[#This Row],[Laskennalliset kustannukset yhteensä]]-Yhteenveto[[#This Row],[Omarahoitusosuus, €]]</f>
        <v>6024784.6801645216</v>
      </c>
      <c r="J150" s="33">
        <f>Lisäosat!U151</f>
        <v>318075.04634980636</v>
      </c>
      <c r="K150" s="34">
        <f>'Muut lis_väh'!O148</f>
        <v>-435396.88748847274</v>
      </c>
      <c r="L150" s="231">
        <f>Yhteenveto[[#This Row],[Valtionosuus omarahoitusosuuden jälkeen (välisumma)]]+Yhteenveto[[#This Row],[Lisäosat yhteensä]]+Yhteenveto[[#This Row],[Valtionosuuteen tehtävät vähennykset ja lisäykset, netto]]</f>
        <v>5907462.8390258551</v>
      </c>
      <c r="M150" s="34">
        <f>'Verotuloihin perust tasaus'!N155</f>
        <v>355748</v>
      </c>
      <c r="N150" s="301">
        <f>SUM(Yhteenveto[[#This Row],[Valtionosuus ennen verotuloihin perustuvaa valtionosuuden tasausta]]+Yhteenveto[[#This Row],[Verotuloihin perustuva valtionosuuden tasaus]])</f>
        <v>6263210.8390258551</v>
      </c>
      <c r="O150" s="241">
        <f>Verokorvaukset!H148</f>
        <v>582997.14889289089</v>
      </c>
      <c r="P150" s="368">
        <f>SUM(Yhteenveto[[#This Row],[Kunnan  peruspalvelujen valtionosuus ]:[Veroperustemuutoksista johtuvien veromenetysten korvaus]])</f>
        <v>6846207.9879187457</v>
      </c>
      <c r="Q150" s="34">
        <f>Kotikuntakorvaus!F152</f>
        <v>-160774.25</v>
      </c>
      <c r="R150" s="339">
        <f>+Yhteenveto[[#This Row],[Kunnan  peruspalvelujen valtionosuus ]]+Yhteenveto[[#This Row],[Veroperustemuutoksista johtuvien veromenetysten korvaus]]+Yhteenveto[[#This Row],[Kotikuntakorvaus, netto]]</f>
        <v>6685433.7379187457</v>
      </c>
      <c r="S150" s="11"/>
      <c r="T150"/>
    </row>
    <row r="151" spans="1:20" ht="15" x14ac:dyDescent="0.25">
      <c r="A151" s="32">
        <v>483</v>
      </c>
      <c r="B151" s="13" t="s">
        <v>156</v>
      </c>
      <c r="C151" s="15">
        <v>1031</v>
      </c>
      <c r="D151" s="15">
        <f>Ikärakenne[[#This Row],[Laskennalliset kustannukset, IKÄRAKENNE yhteensä, €]]</f>
        <v>2744488.1100000003</v>
      </c>
      <c r="E151" s="15">
        <f>'Lask. kustannukset MUUT'!AD157</f>
        <v>322484.3141467176</v>
      </c>
      <c r="F151" s="231">
        <f>Yhteenveto[[#This Row],[Ikärakenne, laskennallinen kustannus]]+Yhteenveto[[#This Row],[Muut laskennalliset kustannukset ]]</f>
        <v>3066972.4241467179</v>
      </c>
      <c r="G151" s="446">
        <v>1629.76</v>
      </c>
      <c r="H151" s="17">
        <v>1680282.56</v>
      </c>
      <c r="I151" s="337">
        <f>Yhteenveto[[#This Row],[Laskennalliset kustannukset yhteensä]]-Yhteenveto[[#This Row],[Omarahoitusosuus, €]]</f>
        <v>1386689.8641467178</v>
      </c>
      <c r="J151" s="33">
        <f>Lisäosat!U152</f>
        <v>59588.529328267949</v>
      </c>
      <c r="K151" s="34">
        <f>'Muut lis_väh'!O149</f>
        <v>-552961.92846854264</v>
      </c>
      <c r="L151" s="231">
        <f>Yhteenveto[[#This Row],[Valtionosuus omarahoitusosuuden jälkeen (välisumma)]]+Yhteenveto[[#This Row],[Lisäosat yhteensä]]+Yhteenveto[[#This Row],[Valtionosuuteen tehtävät vähennykset ja lisäykset, netto]]</f>
        <v>893316.46500644321</v>
      </c>
      <c r="M151" s="34">
        <f>'Verotuloihin perust tasaus'!N156</f>
        <v>962499</v>
      </c>
      <c r="N151" s="301">
        <f>SUM(Yhteenveto[[#This Row],[Valtionosuus ennen verotuloihin perustuvaa valtionosuuden tasausta]]+Yhteenveto[[#This Row],[Verotuloihin perustuva valtionosuuden tasaus]])</f>
        <v>1855815.4650064432</v>
      </c>
      <c r="O151" s="241">
        <f>Verokorvaukset!H149</f>
        <v>184693.60929605321</v>
      </c>
      <c r="P151" s="368">
        <f>SUM(Yhteenveto[[#This Row],[Kunnan  peruspalvelujen valtionosuus ]:[Veroperustemuutoksista johtuvien veromenetysten korvaus]])</f>
        <v>2040509.0743024964</v>
      </c>
      <c r="Q151" s="34">
        <f>Kotikuntakorvaus!F153</f>
        <v>43020.362500000003</v>
      </c>
      <c r="R151" s="339">
        <f>+Yhteenveto[[#This Row],[Kunnan  peruspalvelujen valtionosuus ]]+Yhteenveto[[#This Row],[Veroperustemuutoksista johtuvien veromenetysten korvaus]]+Yhteenveto[[#This Row],[Kotikuntakorvaus, netto]]</f>
        <v>2083529.4368024964</v>
      </c>
      <c r="S151" s="11"/>
      <c r="T151"/>
    </row>
    <row r="152" spans="1:20" ht="15" x14ac:dyDescent="0.25">
      <c r="A152" s="32">
        <v>484</v>
      </c>
      <c r="B152" s="13" t="s">
        <v>157</v>
      </c>
      <c r="C152" s="15">
        <v>2834</v>
      </c>
      <c r="D152" s="15">
        <f>Ikärakenne[[#This Row],[Laskennalliset kustannukset, IKÄRAKENNE yhteensä, €]]</f>
        <v>4689147.96</v>
      </c>
      <c r="E152" s="15">
        <f>'Lask. kustannukset MUUT'!AD158</f>
        <v>1112135.1534393809</v>
      </c>
      <c r="F152" s="231">
        <f>Yhteenveto[[#This Row],[Ikärakenne, laskennallinen kustannus]]+Yhteenveto[[#This Row],[Muut laskennalliset kustannukset ]]</f>
        <v>5801283.1134393811</v>
      </c>
      <c r="G152" s="446">
        <v>1629.76</v>
      </c>
      <c r="H152" s="17">
        <v>4618739.84</v>
      </c>
      <c r="I152" s="337">
        <f>Yhteenveto[[#This Row],[Laskennalliset kustannukset yhteensä]]-Yhteenveto[[#This Row],[Omarahoitusosuus, €]]</f>
        <v>1182543.2734393813</v>
      </c>
      <c r="J152" s="33">
        <f>Lisäosat!U153</f>
        <v>255053.16472203159</v>
      </c>
      <c r="K152" s="34">
        <f>'Muut lis_väh'!O150</f>
        <v>-578323.57752725843</v>
      </c>
      <c r="L152" s="231">
        <f>Yhteenveto[[#This Row],[Valtionosuus omarahoitusosuuden jälkeen (välisumma)]]+Yhteenveto[[#This Row],[Lisäosat yhteensä]]+Yhteenveto[[#This Row],[Valtionosuuteen tehtävät vähennykset ja lisäykset, netto]]</f>
        <v>859272.86063415452</v>
      </c>
      <c r="M152" s="34">
        <f>'Verotuloihin perust tasaus'!N157</f>
        <v>130769</v>
      </c>
      <c r="N152" s="301">
        <f>SUM(Yhteenveto[[#This Row],[Valtionosuus ennen verotuloihin perustuvaa valtionosuuden tasausta]]+Yhteenveto[[#This Row],[Verotuloihin perustuva valtionosuuden tasaus]])</f>
        <v>990041.86063415452</v>
      </c>
      <c r="O152" s="241">
        <f>Verokorvaukset!H150</f>
        <v>448038.95664403425</v>
      </c>
      <c r="P152" s="368">
        <f>SUM(Yhteenveto[[#This Row],[Kunnan  peruspalvelujen valtionosuus ]:[Veroperustemuutoksista johtuvien veromenetysten korvaus]])</f>
        <v>1438080.8172781887</v>
      </c>
      <c r="Q152" s="34">
        <f>Kotikuntakorvaus!F154</f>
        <v>-44168.75</v>
      </c>
      <c r="R152" s="339">
        <f>+Yhteenveto[[#This Row],[Kunnan  peruspalvelujen valtionosuus ]]+Yhteenveto[[#This Row],[Veroperustemuutoksista johtuvien veromenetysten korvaus]]+Yhteenveto[[#This Row],[Kotikuntakorvaus, netto]]</f>
        <v>1393912.0672781887</v>
      </c>
      <c r="S152" s="11"/>
      <c r="T152"/>
    </row>
    <row r="153" spans="1:20" ht="15" x14ac:dyDescent="0.25">
      <c r="A153" s="32">
        <v>489</v>
      </c>
      <c r="B153" s="13" t="s">
        <v>158</v>
      </c>
      <c r="C153" s="15">
        <v>1664</v>
      </c>
      <c r="D153" s="15">
        <f>Ikärakenne[[#This Row],[Laskennalliset kustannukset, IKÄRAKENNE yhteensä, €]]</f>
        <v>1822760.1500000001</v>
      </c>
      <c r="E153" s="15">
        <f>'Lask. kustannukset MUUT'!AD159</f>
        <v>907406.63608114095</v>
      </c>
      <c r="F153" s="231">
        <f>Yhteenveto[[#This Row],[Ikärakenne, laskennallinen kustannus]]+Yhteenveto[[#This Row],[Muut laskennalliset kustannukset ]]</f>
        <v>2730166.7860811409</v>
      </c>
      <c r="G153" s="446">
        <v>1629.76</v>
      </c>
      <c r="H153" s="17">
        <v>2711920.6400000001</v>
      </c>
      <c r="I153" s="337">
        <f>Yhteenveto[[#This Row],[Laskennalliset kustannukset yhteensä]]-Yhteenveto[[#This Row],[Omarahoitusosuus, €]]</f>
        <v>18246.146081140731</v>
      </c>
      <c r="J153" s="33">
        <f>Lisäosat!U154</f>
        <v>259054.38137962087</v>
      </c>
      <c r="K153" s="34">
        <f>'Muut lis_väh'!O151</f>
        <v>711576.62495346484</v>
      </c>
      <c r="L153" s="231">
        <f>Yhteenveto[[#This Row],[Valtionosuus omarahoitusosuuden jälkeen (välisumma)]]+Yhteenveto[[#This Row],[Lisäosat yhteensä]]+Yhteenveto[[#This Row],[Valtionosuuteen tehtävät vähennykset ja lisäykset, netto]]</f>
        <v>988877.15241422644</v>
      </c>
      <c r="M153" s="34">
        <f>'Verotuloihin perust tasaus'!N158</f>
        <v>869115</v>
      </c>
      <c r="N153" s="301">
        <f>SUM(Yhteenveto[[#This Row],[Valtionosuus ennen verotuloihin perustuvaa valtionosuuden tasausta]]+Yhteenveto[[#This Row],[Verotuloihin perustuva valtionosuuden tasaus]])</f>
        <v>1857992.1524142264</v>
      </c>
      <c r="O153" s="241">
        <f>Verokorvaukset!H151</f>
        <v>350588.96059248777</v>
      </c>
      <c r="P153" s="368">
        <f>SUM(Yhteenveto[[#This Row],[Kunnan  peruspalvelujen valtionosuus ]:[Veroperustemuutoksista johtuvien veromenetysten korvaus]])</f>
        <v>2208581.1130067143</v>
      </c>
      <c r="Q153" s="34">
        <f>Kotikuntakorvaus!F155</f>
        <v>-630729.75</v>
      </c>
      <c r="R153" s="339">
        <f>+Yhteenveto[[#This Row],[Kunnan  peruspalvelujen valtionosuus ]]+Yhteenveto[[#This Row],[Veroperustemuutoksista johtuvien veromenetysten korvaus]]+Yhteenveto[[#This Row],[Kotikuntakorvaus, netto]]</f>
        <v>1577851.3630067143</v>
      </c>
      <c r="S153" s="11"/>
      <c r="T153"/>
    </row>
    <row r="154" spans="1:20" ht="15" x14ac:dyDescent="0.25">
      <c r="A154" s="32">
        <v>491</v>
      </c>
      <c r="B154" s="13" t="s">
        <v>159</v>
      </c>
      <c r="C154" s="15">
        <v>51551</v>
      </c>
      <c r="D154" s="15">
        <f>Ikärakenne[[#This Row],[Laskennalliset kustannukset, IKÄRAKENNE yhteensä, €]]</f>
        <v>78642823.980000004</v>
      </c>
      <c r="E154" s="15">
        <f>'Lask. kustannukset MUUT'!AD160</f>
        <v>18263375.438315704</v>
      </c>
      <c r="F154" s="231">
        <f>Yhteenveto[[#This Row],[Ikärakenne, laskennallinen kustannus]]+Yhteenveto[[#This Row],[Muut laskennalliset kustannukset ]]</f>
        <v>96906199.418315709</v>
      </c>
      <c r="G154" s="446">
        <v>1629.76</v>
      </c>
      <c r="H154" s="17">
        <v>84015757.760000005</v>
      </c>
      <c r="I154" s="337">
        <f>Yhteenveto[[#This Row],[Laskennalliset kustannukset yhteensä]]-Yhteenveto[[#This Row],[Omarahoitusosuus, €]]</f>
        <v>12890441.658315703</v>
      </c>
      <c r="J154" s="33">
        <f>Lisäosat!U155</f>
        <v>1837146.7257797809</v>
      </c>
      <c r="K154" s="34">
        <f>'Muut lis_väh'!O152</f>
        <v>-20867934.053027198</v>
      </c>
      <c r="L154" s="231">
        <f>Yhteenveto[[#This Row],[Valtionosuus omarahoitusosuuden jälkeen (välisumma)]]+Yhteenveto[[#This Row],[Lisäosat yhteensä]]+Yhteenveto[[#This Row],[Valtionosuuteen tehtävät vähennykset ja lisäykset, netto]]</f>
        <v>-6140345.6689317133</v>
      </c>
      <c r="M154" s="34">
        <f>'Verotuloihin perust tasaus'!N159</f>
        <v>10735918</v>
      </c>
      <c r="N154" s="301">
        <f>SUM(Yhteenveto[[#This Row],[Valtionosuus ennen verotuloihin perustuvaa valtionosuuden tasausta]]+Yhteenveto[[#This Row],[Verotuloihin perustuva valtionosuuden tasaus]])</f>
        <v>4595572.3310682867</v>
      </c>
      <c r="O154" s="241">
        <f>Verokorvaukset!H152</f>
        <v>5735339.2436877796</v>
      </c>
      <c r="P154" s="368">
        <f>SUM(Yhteenveto[[#This Row],[Kunnan  peruspalvelujen valtionosuus ]:[Veroperustemuutoksista johtuvien veromenetysten korvaus]])</f>
        <v>10330911.574756067</v>
      </c>
      <c r="Q154" s="34">
        <f>Kotikuntakorvaus!F156</f>
        <v>250295.47249999992</v>
      </c>
      <c r="R154" s="339">
        <f>+Yhteenveto[[#This Row],[Kunnan  peruspalvelujen valtionosuus ]]+Yhteenveto[[#This Row],[Veroperustemuutoksista johtuvien veromenetysten korvaus]]+Yhteenveto[[#This Row],[Kotikuntakorvaus, netto]]</f>
        <v>10581207.047256067</v>
      </c>
      <c r="S154" s="11"/>
      <c r="T154"/>
    </row>
    <row r="155" spans="1:20" ht="15" x14ac:dyDescent="0.25">
      <c r="A155" s="32">
        <v>494</v>
      </c>
      <c r="B155" s="13" t="s">
        <v>160</v>
      </c>
      <c r="C155" s="15">
        <v>8767</v>
      </c>
      <c r="D155" s="15">
        <f>Ikärakenne[[#This Row],[Laskennalliset kustannukset, IKÄRAKENNE yhteensä, €]]</f>
        <v>21519808.650000002</v>
      </c>
      <c r="E155" s="15">
        <f>'Lask. kustannukset MUUT'!AD161</f>
        <v>2103958.9108919771</v>
      </c>
      <c r="F155" s="231">
        <f>Yhteenveto[[#This Row],[Ikärakenne, laskennallinen kustannus]]+Yhteenveto[[#This Row],[Muut laskennalliset kustannukset ]]</f>
        <v>23623767.560891978</v>
      </c>
      <c r="G155" s="446">
        <v>1629.76</v>
      </c>
      <c r="H155" s="17">
        <v>14288105.92</v>
      </c>
      <c r="I155" s="337">
        <f>Yhteenveto[[#This Row],[Laskennalliset kustannukset yhteensä]]-Yhteenveto[[#This Row],[Omarahoitusosuus, €]]</f>
        <v>9335661.6408919785</v>
      </c>
      <c r="J155" s="33">
        <f>Lisäosat!U156</f>
        <v>386752.23424795974</v>
      </c>
      <c r="K155" s="34">
        <f>'Muut lis_väh'!O153</f>
        <v>-4234042.1562107727</v>
      </c>
      <c r="L155" s="231">
        <f>Yhteenveto[[#This Row],[Valtionosuus omarahoitusosuuden jälkeen (välisumma)]]+Yhteenveto[[#This Row],[Lisäosat yhteensä]]+Yhteenveto[[#This Row],[Valtionosuuteen tehtävät vähennykset ja lisäykset, netto]]</f>
        <v>5488371.718929166</v>
      </c>
      <c r="M155" s="34">
        <f>'Verotuloihin perust tasaus'!N160</f>
        <v>5043497</v>
      </c>
      <c r="N155" s="301">
        <f>SUM(Yhteenveto[[#This Row],[Valtionosuus ennen verotuloihin perustuvaa valtionosuuden tasausta]]+Yhteenveto[[#This Row],[Verotuloihin perustuva valtionosuuden tasaus]])</f>
        <v>10531868.718929166</v>
      </c>
      <c r="O155" s="241">
        <f>Verokorvaukset!H153</f>
        <v>762116.82154837297</v>
      </c>
      <c r="P155" s="368">
        <f>SUM(Yhteenveto[[#This Row],[Kunnan  peruspalvelujen valtionosuus ]:[Veroperustemuutoksista johtuvien veromenetysten korvaus]])</f>
        <v>11293985.540477538</v>
      </c>
      <c r="Q155" s="34">
        <f>Kotikuntakorvaus!F157</f>
        <v>-55069.597499999974</v>
      </c>
      <c r="R155" s="339">
        <f>+Yhteenveto[[#This Row],[Kunnan  peruspalvelujen valtionosuus ]]+Yhteenveto[[#This Row],[Veroperustemuutoksista johtuvien veromenetysten korvaus]]+Yhteenveto[[#This Row],[Kotikuntakorvaus, netto]]</f>
        <v>11238915.942977538</v>
      </c>
      <c r="S155" s="11"/>
      <c r="T155"/>
    </row>
    <row r="156" spans="1:20" ht="15" x14ac:dyDescent="0.25">
      <c r="A156" s="32">
        <v>495</v>
      </c>
      <c r="B156" s="13" t="s">
        <v>161</v>
      </c>
      <c r="C156" s="15">
        <v>1386</v>
      </c>
      <c r="D156" s="15">
        <f>Ikärakenne[[#This Row],[Laskennalliset kustannukset, IKÄRAKENNE yhteensä, €]]</f>
        <v>1901491.51</v>
      </c>
      <c r="E156" s="15">
        <f>'Lask. kustannukset MUUT'!AD162</f>
        <v>916291.85653494101</v>
      </c>
      <c r="F156" s="231">
        <f>Yhteenveto[[#This Row],[Ikärakenne, laskennallinen kustannus]]+Yhteenveto[[#This Row],[Muut laskennalliset kustannukset ]]</f>
        <v>2817783.3665349409</v>
      </c>
      <c r="G156" s="446">
        <v>1629.76</v>
      </c>
      <c r="H156" s="17">
        <v>2258847.36</v>
      </c>
      <c r="I156" s="337">
        <f>Yhteenveto[[#This Row],[Laskennalliset kustannukset yhteensä]]-Yhteenveto[[#This Row],[Omarahoitusosuus, €]]</f>
        <v>558936.00653494103</v>
      </c>
      <c r="J156" s="33">
        <f>Lisäosat!U157</f>
        <v>126999.49141221493</v>
      </c>
      <c r="K156" s="34">
        <f>'Muut lis_väh'!O154</f>
        <v>-108994.59546156743</v>
      </c>
      <c r="L156" s="231">
        <f>Yhteenveto[[#This Row],[Valtionosuus omarahoitusosuuden jälkeen (välisumma)]]+Yhteenveto[[#This Row],[Lisäosat yhteensä]]+Yhteenveto[[#This Row],[Valtionosuuteen tehtävät vähennykset ja lisäykset, netto]]</f>
        <v>576940.90248558857</v>
      </c>
      <c r="M156" s="34">
        <f>'Verotuloihin perust tasaus'!N161</f>
        <v>81676</v>
      </c>
      <c r="N156" s="301">
        <f>SUM(Yhteenveto[[#This Row],[Valtionosuus ennen verotuloihin perustuvaa valtionosuuden tasausta]]+Yhteenveto[[#This Row],[Verotuloihin perustuva valtionosuuden tasaus]])</f>
        <v>658616.90248558857</v>
      </c>
      <c r="O156" s="241">
        <f>Verokorvaukset!H154</f>
        <v>250916.52891217661</v>
      </c>
      <c r="P156" s="368">
        <f>SUM(Yhteenveto[[#This Row],[Kunnan  peruspalvelujen valtionosuus ]:[Veroperustemuutoksista johtuvien veromenetysten korvaus]])</f>
        <v>909533.43139776518</v>
      </c>
      <c r="Q156" s="34">
        <f>Kotikuntakorvaus!F158</f>
        <v>-13197.622499999999</v>
      </c>
      <c r="R156" s="339">
        <f>+Yhteenveto[[#This Row],[Kunnan  peruspalvelujen valtionosuus ]]+Yhteenveto[[#This Row],[Veroperustemuutoksista johtuvien veromenetysten korvaus]]+Yhteenveto[[#This Row],[Kotikuntakorvaus, netto]]</f>
        <v>896335.80889776512</v>
      </c>
      <c r="S156" s="11"/>
      <c r="T156"/>
    </row>
    <row r="157" spans="1:20" ht="15" x14ac:dyDescent="0.25">
      <c r="A157" s="32">
        <v>498</v>
      </c>
      <c r="B157" s="13" t="s">
        <v>162</v>
      </c>
      <c r="C157" s="15">
        <v>2323</v>
      </c>
      <c r="D157" s="15">
        <f>Ikärakenne[[#This Row],[Laskennalliset kustannukset, IKÄRAKENNE yhteensä, €]]</f>
        <v>3957213.4200000004</v>
      </c>
      <c r="E157" s="15">
        <f>'Lask. kustannukset MUUT'!AD163</f>
        <v>2153569.828592665</v>
      </c>
      <c r="F157" s="231">
        <f>Yhteenveto[[#This Row],[Ikärakenne, laskennallinen kustannus]]+Yhteenveto[[#This Row],[Muut laskennalliset kustannukset ]]</f>
        <v>6110783.2485926654</v>
      </c>
      <c r="G157" s="446">
        <v>1629.76</v>
      </c>
      <c r="H157" s="17">
        <v>3785932.48</v>
      </c>
      <c r="I157" s="337">
        <f>Yhteenveto[[#This Row],[Laskennalliset kustannukset yhteensä]]-Yhteenveto[[#This Row],[Omarahoitusosuus, €]]</f>
        <v>2324850.7685926654</v>
      </c>
      <c r="J157" s="33">
        <f>Lisäosat!U158</f>
        <v>987896.4374711836</v>
      </c>
      <c r="K157" s="34">
        <f>'Muut lis_väh'!O155</f>
        <v>399484.04604699963</v>
      </c>
      <c r="L157" s="231">
        <f>Yhteenveto[[#This Row],[Valtionosuus omarahoitusosuuden jälkeen (välisumma)]]+Yhteenveto[[#This Row],[Lisäosat yhteensä]]+Yhteenveto[[#This Row],[Valtionosuuteen tehtävät vähennykset ja lisäykset, netto]]</f>
        <v>3712231.2521108487</v>
      </c>
      <c r="M157" s="34">
        <f>'Verotuloihin perust tasaus'!N162</f>
        <v>-4375</v>
      </c>
      <c r="N157" s="301">
        <f>SUM(Yhteenveto[[#This Row],[Valtionosuus ennen verotuloihin perustuvaa valtionosuuden tasausta]]+Yhteenveto[[#This Row],[Verotuloihin perustuva valtionosuuden tasaus]])</f>
        <v>3707856.2521108487</v>
      </c>
      <c r="O157" s="241">
        <f>Verokorvaukset!H155</f>
        <v>301926.42945475265</v>
      </c>
      <c r="P157" s="368">
        <f>SUM(Yhteenveto[[#This Row],[Kunnan  peruspalvelujen valtionosuus ]:[Veroperustemuutoksista johtuvien veromenetysten korvaus]])</f>
        <v>4009782.6815656014</v>
      </c>
      <c r="Q157" s="34">
        <f>Kotikuntakorvaus!F159</f>
        <v>86570.75</v>
      </c>
      <c r="R157" s="339">
        <f>+Yhteenveto[[#This Row],[Kunnan  peruspalvelujen valtionosuus ]]+Yhteenveto[[#This Row],[Veroperustemuutoksista johtuvien veromenetysten korvaus]]+Yhteenveto[[#This Row],[Kotikuntakorvaus, netto]]</f>
        <v>4096353.4315656014</v>
      </c>
      <c r="S157" s="11"/>
      <c r="T157"/>
    </row>
    <row r="158" spans="1:20" ht="15" x14ac:dyDescent="0.25">
      <c r="A158" s="32">
        <v>499</v>
      </c>
      <c r="B158" s="13" t="s">
        <v>163</v>
      </c>
      <c r="C158" s="15">
        <v>19792</v>
      </c>
      <c r="D158" s="15">
        <f>Ikärakenne[[#This Row],[Laskennalliset kustannukset, IKÄRAKENNE yhteensä, €]]</f>
        <v>41514358.820000008</v>
      </c>
      <c r="E158" s="15">
        <f>'Lask. kustannukset MUUT'!AD164</f>
        <v>8952210.8100294415</v>
      </c>
      <c r="F158" s="231">
        <f>Yhteenveto[[#This Row],[Ikärakenne, laskennallinen kustannus]]+Yhteenveto[[#This Row],[Muut laskennalliset kustannukset ]]</f>
        <v>50466569.630029447</v>
      </c>
      <c r="G158" s="446">
        <v>1629.76</v>
      </c>
      <c r="H158" s="17">
        <v>32256209.919999998</v>
      </c>
      <c r="I158" s="337">
        <f>Yhteenveto[[#This Row],[Laskennalliset kustannukset yhteensä]]-Yhteenveto[[#This Row],[Omarahoitusosuus, €]]</f>
        <v>18210359.710029449</v>
      </c>
      <c r="J158" s="33">
        <f>Lisäosat!U159</f>
        <v>684733.1970068356</v>
      </c>
      <c r="K158" s="34">
        <f>'Muut lis_väh'!O156</f>
        <v>-501050.21894019778</v>
      </c>
      <c r="L158" s="231">
        <f>Yhteenveto[[#This Row],[Valtionosuus omarahoitusosuuden jälkeen (välisumma)]]+Yhteenveto[[#This Row],[Lisäosat yhteensä]]+Yhteenveto[[#This Row],[Valtionosuuteen tehtävät vähennykset ja lisäykset, netto]]</f>
        <v>18394042.688096087</v>
      </c>
      <c r="M158" s="34">
        <f>'Verotuloihin perust tasaus'!N163</f>
        <v>3230085</v>
      </c>
      <c r="N158" s="301">
        <f>SUM(Yhteenveto[[#This Row],[Valtionosuus ennen verotuloihin perustuvaa valtionosuuden tasausta]]+Yhteenveto[[#This Row],[Verotuloihin perustuva valtionosuuden tasaus]])</f>
        <v>21624127.688096087</v>
      </c>
      <c r="O158" s="241">
        <f>Verokorvaukset!H156</f>
        <v>1560210.9041707229</v>
      </c>
      <c r="P158" s="368">
        <f>SUM(Yhteenveto[[#This Row],[Kunnan  peruspalvelujen valtionosuus ]:[Veroperustemuutoksista johtuvien veromenetysten korvaus]])</f>
        <v>23184338.592266809</v>
      </c>
      <c r="Q158" s="34">
        <f>Kotikuntakorvaus!F160</f>
        <v>914734.8125</v>
      </c>
      <c r="R158" s="339">
        <f>+Yhteenveto[[#This Row],[Kunnan  peruspalvelujen valtionosuus ]]+Yhteenveto[[#This Row],[Veroperustemuutoksista johtuvien veromenetysten korvaus]]+Yhteenveto[[#This Row],[Kotikuntakorvaus, netto]]</f>
        <v>24099073.404766809</v>
      </c>
      <c r="S158" s="11"/>
      <c r="T158"/>
    </row>
    <row r="159" spans="1:20" ht="15" x14ac:dyDescent="0.25">
      <c r="A159" s="32">
        <v>500</v>
      </c>
      <c r="B159" s="13" t="s">
        <v>164</v>
      </c>
      <c r="C159" s="15">
        <v>10646</v>
      </c>
      <c r="D159" s="15">
        <f>Ikärakenne[[#This Row],[Laskennalliset kustannukset, IKÄRAKENNE yhteensä, €]]</f>
        <v>24366662.489999995</v>
      </c>
      <c r="E159" s="15">
        <f>'Lask. kustannukset MUUT'!AD165</f>
        <v>1938119.1200707008</v>
      </c>
      <c r="F159" s="231">
        <f>Yhteenveto[[#This Row],[Ikärakenne, laskennallinen kustannus]]+Yhteenveto[[#This Row],[Muut laskennalliset kustannukset ]]</f>
        <v>26304781.610070694</v>
      </c>
      <c r="G159" s="446">
        <v>1629.76</v>
      </c>
      <c r="H159" s="17">
        <v>17350424.960000001</v>
      </c>
      <c r="I159" s="337">
        <f>Yhteenveto[[#This Row],[Laskennalliset kustannukset yhteensä]]-Yhteenveto[[#This Row],[Omarahoitusosuus, €]]</f>
        <v>8954356.6500706933</v>
      </c>
      <c r="J159" s="33">
        <f>Lisäosat!U160</f>
        <v>414762.55514171708</v>
      </c>
      <c r="K159" s="34">
        <f>'Muut lis_väh'!O157</f>
        <v>2593086.1610952187</v>
      </c>
      <c r="L159" s="231">
        <f>Yhteenveto[[#This Row],[Valtionosuus omarahoitusosuuden jälkeen (välisumma)]]+Yhteenveto[[#This Row],[Lisäosat yhteensä]]+Yhteenveto[[#This Row],[Valtionosuuteen tehtävät vähennykset ja lisäykset, netto]]</f>
        <v>11962205.366307629</v>
      </c>
      <c r="M159" s="34">
        <f>'Verotuloihin perust tasaus'!N164</f>
        <v>978835</v>
      </c>
      <c r="N159" s="301">
        <f>SUM(Yhteenveto[[#This Row],[Valtionosuus ennen verotuloihin perustuvaa valtionosuuden tasausta]]+Yhteenveto[[#This Row],[Verotuloihin perustuva valtionosuuden tasaus]])</f>
        <v>12941040.366307629</v>
      </c>
      <c r="O159" s="241">
        <f>Verokorvaukset!H157</f>
        <v>510847.47649716632</v>
      </c>
      <c r="P159" s="368">
        <f>SUM(Yhteenveto[[#This Row],[Kunnan  peruspalvelujen valtionosuus ]:[Veroperustemuutoksista johtuvien veromenetysten korvaus]])</f>
        <v>13451887.842804795</v>
      </c>
      <c r="Q159" s="34">
        <f>Kotikuntakorvaus!F161</f>
        <v>-232587.33725000007</v>
      </c>
      <c r="R159" s="339">
        <f>+Yhteenveto[[#This Row],[Kunnan  peruspalvelujen valtionosuus ]]+Yhteenveto[[#This Row],[Veroperustemuutoksista johtuvien veromenetysten korvaus]]+Yhteenveto[[#This Row],[Kotikuntakorvaus, netto]]</f>
        <v>13219300.505554795</v>
      </c>
      <c r="S159" s="11"/>
      <c r="T159"/>
    </row>
    <row r="160" spans="1:20" ht="15" x14ac:dyDescent="0.25">
      <c r="A160" s="32">
        <v>503</v>
      </c>
      <c r="B160" s="13" t="s">
        <v>165</v>
      </c>
      <c r="C160" s="15">
        <v>7424</v>
      </c>
      <c r="D160" s="15">
        <f>Ikärakenne[[#This Row],[Laskennalliset kustannukset, IKÄRAKENNE yhteensä, €]]</f>
        <v>12052502.770000001</v>
      </c>
      <c r="E160" s="15">
        <f>'Lask. kustannukset MUUT'!AD166</f>
        <v>2131407.0872089826</v>
      </c>
      <c r="F160" s="231">
        <f>Yhteenveto[[#This Row],[Ikärakenne, laskennallinen kustannus]]+Yhteenveto[[#This Row],[Muut laskennalliset kustannukset ]]</f>
        <v>14183909.857208984</v>
      </c>
      <c r="G160" s="446">
        <v>1629.76</v>
      </c>
      <c r="H160" s="17">
        <v>12099338.24</v>
      </c>
      <c r="I160" s="337">
        <f>Yhteenveto[[#This Row],[Laskennalliset kustannukset yhteensä]]-Yhteenveto[[#This Row],[Omarahoitusosuus, €]]</f>
        <v>2084571.6172089837</v>
      </c>
      <c r="J160" s="33">
        <f>Lisäosat!U161</f>
        <v>207837.86021468861</v>
      </c>
      <c r="K160" s="34">
        <f>'Muut lis_väh'!O158</f>
        <v>-1668392.4284437005</v>
      </c>
      <c r="L160" s="231">
        <f>Yhteenveto[[#This Row],[Valtionosuus omarahoitusosuuden jälkeen (välisumma)]]+Yhteenveto[[#This Row],[Lisäosat yhteensä]]+Yhteenveto[[#This Row],[Valtionosuuteen tehtävät vähennykset ja lisäykset, netto]]</f>
        <v>624017.04897997202</v>
      </c>
      <c r="M160" s="34">
        <f>'Verotuloihin perust tasaus'!N165</f>
        <v>2610309</v>
      </c>
      <c r="N160" s="301">
        <f>SUM(Yhteenveto[[#This Row],[Valtionosuus ennen verotuloihin perustuvaa valtionosuuden tasausta]]+Yhteenveto[[#This Row],[Verotuloihin perustuva valtionosuuden tasaus]])</f>
        <v>3234326.048979972</v>
      </c>
      <c r="O160" s="241">
        <f>Verokorvaukset!H158</f>
        <v>959683.48151431291</v>
      </c>
      <c r="P160" s="368">
        <f>SUM(Yhteenveto[[#This Row],[Kunnan  peruspalvelujen valtionosuus ]:[Veroperustemuutoksista johtuvien veromenetysten korvaus]])</f>
        <v>4194009.5304942848</v>
      </c>
      <c r="Q160" s="34">
        <f>Kotikuntakorvaus!F162</f>
        <v>240278.00000000003</v>
      </c>
      <c r="R160" s="339">
        <f>+Yhteenveto[[#This Row],[Kunnan  peruspalvelujen valtionosuus ]]+Yhteenveto[[#This Row],[Veroperustemuutoksista johtuvien veromenetysten korvaus]]+Yhteenveto[[#This Row],[Kotikuntakorvaus, netto]]</f>
        <v>4434287.5304942848</v>
      </c>
      <c r="S160" s="11"/>
      <c r="T160"/>
    </row>
    <row r="161" spans="1:20" ht="15" x14ac:dyDescent="0.25">
      <c r="A161" s="32">
        <v>504</v>
      </c>
      <c r="B161" s="13" t="s">
        <v>166</v>
      </c>
      <c r="C161" s="15">
        <v>1692</v>
      </c>
      <c r="D161" s="15">
        <f>Ikärakenne[[#This Row],[Laskennalliset kustannukset, IKÄRAKENNE yhteensä, €]]</f>
        <v>2548885.9199999995</v>
      </c>
      <c r="E161" s="15">
        <f>'Lask. kustannukset MUUT'!AD167</f>
        <v>719076.05435113912</v>
      </c>
      <c r="F161" s="231">
        <f>Yhteenveto[[#This Row],[Ikärakenne, laskennallinen kustannus]]+Yhteenveto[[#This Row],[Muut laskennalliset kustannukset ]]</f>
        <v>3267961.9743511388</v>
      </c>
      <c r="G161" s="446">
        <v>1629.76</v>
      </c>
      <c r="H161" s="17">
        <v>2757553.92</v>
      </c>
      <c r="I161" s="337">
        <f>Yhteenveto[[#This Row],[Laskennalliset kustannukset yhteensä]]-Yhteenveto[[#This Row],[Omarahoitusosuus, €]]</f>
        <v>510408.05435113888</v>
      </c>
      <c r="J161" s="33">
        <f>Lisäosat!U162</f>
        <v>52649.374515482392</v>
      </c>
      <c r="K161" s="34">
        <f>'Muut lis_väh'!O159</f>
        <v>-726638.41392982693</v>
      </c>
      <c r="L161" s="231">
        <f>Yhteenveto[[#This Row],[Valtionosuus omarahoitusosuuden jälkeen (välisumma)]]+Yhteenveto[[#This Row],[Lisäosat yhteensä]]+Yhteenveto[[#This Row],[Valtionosuuteen tehtävät vähennykset ja lisäykset, netto]]</f>
        <v>-163580.98506320571</v>
      </c>
      <c r="M161" s="34">
        <f>'Verotuloihin perust tasaus'!N166</f>
        <v>605883</v>
      </c>
      <c r="N161" s="301">
        <f>SUM(Yhteenveto[[#This Row],[Valtionosuus ennen verotuloihin perustuvaa valtionosuuden tasausta]]+Yhteenveto[[#This Row],[Verotuloihin perustuva valtionosuuden tasaus]])</f>
        <v>442302.01493679429</v>
      </c>
      <c r="O161" s="241">
        <f>Verokorvaukset!H159</f>
        <v>288016.76413393905</v>
      </c>
      <c r="P161" s="368">
        <f>SUM(Yhteenveto[[#This Row],[Kunnan  peruspalvelujen valtionosuus ]:[Veroperustemuutoksista johtuvien veromenetysten korvaus]])</f>
        <v>730318.77907073335</v>
      </c>
      <c r="Q161" s="34">
        <f>Kotikuntakorvaus!F163</f>
        <v>-798836.01249999995</v>
      </c>
      <c r="R161" s="339">
        <f>+Yhteenveto[[#This Row],[Kunnan  peruspalvelujen valtionosuus ]]+Yhteenveto[[#This Row],[Veroperustemuutoksista johtuvien veromenetysten korvaus]]+Yhteenveto[[#This Row],[Kotikuntakorvaus, netto]]</f>
        <v>-68517.233429266606</v>
      </c>
      <c r="S161" s="11"/>
      <c r="T161"/>
    </row>
    <row r="162" spans="1:20" ht="15" x14ac:dyDescent="0.25">
      <c r="A162" s="32">
        <v>505</v>
      </c>
      <c r="B162" s="13" t="s">
        <v>167</v>
      </c>
      <c r="C162" s="15">
        <v>20861</v>
      </c>
      <c r="D162" s="15">
        <f>Ikärakenne[[#This Row],[Laskennalliset kustannukset, IKÄRAKENNE yhteensä, €]]</f>
        <v>41279968.820000008</v>
      </c>
      <c r="E162" s="15">
        <f>'Lask. kustannukset MUUT'!AD168</f>
        <v>6053147.9895676635</v>
      </c>
      <c r="F162" s="231">
        <f>Yhteenveto[[#This Row],[Ikärakenne, laskennallinen kustannus]]+Yhteenveto[[#This Row],[Muut laskennalliset kustannukset ]]</f>
        <v>47333116.809567675</v>
      </c>
      <c r="G162" s="446">
        <v>1629.76</v>
      </c>
      <c r="H162" s="17">
        <v>33998423.359999999</v>
      </c>
      <c r="I162" s="337">
        <f>Yhteenveto[[#This Row],[Laskennalliset kustannukset yhteensä]]-Yhteenveto[[#This Row],[Omarahoitusosuus, €]]</f>
        <v>13334693.449567676</v>
      </c>
      <c r="J162" s="33">
        <f>Lisäosat!U163</f>
        <v>612674.34652038617</v>
      </c>
      <c r="K162" s="34">
        <f>'Muut lis_väh'!O160</f>
        <v>-3237365.1444229232</v>
      </c>
      <c r="L162" s="231">
        <f>Yhteenveto[[#This Row],[Valtionosuus omarahoitusosuuden jälkeen (välisumma)]]+Yhteenveto[[#This Row],[Lisäosat yhteensä]]+Yhteenveto[[#This Row],[Valtionosuuteen tehtävät vähennykset ja lisäykset, netto]]</f>
        <v>10710002.65166514</v>
      </c>
      <c r="M162" s="34">
        <f>'Verotuloihin perust tasaus'!N167</f>
        <v>3111467</v>
      </c>
      <c r="N162" s="301">
        <f>SUM(Yhteenveto[[#This Row],[Valtionosuus ennen verotuloihin perustuvaa valtionosuuden tasausta]]+Yhteenveto[[#This Row],[Verotuloihin perustuva valtionosuuden tasaus]])</f>
        <v>13821469.65166514</v>
      </c>
      <c r="O162" s="241">
        <f>Verokorvaukset!H160</f>
        <v>1887046.2837530207</v>
      </c>
      <c r="P162" s="368">
        <f>SUM(Yhteenveto[[#This Row],[Kunnan  peruspalvelujen valtionosuus ]:[Veroperustemuutoksista johtuvien veromenetysten korvaus]])</f>
        <v>15708515.935418161</v>
      </c>
      <c r="Q162" s="34">
        <f>Kotikuntakorvaus!F164</f>
        <v>-1801148.6224999996</v>
      </c>
      <c r="R162" s="339">
        <f>+Yhteenveto[[#This Row],[Kunnan  peruspalvelujen valtionosuus ]]+Yhteenveto[[#This Row],[Veroperustemuutoksista johtuvien veromenetysten korvaus]]+Yhteenveto[[#This Row],[Kotikuntakorvaus, netto]]</f>
        <v>13907367.31291816</v>
      </c>
      <c r="S162" s="11"/>
      <c r="T162"/>
    </row>
    <row r="163" spans="1:20" ht="15" x14ac:dyDescent="0.25">
      <c r="A163" s="32">
        <v>507</v>
      </c>
      <c r="B163" s="13" t="s">
        <v>168</v>
      </c>
      <c r="C163" s="15">
        <v>7034</v>
      </c>
      <c r="D163" s="15">
        <f>Ikärakenne[[#This Row],[Laskennalliset kustannukset, IKÄRAKENNE yhteensä, €]]</f>
        <v>8760145.3200000003</v>
      </c>
      <c r="E163" s="15">
        <f>'Lask. kustannukset MUUT'!AD169</f>
        <v>3154204.0538328439</v>
      </c>
      <c r="F163" s="231">
        <f>Yhteenveto[[#This Row],[Ikärakenne, laskennallinen kustannus]]+Yhteenveto[[#This Row],[Muut laskennalliset kustannukset ]]</f>
        <v>11914349.373832844</v>
      </c>
      <c r="G163" s="446">
        <v>1629.76</v>
      </c>
      <c r="H163" s="17">
        <v>11463731.84</v>
      </c>
      <c r="I163" s="337">
        <f>Yhteenveto[[#This Row],[Laskennalliset kustannukset yhteensä]]-Yhteenveto[[#This Row],[Omarahoitusosuus, €]]</f>
        <v>450617.53383284435</v>
      </c>
      <c r="J163" s="33">
        <f>Lisäosat!U164</f>
        <v>982432.60519799346</v>
      </c>
      <c r="K163" s="34">
        <f>'Muut lis_väh'!O161</f>
        <v>-2229006.5568262106</v>
      </c>
      <c r="L163" s="231">
        <f>Yhteenveto[[#This Row],[Valtionosuus omarahoitusosuuden jälkeen (välisumma)]]+Yhteenveto[[#This Row],[Lisäosat yhteensä]]+Yhteenveto[[#This Row],[Valtionosuuteen tehtävät vähennykset ja lisäykset, netto]]</f>
        <v>-795956.41779537266</v>
      </c>
      <c r="M163" s="34">
        <f>'Verotuloihin perust tasaus'!N168</f>
        <v>1267856</v>
      </c>
      <c r="N163" s="301">
        <f>SUM(Yhteenveto[[#This Row],[Valtionosuus ennen verotuloihin perustuvaa valtionosuuden tasausta]]+Yhteenveto[[#This Row],[Verotuloihin perustuva valtionosuuden tasaus]])</f>
        <v>471899.58220462734</v>
      </c>
      <c r="O163" s="241">
        <f>Verokorvaukset!H161</f>
        <v>1187808.5276734047</v>
      </c>
      <c r="P163" s="368">
        <f>SUM(Yhteenveto[[#This Row],[Kunnan  peruspalvelujen valtionosuus ]:[Veroperustemuutoksista johtuvien veromenetysten korvaus]])</f>
        <v>1659708.109878032</v>
      </c>
      <c r="Q163" s="34">
        <f>Kotikuntakorvaus!F165</f>
        <v>21660.35500000001</v>
      </c>
      <c r="R163" s="339">
        <f>+Yhteenveto[[#This Row],[Kunnan  peruspalvelujen valtionosuus ]]+Yhteenveto[[#This Row],[Veroperustemuutoksista johtuvien veromenetysten korvaus]]+Yhteenveto[[#This Row],[Kotikuntakorvaus, netto]]</f>
        <v>1681368.464878032</v>
      </c>
      <c r="S163" s="11"/>
      <c r="T163"/>
    </row>
    <row r="164" spans="1:20" ht="15" x14ac:dyDescent="0.25">
      <c r="A164" s="32">
        <v>508</v>
      </c>
      <c r="B164" s="13" t="s">
        <v>169</v>
      </c>
      <c r="C164" s="15">
        <v>9109</v>
      </c>
      <c r="D164" s="15">
        <f>Ikärakenne[[#This Row],[Laskennalliset kustannukset, IKÄRAKENNE yhteensä, €]]</f>
        <v>11737033.109999999</v>
      </c>
      <c r="E164" s="15">
        <f>'Lask. kustannukset MUUT'!AD170</f>
        <v>3060651.3339216211</v>
      </c>
      <c r="F164" s="231">
        <f>Yhteenveto[[#This Row],[Ikärakenne, laskennallinen kustannus]]+Yhteenveto[[#This Row],[Muut laskennalliset kustannukset ]]</f>
        <v>14797684.44392162</v>
      </c>
      <c r="G164" s="446">
        <v>1629.76</v>
      </c>
      <c r="H164" s="17">
        <v>14845483.84</v>
      </c>
      <c r="I164" s="337">
        <f>Yhteenveto[[#This Row],[Laskennalliset kustannukset yhteensä]]-Yhteenveto[[#This Row],[Omarahoitusosuus, €]]</f>
        <v>-47799.396078379825</v>
      </c>
      <c r="J164" s="33">
        <f>Lisäosat!U165</f>
        <v>687233.25917408965</v>
      </c>
      <c r="K164" s="34">
        <f>'Muut lis_väh'!O162</f>
        <v>-1878085.9311771067</v>
      </c>
      <c r="L164" s="231">
        <f>Yhteenveto[[#This Row],[Valtionosuus omarahoitusosuuden jälkeen (välisumma)]]+Yhteenveto[[#This Row],[Lisäosat yhteensä]]+Yhteenveto[[#This Row],[Valtionosuuteen tehtävät vähennykset ja lisäykset, netto]]</f>
        <v>-1238652.0680813969</v>
      </c>
      <c r="M164" s="34">
        <f>'Verotuloihin perust tasaus'!N169</f>
        <v>768859</v>
      </c>
      <c r="N164" s="301">
        <f>SUM(Yhteenveto[[#This Row],[Valtionosuus ennen verotuloihin perustuvaa valtionosuuden tasausta]]+Yhteenveto[[#This Row],[Verotuloihin perustuva valtionosuuden tasaus]])</f>
        <v>-469793.06808139686</v>
      </c>
      <c r="O164" s="241">
        <f>Verokorvaukset!H162</f>
        <v>1091399.1295193066</v>
      </c>
      <c r="P164" s="368">
        <f>SUM(Yhteenveto[[#This Row],[Kunnan  peruspalvelujen valtionosuus ]:[Veroperustemuutoksista johtuvien veromenetysten korvaus]])</f>
        <v>621606.06143790972</v>
      </c>
      <c r="Q164" s="34">
        <f>Kotikuntakorvaus!F166</f>
        <v>-293368.83750000002</v>
      </c>
      <c r="R164" s="339">
        <f>+Yhteenveto[[#This Row],[Kunnan  peruspalvelujen valtionosuus ]]+Yhteenveto[[#This Row],[Veroperustemuutoksista johtuvien veromenetysten korvaus]]+Yhteenveto[[#This Row],[Kotikuntakorvaus, netto]]</f>
        <v>328237.2239379097</v>
      </c>
      <c r="S164" s="11"/>
      <c r="T164"/>
    </row>
    <row r="165" spans="1:20" ht="15" x14ac:dyDescent="0.25">
      <c r="A165" s="32">
        <v>529</v>
      </c>
      <c r="B165" s="13" t="s">
        <v>170</v>
      </c>
      <c r="C165" s="15">
        <v>20390</v>
      </c>
      <c r="D165" s="15">
        <f>Ikärakenne[[#This Row],[Laskennalliset kustannukset, IKÄRAKENNE yhteensä, €]]</f>
        <v>34047867.990000002</v>
      </c>
      <c r="E165" s="15">
        <f>'Lask. kustannukset MUUT'!AD171</f>
        <v>6226161.9792392636</v>
      </c>
      <c r="F165" s="231">
        <f>Yhteenveto[[#This Row],[Ikärakenne, laskennallinen kustannus]]+Yhteenveto[[#This Row],[Muut laskennalliset kustannukset ]]</f>
        <v>40274029.969239265</v>
      </c>
      <c r="G165" s="446">
        <v>1629.76</v>
      </c>
      <c r="H165" s="17">
        <v>33230806.399999999</v>
      </c>
      <c r="I165" s="337">
        <f>Yhteenveto[[#This Row],[Laskennalliset kustannukset yhteensä]]-Yhteenveto[[#This Row],[Omarahoitusosuus, €]]</f>
        <v>7043223.5692392662</v>
      </c>
      <c r="J165" s="33">
        <f>Lisäosat!U166</f>
        <v>822047.58114200155</v>
      </c>
      <c r="K165" s="34">
        <f>'Muut lis_väh'!O163</f>
        <v>2760760.0748483338</v>
      </c>
      <c r="L165" s="231">
        <f>Yhteenveto[[#This Row],[Valtionosuus omarahoitusosuuden jälkeen (välisumma)]]+Yhteenveto[[#This Row],[Lisäosat yhteensä]]+Yhteenveto[[#This Row],[Valtionosuuteen tehtävät vähennykset ja lisäykset, netto]]</f>
        <v>10626031.225229602</v>
      </c>
      <c r="M165" s="34">
        <f>'Verotuloihin perust tasaus'!N170</f>
        <v>-539740</v>
      </c>
      <c r="N165" s="301">
        <f>SUM(Yhteenveto[[#This Row],[Valtionosuus ennen verotuloihin perustuvaa valtionosuuden tasausta]]+Yhteenveto[[#This Row],[Verotuloihin perustuva valtionosuuden tasaus]])</f>
        <v>10086291.225229602</v>
      </c>
      <c r="O165" s="241">
        <f>Verokorvaukset!H163</f>
        <v>1554049.3519861156</v>
      </c>
      <c r="P165" s="368">
        <f>SUM(Yhteenveto[[#This Row],[Kunnan  peruspalvelujen valtionosuus ]:[Veroperustemuutoksista johtuvien veromenetysten korvaus]])</f>
        <v>11640340.577215718</v>
      </c>
      <c r="Q165" s="34">
        <f>Kotikuntakorvaus!F167</f>
        <v>-216780.22499999998</v>
      </c>
      <c r="R165" s="339">
        <f>+Yhteenveto[[#This Row],[Kunnan  peruspalvelujen valtionosuus ]]+Yhteenveto[[#This Row],[Veroperustemuutoksista johtuvien veromenetysten korvaus]]+Yhteenveto[[#This Row],[Kotikuntakorvaus, netto]]</f>
        <v>11423560.352215718</v>
      </c>
      <c r="S165" s="11"/>
      <c r="T165"/>
    </row>
    <row r="166" spans="1:20" ht="15" x14ac:dyDescent="0.25">
      <c r="A166" s="32">
        <v>531</v>
      </c>
      <c r="B166" s="13" t="s">
        <v>171</v>
      </c>
      <c r="C166" s="15">
        <v>4890</v>
      </c>
      <c r="D166" s="15">
        <f>Ikärakenne[[#This Row],[Laskennalliset kustannukset, IKÄRAKENNE yhteensä, €]]</f>
        <v>7523963.46</v>
      </c>
      <c r="E166" s="15">
        <f>'Lask. kustannukset MUUT'!AD172</f>
        <v>1093004.1593767109</v>
      </c>
      <c r="F166" s="231">
        <f>Yhteenveto[[#This Row],[Ikärakenne, laskennallinen kustannus]]+Yhteenveto[[#This Row],[Muut laskennalliset kustannukset ]]</f>
        <v>8616967.6193767115</v>
      </c>
      <c r="G166" s="446">
        <v>1629.76</v>
      </c>
      <c r="H166" s="17">
        <v>7969526.4000000004</v>
      </c>
      <c r="I166" s="337">
        <f>Yhteenveto[[#This Row],[Laskennalliset kustannukset yhteensä]]-Yhteenveto[[#This Row],[Omarahoitusosuus, €]]</f>
        <v>647441.21937671117</v>
      </c>
      <c r="J166" s="33">
        <f>Lisäosat!U167</f>
        <v>146864.72460446582</v>
      </c>
      <c r="K166" s="34">
        <f>'Muut lis_väh'!O164</f>
        <v>-2009246.5891809608</v>
      </c>
      <c r="L166" s="231">
        <f>Yhteenveto[[#This Row],[Valtionosuus omarahoitusosuuden jälkeen (välisumma)]]+Yhteenveto[[#This Row],[Lisäosat yhteensä]]+Yhteenveto[[#This Row],[Valtionosuuteen tehtävät vähennykset ja lisäykset, netto]]</f>
        <v>-1214940.6451997838</v>
      </c>
      <c r="M166" s="34">
        <f>'Verotuloihin perust tasaus'!N171</f>
        <v>2091094</v>
      </c>
      <c r="N166" s="301">
        <f>SUM(Yhteenveto[[#This Row],[Valtionosuus ennen verotuloihin perustuvaa valtionosuuden tasausta]]+Yhteenveto[[#This Row],[Verotuloihin perustuva valtionosuuden tasaus]])</f>
        <v>876153.35480021616</v>
      </c>
      <c r="O166" s="241">
        <f>Verokorvaukset!H164</f>
        <v>572753.13527748245</v>
      </c>
      <c r="P166" s="368">
        <f>SUM(Yhteenveto[[#This Row],[Kunnan  peruspalvelujen valtionosuus ]:[Veroperustemuutoksista johtuvien veromenetysten korvaus]])</f>
        <v>1448906.4900776986</v>
      </c>
      <c r="Q166" s="34">
        <f>Kotikuntakorvaus!F168</f>
        <v>3445.1625000000058</v>
      </c>
      <c r="R166" s="339">
        <f>+Yhteenveto[[#This Row],[Kunnan  peruspalvelujen valtionosuus ]]+Yhteenveto[[#This Row],[Veroperustemuutoksista johtuvien veromenetysten korvaus]]+Yhteenveto[[#This Row],[Kotikuntakorvaus, netto]]</f>
        <v>1452351.6525776987</v>
      </c>
      <c r="S166" s="11"/>
      <c r="T166"/>
    </row>
    <row r="167" spans="1:20" ht="15" x14ac:dyDescent="0.25">
      <c r="A167" s="32">
        <v>535</v>
      </c>
      <c r="B167" s="13" t="s">
        <v>172</v>
      </c>
      <c r="C167" s="15">
        <v>10300</v>
      </c>
      <c r="D167" s="15">
        <f>Ikärakenne[[#This Row],[Laskennalliset kustannukset, IKÄRAKENNE yhteensä, €]]</f>
        <v>24419556.98</v>
      </c>
      <c r="E167" s="15">
        <f>'Lask. kustannukset MUUT'!AD173</f>
        <v>2129113.8724084976</v>
      </c>
      <c r="F167" s="231">
        <f>Yhteenveto[[#This Row],[Ikärakenne, laskennallinen kustannus]]+Yhteenveto[[#This Row],[Muut laskennalliset kustannukset ]]</f>
        <v>26548670.852408499</v>
      </c>
      <c r="G167" s="446">
        <v>1629.76</v>
      </c>
      <c r="H167" s="17">
        <v>16786528</v>
      </c>
      <c r="I167" s="337">
        <f>Yhteenveto[[#This Row],[Laskennalliset kustannukset yhteensä]]-Yhteenveto[[#This Row],[Omarahoitusosuus, €]]</f>
        <v>9762142.8524084985</v>
      </c>
      <c r="J167" s="33">
        <f>Lisäosat!U168</f>
        <v>402808.83947487664</v>
      </c>
      <c r="K167" s="34">
        <f>'Muut lis_väh'!O165</f>
        <v>-695439.84978496085</v>
      </c>
      <c r="L167" s="231">
        <f>Yhteenveto[[#This Row],[Valtionosuus omarahoitusosuuden jälkeen (välisumma)]]+Yhteenveto[[#This Row],[Lisäosat yhteensä]]+Yhteenveto[[#This Row],[Valtionosuuteen tehtävät vähennykset ja lisäykset, netto]]</f>
        <v>9469511.8420984149</v>
      </c>
      <c r="M167" s="34">
        <f>'Verotuloihin perust tasaus'!N172</f>
        <v>6324813</v>
      </c>
      <c r="N167" s="301">
        <f>SUM(Yhteenveto[[#This Row],[Valtionosuus ennen verotuloihin perustuvaa valtionosuuden tasausta]]+Yhteenveto[[#This Row],[Verotuloihin perustuva valtionosuuden tasaus]])</f>
        <v>15794324.842098415</v>
      </c>
      <c r="O167" s="241">
        <f>Verokorvaukset!H165</f>
        <v>1317943.4753464805</v>
      </c>
      <c r="P167" s="368">
        <f>SUM(Yhteenveto[[#This Row],[Kunnan  peruspalvelujen valtionosuus ]:[Veroperustemuutoksista johtuvien veromenetysten korvaus]])</f>
        <v>17112268.317444894</v>
      </c>
      <c r="Q167" s="34">
        <f>Kotikuntakorvaus!F169</f>
        <v>-166728.19750000001</v>
      </c>
      <c r="R167" s="339">
        <f>+Yhteenveto[[#This Row],[Kunnan  peruspalvelujen valtionosuus ]]+Yhteenveto[[#This Row],[Veroperustemuutoksista johtuvien veromenetysten korvaus]]+Yhteenveto[[#This Row],[Kotikuntakorvaus, netto]]</f>
        <v>16945540.119944893</v>
      </c>
      <c r="S167" s="11"/>
      <c r="T167"/>
    </row>
    <row r="168" spans="1:20" ht="15" x14ac:dyDescent="0.25">
      <c r="A168" s="32">
        <v>536</v>
      </c>
      <c r="B168" s="13" t="s">
        <v>173</v>
      </c>
      <c r="C168" s="15">
        <v>36571</v>
      </c>
      <c r="D168" s="15">
        <f>Ikärakenne[[#This Row],[Laskennalliset kustannukset, IKÄRAKENNE yhteensä, €]]</f>
        <v>69097567.389999986</v>
      </c>
      <c r="E168" s="15">
        <f>'Lask. kustannukset MUUT'!AD174</f>
        <v>8817182.7173389979</v>
      </c>
      <c r="F168" s="231">
        <f>Yhteenveto[[#This Row],[Ikärakenne, laskennallinen kustannus]]+Yhteenveto[[#This Row],[Muut laskennalliset kustannukset ]]</f>
        <v>77914750.10733898</v>
      </c>
      <c r="G168" s="446">
        <v>1629.76</v>
      </c>
      <c r="H168" s="17">
        <v>59601952.960000001</v>
      </c>
      <c r="I168" s="337">
        <f>Yhteenveto[[#This Row],[Laskennalliset kustannukset yhteensä]]-Yhteenveto[[#This Row],[Omarahoitusosuus, €]]</f>
        <v>18312797.147338979</v>
      </c>
      <c r="J168" s="33">
        <f>Lisäosat!U169</f>
        <v>1637978.8769118749</v>
      </c>
      <c r="K168" s="34">
        <f>'Muut lis_väh'!O166</f>
        <v>-5307787.3643003246</v>
      </c>
      <c r="L168" s="231">
        <f>Yhteenveto[[#This Row],[Valtionosuus omarahoitusosuuden jälkeen (välisumma)]]+Yhteenveto[[#This Row],[Lisäosat yhteensä]]+Yhteenveto[[#This Row],[Valtionosuuteen tehtävät vähennykset ja lisäykset, netto]]</f>
        <v>14642988.659950528</v>
      </c>
      <c r="M168" s="34">
        <f>'Verotuloihin perust tasaus'!N173</f>
        <v>6637927</v>
      </c>
      <c r="N168" s="301">
        <f>SUM(Yhteenveto[[#This Row],[Valtionosuus ennen verotuloihin perustuvaa valtionosuuden tasausta]]+Yhteenveto[[#This Row],[Verotuloihin perustuva valtionosuuden tasaus]])</f>
        <v>21280915.659950528</v>
      </c>
      <c r="O168" s="241">
        <f>Verokorvaukset!H166</f>
        <v>2035836.1631788388</v>
      </c>
      <c r="P168" s="368">
        <f>SUM(Yhteenveto[[#This Row],[Kunnan  peruspalvelujen valtionosuus ]:[Veroperustemuutoksista johtuvien veromenetysten korvaus]])</f>
        <v>23316751.823129367</v>
      </c>
      <c r="Q168" s="34">
        <f>Kotikuntakorvaus!F170</f>
        <v>519512.83750000002</v>
      </c>
      <c r="R168" s="339">
        <f>+Yhteenveto[[#This Row],[Kunnan  peruspalvelujen valtionosuus ]]+Yhteenveto[[#This Row],[Veroperustemuutoksista johtuvien veromenetysten korvaus]]+Yhteenveto[[#This Row],[Kotikuntakorvaus, netto]]</f>
        <v>23836264.660629366</v>
      </c>
      <c r="S168" s="11"/>
      <c r="T168"/>
    </row>
    <row r="169" spans="1:20" ht="15" x14ac:dyDescent="0.25">
      <c r="A169" s="32">
        <v>538</v>
      </c>
      <c r="B169" s="13" t="s">
        <v>174</v>
      </c>
      <c r="C169" s="15">
        <v>4667</v>
      </c>
      <c r="D169" s="15">
        <f>Ikärakenne[[#This Row],[Laskennalliset kustannukset, IKÄRAKENNE yhteensä, €]]</f>
        <v>9383149.7400000002</v>
      </c>
      <c r="E169" s="15">
        <f>'Lask. kustannukset MUUT'!AD175</f>
        <v>1000065.7697398512</v>
      </c>
      <c r="F169" s="231">
        <f>Yhteenveto[[#This Row],[Ikärakenne, laskennallinen kustannus]]+Yhteenveto[[#This Row],[Muut laskennalliset kustannukset ]]</f>
        <v>10383215.509739852</v>
      </c>
      <c r="G169" s="446">
        <v>1629.76</v>
      </c>
      <c r="H169" s="17">
        <v>7606089.9199999999</v>
      </c>
      <c r="I169" s="337">
        <f>Yhteenveto[[#This Row],[Laskennalliset kustannukset yhteensä]]-Yhteenveto[[#This Row],[Omarahoitusosuus, €]]</f>
        <v>2777125.5897398517</v>
      </c>
      <c r="J169" s="33">
        <f>Lisäosat!U170</f>
        <v>146765.64701865718</v>
      </c>
      <c r="K169" s="34">
        <f>'Muut lis_väh'!O167</f>
        <v>-439172.68719294184</v>
      </c>
      <c r="L169" s="231">
        <f>Yhteenveto[[#This Row],[Valtionosuus omarahoitusosuuden jälkeen (välisumma)]]+Yhteenveto[[#This Row],[Lisäosat yhteensä]]+Yhteenveto[[#This Row],[Valtionosuuteen tehtävät vähennykset ja lisäykset, netto]]</f>
        <v>2484718.5495655667</v>
      </c>
      <c r="M169" s="34">
        <f>'Verotuloihin perust tasaus'!N174</f>
        <v>1624457</v>
      </c>
      <c r="N169" s="301">
        <f>SUM(Yhteenveto[[#This Row],[Valtionosuus ennen verotuloihin perustuvaa valtionosuuden tasausta]]+Yhteenveto[[#This Row],[Verotuloihin perustuva valtionosuuden tasaus]])</f>
        <v>4109175.5495655667</v>
      </c>
      <c r="O169" s="241">
        <f>Verokorvaukset!H167</f>
        <v>447825.2401946637</v>
      </c>
      <c r="P169" s="368">
        <f>SUM(Yhteenveto[[#This Row],[Kunnan  peruspalvelujen valtionosuus ]:[Veroperustemuutoksista johtuvien veromenetysten korvaus]])</f>
        <v>4557000.7897602301</v>
      </c>
      <c r="Q169" s="34">
        <f>Kotikuntakorvaus!F171</f>
        <v>35335</v>
      </c>
      <c r="R169" s="339">
        <f>+Yhteenveto[[#This Row],[Kunnan  peruspalvelujen valtionosuus ]]+Yhteenveto[[#This Row],[Veroperustemuutoksista johtuvien veromenetysten korvaus]]+Yhteenveto[[#This Row],[Kotikuntakorvaus, netto]]</f>
        <v>4592335.7897602301</v>
      </c>
      <c r="S169" s="11"/>
      <c r="T169"/>
    </row>
    <row r="170" spans="1:20" ht="15" x14ac:dyDescent="0.25">
      <c r="A170" s="32">
        <v>541</v>
      </c>
      <c r="B170" s="13" t="s">
        <v>175</v>
      </c>
      <c r="C170" s="15">
        <v>8760</v>
      </c>
      <c r="D170" s="15">
        <f>Ikärakenne[[#This Row],[Laskennalliset kustannukset, IKÄRAKENNE yhteensä, €]]</f>
        <v>11571106.190000001</v>
      </c>
      <c r="E170" s="15">
        <f>'Lask. kustannukset MUUT'!AD176</f>
        <v>4501872.9076600373</v>
      </c>
      <c r="F170" s="231">
        <f>Yhteenveto[[#This Row],[Ikärakenne, laskennallinen kustannus]]+Yhteenveto[[#This Row],[Muut laskennalliset kustannukset ]]</f>
        <v>16072979.097660039</v>
      </c>
      <c r="G170" s="446">
        <v>1629.76</v>
      </c>
      <c r="H170" s="17">
        <v>14276697.6</v>
      </c>
      <c r="I170" s="337">
        <f>Yhteenveto[[#This Row],[Laskennalliset kustannukset yhteensä]]-Yhteenveto[[#This Row],[Omarahoitusosuus, €]]</f>
        <v>1796281.497660039</v>
      </c>
      <c r="J170" s="33">
        <f>Lisäosat!U171</f>
        <v>1371994.1402906347</v>
      </c>
      <c r="K170" s="34">
        <f>'Muut lis_väh'!O168</f>
        <v>2781503.8303472856</v>
      </c>
      <c r="L170" s="231">
        <f>Yhteenveto[[#This Row],[Valtionosuus omarahoitusosuuden jälkeen (välisumma)]]+Yhteenveto[[#This Row],[Lisäosat yhteensä]]+Yhteenveto[[#This Row],[Valtionosuuteen tehtävät vähennykset ja lisäykset, netto]]</f>
        <v>5949779.4682979593</v>
      </c>
      <c r="M170" s="34">
        <f>'Verotuloihin perust tasaus'!N175</f>
        <v>4022851</v>
      </c>
      <c r="N170" s="301">
        <f>SUM(Yhteenveto[[#This Row],[Valtionosuus ennen verotuloihin perustuvaa valtionosuuden tasausta]]+Yhteenveto[[#This Row],[Verotuloihin perustuva valtionosuuden tasaus]])</f>
        <v>9972630.4682979584</v>
      </c>
      <c r="O170" s="241">
        <f>Verokorvaukset!H168</f>
        <v>1571830.6880766989</v>
      </c>
      <c r="P170" s="368">
        <f>SUM(Yhteenveto[[#This Row],[Kunnan  peruspalvelujen valtionosuus ]:[Veroperustemuutoksista johtuvien veromenetysten korvaus]])</f>
        <v>11544461.156374658</v>
      </c>
      <c r="Q170" s="34">
        <f>Kotikuntakorvaus!F172</f>
        <v>-106005</v>
      </c>
      <c r="R170" s="339">
        <f>+Yhteenveto[[#This Row],[Kunnan  peruspalvelujen valtionosuus ]]+Yhteenveto[[#This Row],[Veroperustemuutoksista johtuvien veromenetysten korvaus]]+Yhteenveto[[#This Row],[Kotikuntakorvaus, netto]]</f>
        <v>11438456.156374658</v>
      </c>
      <c r="S170" s="11"/>
      <c r="T170"/>
    </row>
    <row r="171" spans="1:20" ht="15" x14ac:dyDescent="0.25">
      <c r="A171" s="32">
        <v>543</v>
      </c>
      <c r="B171" s="13" t="s">
        <v>176</v>
      </c>
      <c r="C171" s="15">
        <v>45333</v>
      </c>
      <c r="D171" s="15">
        <f>Ikärakenne[[#This Row],[Laskennalliset kustannukset, IKÄRAKENNE yhteensä, €]]</f>
        <v>95354682.929999992</v>
      </c>
      <c r="E171" s="15">
        <f>'Lask. kustannukset MUUT'!AD177</f>
        <v>14648451.593096357</v>
      </c>
      <c r="F171" s="231">
        <f>Yhteenveto[[#This Row],[Ikärakenne, laskennallinen kustannus]]+Yhteenveto[[#This Row],[Muut laskennalliset kustannukset ]]</f>
        <v>110003134.52309635</v>
      </c>
      <c r="G171" s="446">
        <v>1629.76</v>
      </c>
      <c r="H171" s="17">
        <v>73881910.079999998</v>
      </c>
      <c r="I171" s="337">
        <f>Yhteenveto[[#This Row],[Laskennalliset kustannukset yhteensä]]-Yhteenveto[[#This Row],[Omarahoitusosuus, €]]</f>
        <v>36121224.443096355</v>
      </c>
      <c r="J171" s="33">
        <f>Lisäosat!U172</f>
        <v>1686291.4834457524</v>
      </c>
      <c r="K171" s="34">
        <f>'Muut lis_väh'!O169</f>
        <v>837636.47813474794</v>
      </c>
      <c r="L171" s="231">
        <f>Yhteenveto[[#This Row],[Valtionosuus omarahoitusosuuden jälkeen (välisumma)]]+Yhteenveto[[#This Row],[Lisäosat yhteensä]]+Yhteenveto[[#This Row],[Valtionosuuteen tehtävät vähennykset ja lisäykset, netto]]</f>
        <v>38645152.404676855</v>
      </c>
      <c r="M171" s="34">
        <f>'Verotuloihin perust tasaus'!N176</f>
        <v>-145476</v>
      </c>
      <c r="N171" s="301">
        <f>SUM(Yhteenveto[[#This Row],[Valtionosuus ennen verotuloihin perustuvaa valtionosuuden tasausta]]+Yhteenveto[[#This Row],[Verotuloihin perustuva valtionosuuden tasaus]])</f>
        <v>38499676.404676855</v>
      </c>
      <c r="O171" s="241">
        <f>Verokorvaukset!H169</f>
        <v>2832443.7204744378</v>
      </c>
      <c r="P171" s="368">
        <f>SUM(Yhteenveto[[#This Row],[Kunnan  peruspalvelujen valtionosuus ]:[Veroperustemuutoksista johtuvien veromenetysten korvaus]])</f>
        <v>41332120.125151291</v>
      </c>
      <c r="Q171" s="34">
        <f>Kotikuntakorvaus!F173</f>
        <v>-179973.52225000004</v>
      </c>
      <c r="R171" s="339">
        <f>+Yhteenveto[[#This Row],[Kunnan  peruspalvelujen valtionosuus ]]+Yhteenveto[[#This Row],[Veroperustemuutoksista johtuvien veromenetysten korvaus]]+Yhteenveto[[#This Row],[Kotikuntakorvaus, netto]]</f>
        <v>41152146.602901295</v>
      </c>
      <c r="S171" s="11"/>
      <c r="T171"/>
    </row>
    <row r="172" spans="1:20" ht="15" x14ac:dyDescent="0.25">
      <c r="A172" s="32">
        <v>545</v>
      </c>
      <c r="B172" s="13" t="s">
        <v>177</v>
      </c>
      <c r="C172" s="15">
        <v>9538</v>
      </c>
      <c r="D172" s="15">
        <f>Ikärakenne[[#This Row],[Laskennalliset kustannukset, IKÄRAKENNE yhteensä, €]]</f>
        <v>17220876.48</v>
      </c>
      <c r="E172" s="15">
        <f>'Lask. kustannukset MUUT'!AD178</f>
        <v>8921533.6896049958</v>
      </c>
      <c r="F172" s="231">
        <f>Yhteenveto[[#This Row],[Ikärakenne, laskennallinen kustannus]]+Yhteenveto[[#This Row],[Muut laskennalliset kustannukset ]]</f>
        <v>26142410.169604994</v>
      </c>
      <c r="G172" s="446">
        <v>1629.76</v>
      </c>
      <c r="H172" s="17">
        <v>15544650.880000001</v>
      </c>
      <c r="I172" s="337">
        <f>Yhteenveto[[#This Row],[Laskennalliset kustannukset yhteensä]]-Yhteenveto[[#This Row],[Omarahoitusosuus, €]]</f>
        <v>10597759.289604994</v>
      </c>
      <c r="J172" s="33">
        <f>Lisäosat!U173</f>
        <v>851802.5337507365</v>
      </c>
      <c r="K172" s="34">
        <f>'Muut lis_väh'!O170</f>
        <v>1956116.7798923706</v>
      </c>
      <c r="L172" s="231">
        <f>Yhteenveto[[#This Row],[Valtionosuus omarahoitusosuuden jälkeen (välisumma)]]+Yhteenveto[[#This Row],[Lisäosat yhteensä]]+Yhteenveto[[#This Row],[Valtionosuuteen tehtävät vähennykset ja lisäykset, netto]]</f>
        <v>13405678.603248101</v>
      </c>
      <c r="M172" s="34">
        <f>'Verotuloihin perust tasaus'!N177</f>
        <v>3082109</v>
      </c>
      <c r="N172" s="301">
        <f>SUM(Yhteenveto[[#This Row],[Valtionosuus ennen verotuloihin perustuvaa valtionosuuden tasausta]]+Yhteenveto[[#This Row],[Verotuloihin perustuva valtionosuuden tasaus]])</f>
        <v>16487787.603248101</v>
      </c>
      <c r="O172" s="241">
        <f>Verokorvaukset!H170</f>
        <v>1841638.5435008132</v>
      </c>
      <c r="P172" s="368">
        <f>SUM(Yhteenveto[[#This Row],[Kunnan  peruspalvelujen valtionosuus ]:[Veroperustemuutoksista johtuvien veromenetysten korvaus]])</f>
        <v>18329426.146748915</v>
      </c>
      <c r="Q172" s="34">
        <f>Kotikuntakorvaus!F174</f>
        <v>130827.83750000005</v>
      </c>
      <c r="R172" s="339">
        <f>+Yhteenveto[[#This Row],[Kunnan  peruspalvelujen valtionosuus ]]+Yhteenveto[[#This Row],[Veroperustemuutoksista johtuvien veromenetysten korvaus]]+Yhteenveto[[#This Row],[Kotikuntakorvaus, netto]]</f>
        <v>18460253.984248914</v>
      </c>
      <c r="S172" s="11"/>
      <c r="T172"/>
    </row>
    <row r="173" spans="1:20" ht="15" x14ac:dyDescent="0.25">
      <c r="A173" s="32">
        <v>560</v>
      </c>
      <c r="B173" s="13" t="s">
        <v>178</v>
      </c>
      <c r="C173" s="15">
        <v>15575</v>
      </c>
      <c r="D173" s="15">
        <f>Ikärakenne[[#This Row],[Laskennalliset kustannukset, IKÄRAKENNE yhteensä, €]]</f>
        <v>27751207.370000001</v>
      </c>
      <c r="E173" s="15">
        <f>'Lask. kustannukset MUUT'!AD179</f>
        <v>5011533.3783021374</v>
      </c>
      <c r="F173" s="231">
        <f>Yhteenveto[[#This Row],[Ikärakenne, laskennallinen kustannus]]+Yhteenveto[[#This Row],[Muut laskennalliset kustannukset ]]</f>
        <v>32762740.748302139</v>
      </c>
      <c r="G173" s="446">
        <v>1629.76</v>
      </c>
      <c r="H173" s="17">
        <v>25383512</v>
      </c>
      <c r="I173" s="337">
        <f>Yhteenveto[[#This Row],[Laskennalliset kustannukset yhteensä]]-Yhteenveto[[#This Row],[Omarahoitusosuus, €]]</f>
        <v>7379228.7483021393</v>
      </c>
      <c r="J173" s="33">
        <f>Lisäosat!U174</f>
        <v>474927.0275183114</v>
      </c>
      <c r="K173" s="34">
        <f>'Muut lis_väh'!O171</f>
        <v>-1828490.1524357004</v>
      </c>
      <c r="L173" s="231">
        <f>Yhteenveto[[#This Row],[Valtionosuus omarahoitusosuuden jälkeen (välisumma)]]+Yhteenveto[[#This Row],[Lisäosat yhteensä]]+Yhteenveto[[#This Row],[Valtionosuuteen tehtävät vähennykset ja lisäykset, netto]]</f>
        <v>6025665.6233847504</v>
      </c>
      <c r="M173" s="34">
        <f>'Verotuloihin perust tasaus'!N178</f>
        <v>6694479</v>
      </c>
      <c r="N173" s="301">
        <f>SUM(Yhteenveto[[#This Row],[Valtionosuus ennen verotuloihin perustuvaa valtionosuuden tasausta]]+Yhteenveto[[#This Row],[Verotuloihin perustuva valtionosuuden tasaus]])</f>
        <v>12720144.623384751</v>
      </c>
      <c r="O173" s="241">
        <f>Verokorvaukset!H171</f>
        <v>1970878.0324656428</v>
      </c>
      <c r="P173" s="368">
        <f>SUM(Yhteenveto[[#This Row],[Kunnan  peruspalvelujen valtionosuus ]:[Veroperustemuutoksista johtuvien veromenetysten korvaus]])</f>
        <v>14691022.655850394</v>
      </c>
      <c r="Q173" s="34">
        <f>Kotikuntakorvaus!F175</f>
        <v>-75528.562499999884</v>
      </c>
      <c r="R173" s="339">
        <f>+Yhteenveto[[#This Row],[Kunnan  peruspalvelujen valtionosuus ]]+Yhteenveto[[#This Row],[Veroperustemuutoksista johtuvien veromenetysten korvaus]]+Yhteenveto[[#This Row],[Kotikuntakorvaus, netto]]</f>
        <v>14615494.093350394</v>
      </c>
      <c r="S173" s="11"/>
      <c r="T173"/>
    </row>
    <row r="174" spans="1:20" ht="15" x14ac:dyDescent="0.25">
      <c r="A174" s="32">
        <v>561</v>
      </c>
      <c r="B174" s="13" t="s">
        <v>179</v>
      </c>
      <c r="C174" s="15">
        <v>1264</v>
      </c>
      <c r="D174" s="15">
        <f>Ikärakenne[[#This Row],[Laskennalliset kustannukset, IKÄRAKENNE yhteensä, €]]</f>
        <v>2254519.19</v>
      </c>
      <c r="E174" s="15">
        <f>'Lask. kustannukset MUUT'!AD180</f>
        <v>557727.90205527155</v>
      </c>
      <c r="F174" s="231">
        <f>Yhteenveto[[#This Row],[Ikärakenne, laskennallinen kustannus]]+Yhteenveto[[#This Row],[Muut laskennalliset kustannukset ]]</f>
        <v>2812247.0920552714</v>
      </c>
      <c r="G174" s="446">
        <v>1629.76</v>
      </c>
      <c r="H174" s="17">
        <v>2060016.6399999999</v>
      </c>
      <c r="I174" s="337">
        <f>Yhteenveto[[#This Row],[Laskennalliset kustannukset yhteensä]]-Yhteenveto[[#This Row],[Omarahoitusosuus, €]]</f>
        <v>752230.45205527148</v>
      </c>
      <c r="J174" s="33">
        <f>Lisäosat!U175</f>
        <v>37679.475456802436</v>
      </c>
      <c r="K174" s="34">
        <f>'Muut lis_väh'!O172</f>
        <v>548438.00554532127</v>
      </c>
      <c r="L174" s="231">
        <f>Yhteenveto[[#This Row],[Valtionosuus omarahoitusosuuden jälkeen (välisumma)]]+Yhteenveto[[#This Row],[Lisäosat yhteensä]]+Yhteenveto[[#This Row],[Valtionosuuteen tehtävät vähennykset ja lisäykset, netto]]</f>
        <v>1338347.9330573953</v>
      </c>
      <c r="M174" s="34">
        <f>'Verotuloihin perust tasaus'!N179</f>
        <v>513959</v>
      </c>
      <c r="N174" s="301">
        <f>SUM(Yhteenveto[[#This Row],[Valtionosuus ennen verotuloihin perustuvaa valtionosuuden tasausta]]+Yhteenveto[[#This Row],[Verotuloihin perustuva valtionosuuden tasaus]])</f>
        <v>1852306.9330573953</v>
      </c>
      <c r="O174" s="241">
        <f>Verokorvaukset!H172</f>
        <v>288228.17105095432</v>
      </c>
      <c r="P174" s="368">
        <f>SUM(Yhteenveto[[#This Row],[Kunnan  peruspalvelujen valtionosuus ]:[Veroperustemuutoksista johtuvien veromenetysten korvaus]])</f>
        <v>2140535.1041083494</v>
      </c>
      <c r="Q174" s="34">
        <f>Kotikuntakorvaus!F176</f>
        <v>-717300.5</v>
      </c>
      <c r="R174" s="339">
        <f>+Yhteenveto[[#This Row],[Kunnan  peruspalvelujen valtionosuus ]]+Yhteenveto[[#This Row],[Veroperustemuutoksista johtuvien veromenetysten korvaus]]+Yhteenveto[[#This Row],[Kotikuntakorvaus, netto]]</f>
        <v>1423234.6041083494</v>
      </c>
      <c r="S174" s="11"/>
      <c r="T174"/>
    </row>
    <row r="175" spans="1:20" ht="15" x14ac:dyDescent="0.25">
      <c r="A175" s="32">
        <v>562</v>
      </c>
      <c r="B175" s="13" t="s">
        <v>180</v>
      </c>
      <c r="C175" s="15">
        <v>8858</v>
      </c>
      <c r="D175" s="15">
        <f>Ikärakenne[[#This Row],[Laskennalliset kustannukset, IKÄRAKENNE yhteensä, €]]</f>
        <v>13909785.529999999</v>
      </c>
      <c r="E175" s="15">
        <f>'Lask. kustannukset MUUT'!AD181</f>
        <v>2474480.2367905225</v>
      </c>
      <c r="F175" s="231">
        <f>Yhteenveto[[#This Row],[Ikärakenne, laskennallinen kustannus]]+Yhteenveto[[#This Row],[Muut laskennalliset kustannukset ]]</f>
        <v>16384265.766790522</v>
      </c>
      <c r="G175" s="446">
        <v>1629.76</v>
      </c>
      <c r="H175" s="17">
        <v>14436414.08</v>
      </c>
      <c r="I175" s="337">
        <f>Yhteenveto[[#This Row],[Laskennalliset kustannukset yhteensä]]-Yhteenveto[[#This Row],[Omarahoitusosuus, €]]</f>
        <v>1947851.6867905222</v>
      </c>
      <c r="J175" s="33">
        <f>Lisäosat!U176</f>
        <v>471413.6211363615</v>
      </c>
      <c r="K175" s="34">
        <f>'Muut lis_väh'!O173</f>
        <v>-852087.62186474283</v>
      </c>
      <c r="L175" s="231">
        <f>Yhteenveto[[#This Row],[Valtionosuus omarahoitusosuuden jälkeen (välisumma)]]+Yhteenveto[[#This Row],[Lisäosat yhteensä]]+Yhteenveto[[#This Row],[Valtionosuuteen tehtävät vähennykset ja lisäykset, netto]]</f>
        <v>1567177.6860621411</v>
      </c>
      <c r="M175" s="34">
        <f>'Verotuloihin perust tasaus'!N180</f>
        <v>3199045</v>
      </c>
      <c r="N175" s="301">
        <f>SUM(Yhteenveto[[#This Row],[Valtionosuus ennen verotuloihin perustuvaa valtionosuuden tasausta]]+Yhteenveto[[#This Row],[Verotuloihin perustuva valtionosuuden tasaus]])</f>
        <v>4766222.6860621413</v>
      </c>
      <c r="O175" s="241">
        <f>Verokorvaukset!H173</f>
        <v>1137636.6376516244</v>
      </c>
      <c r="P175" s="368">
        <f>SUM(Yhteenveto[[#This Row],[Kunnan  peruspalvelujen valtionosuus ]:[Veroperustemuutoksista johtuvien veromenetysten korvaus]])</f>
        <v>5903859.3237137655</v>
      </c>
      <c r="Q175" s="34">
        <f>Kotikuntakorvaus!F177</f>
        <v>-213865.08750000002</v>
      </c>
      <c r="R175" s="339">
        <f>+Yhteenveto[[#This Row],[Kunnan  peruspalvelujen valtionosuus ]]+Yhteenveto[[#This Row],[Veroperustemuutoksista johtuvien veromenetysten korvaus]]+Yhteenveto[[#This Row],[Kotikuntakorvaus, netto]]</f>
        <v>5689994.2362137651</v>
      </c>
      <c r="S175" s="11"/>
      <c r="T175"/>
    </row>
    <row r="176" spans="1:20" ht="15" x14ac:dyDescent="0.25">
      <c r="A176" s="32">
        <v>563</v>
      </c>
      <c r="B176" s="13" t="s">
        <v>181</v>
      </c>
      <c r="C176" s="15">
        <v>6832</v>
      </c>
      <c r="D176" s="15">
        <f>Ikärakenne[[#This Row],[Laskennalliset kustannukset, IKÄRAKENNE yhteensä, €]]</f>
        <v>12486217.959999999</v>
      </c>
      <c r="E176" s="15">
        <f>'Lask. kustannukset MUUT'!AD182</f>
        <v>1805598.2463253632</v>
      </c>
      <c r="F176" s="231">
        <f>Yhteenveto[[#This Row],[Ikärakenne, laskennallinen kustannus]]+Yhteenveto[[#This Row],[Muut laskennalliset kustannukset ]]</f>
        <v>14291816.206325362</v>
      </c>
      <c r="G176" s="446">
        <v>1629.76</v>
      </c>
      <c r="H176" s="17">
        <v>11134520.32</v>
      </c>
      <c r="I176" s="337">
        <f>Yhteenveto[[#This Row],[Laskennalliset kustannukset yhteensä]]-Yhteenveto[[#This Row],[Omarahoitusosuus, €]]</f>
        <v>3157295.8863253612</v>
      </c>
      <c r="J176" s="33">
        <f>Lisäosat!U177</f>
        <v>471975.65896240005</v>
      </c>
      <c r="K176" s="34">
        <f>'Muut lis_väh'!O174</f>
        <v>-2062691.0225924212</v>
      </c>
      <c r="L176" s="231">
        <f>Yhteenveto[[#This Row],[Valtionosuus omarahoitusosuuden jälkeen (välisumma)]]+Yhteenveto[[#This Row],[Lisäosat yhteensä]]+Yhteenveto[[#This Row],[Valtionosuuteen tehtävät vähennykset ja lisäykset, netto]]</f>
        <v>1566580.5226953402</v>
      </c>
      <c r="M176" s="34">
        <f>'Verotuloihin perust tasaus'!N181</f>
        <v>3450639</v>
      </c>
      <c r="N176" s="301">
        <f>SUM(Yhteenveto[[#This Row],[Valtionosuus ennen verotuloihin perustuvaa valtionosuuden tasausta]]+Yhteenveto[[#This Row],[Verotuloihin perustuva valtionosuuden tasaus]])</f>
        <v>5017219.5226953402</v>
      </c>
      <c r="O176" s="241">
        <f>Verokorvaukset!H174</f>
        <v>839365.99375622184</v>
      </c>
      <c r="P176" s="368">
        <f>SUM(Yhteenveto[[#This Row],[Kunnan  peruspalvelujen valtionosuus ]:[Veroperustemuutoksista johtuvien veromenetysten korvaus]])</f>
        <v>5856585.5164515618</v>
      </c>
      <c r="Q176" s="34">
        <f>Kotikuntakorvaus!F178</f>
        <v>199731.08750000002</v>
      </c>
      <c r="R176" s="339">
        <f>+Yhteenveto[[#This Row],[Kunnan  peruspalvelujen valtionosuus ]]+Yhteenveto[[#This Row],[Veroperustemuutoksista johtuvien veromenetysten korvaus]]+Yhteenveto[[#This Row],[Kotikuntakorvaus, netto]]</f>
        <v>6056316.6039515622</v>
      </c>
      <c r="S176" s="11"/>
      <c r="T176"/>
    </row>
    <row r="177" spans="1:20" ht="15" x14ac:dyDescent="0.25">
      <c r="A177" s="32">
        <v>564</v>
      </c>
      <c r="B177" s="13" t="s">
        <v>182</v>
      </c>
      <c r="C177" s="15">
        <v>217469</v>
      </c>
      <c r="D177" s="15">
        <f>Ikärakenne[[#This Row],[Laskennalliset kustannukset, IKÄRAKENNE yhteensä, €]]</f>
        <v>391131370.73000002</v>
      </c>
      <c r="E177" s="15">
        <f>'Lask. kustannukset MUUT'!AD183</f>
        <v>74424025.028655961</v>
      </c>
      <c r="F177" s="231">
        <f>Yhteenveto[[#This Row],[Ikärakenne, laskennallinen kustannus]]+Yhteenveto[[#This Row],[Muut laskennalliset kustannukset ]]</f>
        <v>465555395.75865597</v>
      </c>
      <c r="G177" s="446">
        <v>1629.76</v>
      </c>
      <c r="H177" s="17">
        <v>354422277.44</v>
      </c>
      <c r="I177" s="337">
        <f>Yhteenveto[[#This Row],[Laskennalliset kustannukset yhteensä]]-Yhteenveto[[#This Row],[Omarahoitusosuus, €]]</f>
        <v>111133118.31865597</v>
      </c>
      <c r="J177" s="33">
        <f>Lisäosat!U178</f>
        <v>10023509.808437979</v>
      </c>
      <c r="K177" s="34">
        <f>'Muut lis_väh'!O175</f>
        <v>-40614724.316065736</v>
      </c>
      <c r="L177" s="231">
        <f>Yhteenveto[[#This Row],[Valtionosuus omarahoitusosuuden jälkeen (välisumma)]]+Yhteenveto[[#This Row],[Lisäosat yhteensä]]+Yhteenveto[[#This Row],[Valtionosuuteen tehtävät vähennykset ja lisäykset, netto]]</f>
        <v>80541903.811028212</v>
      </c>
      <c r="M177" s="34">
        <f>'Verotuloihin perust tasaus'!N182</f>
        <v>38086044</v>
      </c>
      <c r="N177" s="301">
        <f>SUM(Yhteenveto[[#This Row],[Valtionosuus ennen verotuloihin perustuvaa valtionosuuden tasausta]]+Yhteenveto[[#This Row],[Verotuloihin perustuva valtionosuuden tasaus]])</f>
        <v>118627947.81102821</v>
      </c>
      <c r="O177" s="241">
        <f>Verokorvaukset!H175</f>
        <v>20973048.602668788</v>
      </c>
      <c r="P177" s="368">
        <f>SUM(Yhteenveto[[#This Row],[Kunnan  peruspalvelujen valtionosuus ]:[Veroperustemuutoksista johtuvien veromenetysten korvaus]])</f>
        <v>139600996.413697</v>
      </c>
      <c r="Q177" s="34">
        <f>Kotikuntakorvaus!F179</f>
        <v>-15386148.727500003</v>
      </c>
      <c r="R177" s="339">
        <f>+Yhteenveto[[#This Row],[Kunnan  peruspalvelujen valtionosuus ]]+Yhteenveto[[#This Row],[Veroperustemuutoksista johtuvien veromenetysten korvaus]]+Yhteenveto[[#This Row],[Kotikuntakorvaus, netto]]</f>
        <v>124214847.686197</v>
      </c>
      <c r="S177" s="11"/>
      <c r="T177"/>
    </row>
    <row r="178" spans="1:20" ht="15" x14ac:dyDescent="0.25">
      <c r="A178" s="32">
        <v>576</v>
      </c>
      <c r="B178" s="13" t="s">
        <v>183</v>
      </c>
      <c r="C178" s="15">
        <v>2656</v>
      </c>
      <c r="D178" s="15">
        <f>Ikärakenne[[#This Row],[Laskennalliset kustannukset, IKÄRAKENNE yhteensä, €]]</f>
        <v>2865086.04</v>
      </c>
      <c r="E178" s="15">
        <f>'Lask. kustannukset MUUT'!AD184</f>
        <v>1131165.9620064623</v>
      </c>
      <c r="F178" s="231">
        <f>Yhteenveto[[#This Row],[Ikärakenne, laskennallinen kustannus]]+Yhteenveto[[#This Row],[Muut laskennalliset kustannukset ]]</f>
        <v>3996252.0020064623</v>
      </c>
      <c r="G178" s="446">
        <v>1629.76</v>
      </c>
      <c r="H178" s="17">
        <v>4328642.5599999996</v>
      </c>
      <c r="I178" s="337">
        <f>Yhteenveto[[#This Row],[Laskennalliset kustannukset yhteensä]]-Yhteenveto[[#This Row],[Omarahoitusosuus, €]]</f>
        <v>-332390.55799353728</v>
      </c>
      <c r="J178" s="33">
        <f>Lisäosat!U179</f>
        <v>384479.8746556784</v>
      </c>
      <c r="K178" s="34">
        <f>'Muut lis_väh'!O176</f>
        <v>402885.58210603223</v>
      </c>
      <c r="L178" s="231">
        <f>Yhteenveto[[#This Row],[Valtionosuus omarahoitusosuuden jälkeen (välisumma)]]+Yhteenveto[[#This Row],[Lisäosat yhteensä]]+Yhteenveto[[#This Row],[Valtionosuuteen tehtävät vähennykset ja lisäykset, netto]]</f>
        <v>454974.89876817336</v>
      </c>
      <c r="M178" s="34">
        <f>'Verotuloihin perust tasaus'!N183</f>
        <v>716621</v>
      </c>
      <c r="N178" s="301">
        <f>SUM(Yhteenveto[[#This Row],[Valtionosuus ennen verotuloihin perustuvaa valtionosuuden tasausta]]+Yhteenveto[[#This Row],[Verotuloihin perustuva valtionosuuden tasaus]])</f>
        <v>1171595.8987681733</v>
      </c>
      <c r="O178" s="241">
        <f>Verokorvaukset!H176</f>
        <v>514503.58192203153</v>
      </c>
      <c r="P178" s="368">
        <f>SUM(Yhteenveto[[#This Row],[Kunnan  peruspalvelujen valtionosuus ]:[Veroperustemuutoksista johtuvien veromenetysten korvaus]])</f>
        <v>1686099.4806902048</v>
      </c>
      <c r="Q178" s="34">
        <f>Kotikuntakorvaus!F180</f>
        <v>-45847.162499999999</v>
      </c>
      <c r="R178" s="339">
        <f>+Yhteenveto[[#This Row],[Kunnan  peruspalvelujen valtionosuus ]]+Yhteenveto[[#This Row],[Veroperustemuutoksista johtuvien veromenetysten korvaus]]+Yhteenveto[[#This Row],[Kotikuntakorvaus, netto]]</f>
        <v>1640252.3181902047</v>
      </c>
      <c r="S178" s="11"/>
      <c r="T178"/>
    </row>
    <row r="179" spans="1:20" ht="15" x14ac:dyDescent="0.25">
      <c r="A179" s="32">
        <v>577</v>
      </c>
      <c r="B179" s="13" t="s">
        <v>184</v>
      </c>
      <c r="C179" s="15">
        <v>11284</v>
      </c>
      <c r="D179" s="15">
        <f>Ikärakenne[[#This Row],[Laskennalliset kustannukset, IKÄRAKENNE yhteensä, €]]</f>
        <v>23024571.509999998</v>
      </c>
      <c r="E179" s="15">
        <f>'Lask. kustannukset MUUT'!AD185</f>
        <v>2685840.036292972</v>
      </c>
      <c r="F179" s="231">
        <f>Yhteenveto[[#This Row],[Ikärakenne, laskennallinen kustannus]]+Yhteenveto[[#This Row],[Muut laskennalliset kustannukset ]]</f>
        <v>25710411.546292968</v>
      </c>
      <c r="G179" s="446">
        <v>1629.76</v>
      </c>
      <c r="H179" s="17">
        <v>18390211.84</v>
      </c>
      <c r="I179" s="337">
        <f>Yhteenveto[[#This Row],[Laskennalliset kustannukset yhteensä]]-Yhteenveto[[#This Row],[Omarahoitusosuus, €]]</f>
        <v>7320199.7062929682</v>
      </c>
      <c r="J179" s="33">
        <f>Lisäosat!U180</f>
        <v>387106.10889479803</v>
      </c>
      <c r="K179" s="34">
        <f>'Muut lis_väh'!O177</f>
        <v>-708121.48170545697</v>
      </c>
      <c r="L179" s="231">
        <f>Yhteenveto[[#This Row],[Valtionosuus omarahoitusosuuden jälkeen (välisumma)]]+Yhteenveto[[#This Row],[Lisäosat yhteensä]]+Yhteenveto[[#This Row],[Valtionosuuteen tehtävät vähennykset ja lisäykset, netto]]</f>
        <v>6999184.3334823092</v>
      </c>
      <c r="M179" s="34">
        <f>'Verotuloihin perust tasaus'!N184</f>
        <v>2542060</v>
      </c>
      <c r="N179" s="301">
        <f>SUM(Yhteenveto[[#This Row],[Valtionosuus ennen verotuloihin perustuvaa valtionosuuden tasausta]]+Yhteenveto[[#This Row],[Verotuloihin perustuva valtionosuuden tasaus]])</f>
        <v>9541244.3334823102</v>
      </c>
      <c r="O179" s="241">
        <f>Verokorvaukset!H177</f>
        <v>905903.60328054265</v>
      </c>
      <c r="P179" s="368">
        <f>SUM(Yhteenveto[[#This Row],[Kunnan  peruspalvelujen valtionosuus ]:[Veroperustemuutoksista johtuvien veromenetysten korvaus]])</f>
        <v>10447147.936762853</v>
      </c>
      <c r="Q179" s="34">
        <f>Kotikuntakorvaus!F181</f>
        <v>-70670</v>
      </c>
      <c r="R179" s="339">
        <f>+Yhteenveto[[#This Row],[Kunnan  peruspalvelujen valtionosuus ]]+Yhteenveto[[#This Row],[Veroperustemuutoksista johtuvien veromenetysten korvaus]]+Yhteenveto[[#This Row],[Kotikuntakorvaus, netto]]</f>
        <v>10376477.936762853</v>
      </c>
      <c r="S179" s="11"/>
      <c r="T179"/>
    </row>
    <row r="180" spans="1:20" ht="15" x14ac:dyDescent="0.25">
      <c r="A180" s="32">
        <v>578</v>
      </c>
      <c r="B180" s="13" t="s">
        <v>185</v>
      </c>
      <c r="C180" s="15">
        <v>2941</v>
      </c>
      <c r="D180" s="15">
        <f>Ikärakenne[[#This Row],[Laskennalliset kustannukset, IKÄRAKENNE yhteensä, €]]</f>
        <v>4030296.4400000004</v>
      </c>
      <c r="E180" s="15">
        <f>'Lask. kustannukset MUUT'!AD186</f>
        <v>1357671.61148103</v>
      </c>
      <c r="F180" s="231">
        <f>Yhteenveto[[#This Row],[Ikärakenne, laskennallinen kustannus]]+Yhteenveto[[#This Row],[Muut laskennalliset kustannukset ]]</f>
        <v>5387968.0514810309</v>
      </c>
      <c r="G180" s="446">
        <v>1629.76</v>
      </c>
      <c r="H180" s="17">
        <v>4793124.16</v>
      </c>
      <c r="I180" s="337">
        <f>Yhteenveto[[#This Row],[Laskennalliset kustannukset yhteensä]]-Yhteenveto[[#This Row],[Omarahoitusosuus, €]]</f>
        <v>594843.89148103073</v>
      </c>
      <c r="J180" s="33">
        <f>Lisäosat!U181</f>
        <v>291738.12964798621</v>
      </c>
      <c r="K180" s="34">
        <f>'Muut lis_väh'!O178</f>
        <v>-739618.58563718479</v>
      </c>
      <c r="L180" s="231">
        <f>Yhteenveto[[#This Row],[Valtionosuus omarahoitusosuuden jälkeen (välisumma)]]+Yhteenveto[[#This Row],[Lisäosat yhteensä]]+Yhteenveto[[#This Row],[Valtionosuuteen tehtävät vähennykset ja lisäykset, netto]]</f>
        <v>146963.43549183221</v>
      </c>
      <c r="M180" s="34">
        <f>'Verotuloihin perust tasaus'!N185</f>
        <v>1665070</v>
      </c>
      <c r="N180" s="301">
        <f>SUM(Yhteenveto[[#This Row],[Valtionosuus ennen verotuloihin perustuvaa valtionosuuden tasausta]]+Yhteenveto[[#This Row],[Verotuloihin perustuva valtionosuuden tasaus]])</f>
        <v>1812033.4354918322</v>
      </c>
      <c r="O180" s="241">
        <f>Verokorvaukset!H178</f>
        <v>506936.70057018887</v>
      </c>
      <c r="P180" s="368">
        <f>SUM(Yhteenveto[[#This Row],[Kunnan  peruspalvelujen valtionosuus ]:[Veroperustemuutoksista johtuvien veromenetysten korvaus]])</f>
        <v>2318970.1360620209</v>
      </c>
      <c r="Q180" s="34">
        <f>Kotikuntakorvaus!F182</f>
        <v>-32631.87249999999</v>
      </c>
      <c r="R180" s="339">
        <f>+Yhteenveto[[#This Row],[Kunnan  peruspalvelujen valtionosuus ]]+Yhteenveto[[#This Row],[Veroperustemuutoksista johtuvien veromenetysten korvaus]]+Yhteenveto[[#This Row],[Kotikuntakorvaus, netto]]</f>
        <v>2286338.2635620208</v>
      </c>
      <c r="S180" s="11"/>
      <c r="T180"/>
    </row>
    <row r="181" spans="1:20" ht="15" x14ac:dyDescent="0.25">
      <c r="A181" s="32">
        <v>580</v>
      </c>
      <c r="B181" s="13" t="s">
        <v>186</v>
      </c>
      <c r="C181" s="15">
        <v>4235</v>
      </c>
      <c r="D181" s="15">
        <f>Ikärakenne[[#This Row],[Laskennalliset kustannukset, IKÄRAKENNE yhteensä, €]]</f>
        <v>4893299.55</v>
      </c>
      <c r="E181" s="15">
        <f>'Lask. kustannukset MUUT'!AD187</f>
        <v>1477016.5144983942</v>
      </c>
      <c r="F181" s="231">
        <f>Yhteenveto[[#This Row],[Ikärakenne, laskennallinen kustannus]]+Yhteenveto[[#This Row],[Muut laskennalliset kustannukset ]]</f>
        <v>6370316.0644983938</v>
      </c>
      <c r="G181" s="446">
        <v>1629.76</v>
      </c>
      <c r="H181" s="17">
        <v>6902033.5999999996</v>
      </c>
      <c r="I181" s="337">
        <f>Yhteenveto[[#This Row],[Laskennalliset kustannukset yhteensä]]-Yhteenveto[[#This Row],[Omarahoitusosuus, €]]</f>
        <v>-531717.53550160583</v>
      </c>
      <c r="J181" s="33">
        <f>Lisäosat!U182</f>
        <v>731510.9199444832</v>
      </c>
      <c r="K181" s="34">
        <f>'Muut lis_väh'!O179</f>
        <v>-733827.07343210676</v>
      </c>
      <c r="L181" s="231">
        <f>Yhteenveto[[#This Row],[Valtionosuus omarahoitusosuuden jälkeen (välisumma)]]+Yhteenveto[[#This Row],[Lisäosat yhteensä]]+Yhteenveto[[#This Row],[Valtionosuuteen tehtävät vähennykset ja lisäykset, netto]]</f>
        <v>-534033.68898922938</v>
      </c>
      <c r="M181" s="34">
        <f>'Verotuloihin perust tasaus'!N186</f>
        <v>1950064</v>
      </c>
      <c r="N181" s="301">
        <f>SUM(Yhteenveto[[#This Row],[Valtionosuus ennen verotuloihin perustuvaa valtionosuuden tasausta]]+Yhteenveto[[#This Row],[Verotuloihin perustuva valtionosuuden tasaus]])</f>
        <v>1416030.3110107705</v>
      </c>
      <c r="O181" s="241">
        <f>Verokorvaukset!H179</f>
        <v>810471.41141395178</v>
      </c>
      <c r="P181" s="368">
        <f>SUM(Yhteenveto[[#This Row],[Kunnan  peruspalvelujen valtionosuus ]:[Veroperustemuutoksista johtuvien veromenetysten korvaus]])</f>
        <v>2226501.7224247223</v>
      </c>
      <c r="Q181" s="34">
        <f>Kotikuntakorvaus!F183</f>
        <v>125439.25</v>
      </c>
      <c r="R181" s="339">
        <f>+Yhteenveto[[#This Row],[Kunnan  peruspalvelujen valtionosuus ]]+Yhteenveto[[#This Row],[Veroperustemuutoksista johtuvien veromenetysten korvaus]]+Yhteenveto[[#This Row],[Kotikuntakorvaus, netto]]</f>
        <v>2351940.9724247223</v>
      </c>
      <c r="S181" s="11"/>
      <c r="T181"/>
    </row>
    <row r="182" spans="1:20" ht="15" x14ac:dyDescent="0.25">
      <c r="A182" s="32">
        <v>581</v>
      </c>
      <c r="B182" s="13" t="s">
        <v>187</v>
      </c>
      <c r="C182" s="15">
        <v>6011</v>
      </c>
      <c r="D182" s="15">
        <f>Ikärakenne[[#This Row],[Laskennalliset kustannukset, IKÄRAKENNE yhteensä, €]]</f>
        <v>8851409.1899999995</v>
      </c>
      <c r="E182" s="15">
        <f>'Lask. kustannukset MUUT'!AD188</f>
        <v>2152793.1445272327</v>
      </c>
      <c r="F182" s="231">
        <f>Yhteenveto[[#This Row],[Ikärakenne, laskennallinen kustannus]]+Yhteenveto[[#This Row],[Muut laskennalliset kustannukset ]]</f>
        <v>11004202.334527232</v>
      </c>
      <c r="G182" s="446">
        <v>1629.76</v>
      </c>
      <c r="H182" s="17">
        <v>9796487.3599999994</v>
      </c>
      <c r="I182" s="337">
        <f>Yhteenveto[[#This Row],[Laskennalliset kustannukset yhteensä]]-Yhteenveto[[#This Row],[Omarahoitusosuus, €]]</f>
        <v>1207714.9745272323</v>
      </c>
      <c r="J182" s="33">
        <f>Lisäosat!U183</f>
        <v>543767.12202221085</v>
      </c>
      <c r="K182" s="34">
        <f>'Muut lis_väh'!O180</f>
        <v>-811191.71309672249</v>
      </c>
      <c r="L182" s="231">
        <f>Yhteenveto[[#This Row],[Valtionosuus omarahoitusosuuden jälkeen (välisumma)]]+Yhteenveto[[#This Row],[Lisäosat yhteensä]]+Yhteenveto[[#This Row],[Valtionosuuteen tehtävät vähennykset ja lisäykset, netto]]</f>
        <v>940290.38345272071</v>
      </c>
      <c r="M182" s="34">
        <f>'Verotuloihin perust tasaus'!N187</f>
        <v>2299109</v>
      </c>
      <c r="N182" s="301">
        <f>SUM(Yhteenveto[[#This Row],[Valtionosuus ennen verotuloihin perustuvaa valtionosuuden tasausta]]+Yhteenveto[[#This Row],[Verotuloihin perustuva valtionosuuden tasaus]])</f>
        <v>3239399.3834527209</v>
      </c>
      <c r="O182" s="241">
        <f>Verokorvaukset!H180</f>
        <v>855744.33327096968</v>
      </c>
      <c r="P182" s="368">
        <f>SUM(Yhteenveto[[#This Row],[Kunnan  peruspalvelujen valtionosuus ]:[Veroperustemuutoksista johtuvien veromenetysten korvaus]])</f>
        <v>4095143.7167236907</v>
      </c>
      <c r="Q182" s="34">
        <f>Kotikuntakorvaus!F184</f>
        <v>-99768.372499999998</v>
      </c>
      <c r="R182" s="339">
        <f>+Yhteenveto[[#This Row],[Kunnan  peruspalvelujen valtionosuus ]]+Yhteenveto[[#This Row],[Veroperustemuutoksista johtuvien veromenetysten korvaus]]+Yhteenveto[[#This Row],[Kotikuntakorvaus, netto]]</f>
        <v>3995375.3442236907</v>
      </c>
      <c r="S182" s="11"/>
      <c r="T182"/>
    </row>
    <row r="183" spans="1:20" ht="15" x14ac:dyDescent="0.25">
      <c r="A183" s="32">
        <v>583</v>
      </c>
      <c r="B183" s="13" t="s">
        <v>188</v>
      </c>
      <c r="C183" s="15">
        <v>932</v>
      </c>
      <c r="D183" s="15">
        <f>Ikärakenne[[#This Row],[Laskennalliset kustannukset, IKÄRAKENNE yhteensä, €]]</f>
        <v>1012781.6900000001</v>
      </c>
      <c r="E183" s="15">
        <f>'Lask. kustannukset MUUT'!AD189</f>
        <v>1051142.4283546973</v>
      </c>
      <c r="F183" s="231">
        <f>Yhteenveto[[#This Row],[Ikärakenne, laskennallinen kustannus]]+Yhteenveto[[#This Row],[Muut laskennalliset kustannukset ]]</f>
        <v>2063924.1183546972</v>
      </c>
      <c r="G183" s="446">
        <v>1629.76</v>
      </c>
      <c r="H183" s="17">
        <v>1518936.32</v>
      </c>
      <c r="I183" s="337">
        <f>Yhteenveto[[#This Row],[Laskennalliset kustannukset yhteensä]]-Yhteenveto[[#This Row],[Omarahoitusosuus, €]]</f>
        <v>544987.79835469718</v>
      </c>
      <c r="J183" s="33">
        <f>Lisäosat!U184</f>
        <v>398615.09509603016</v>
      </c>
      <c r="K183" s="34">
        <f>'Muut lis_väh'!O181</f>
        <v>-276055.27221624675</v>
      </c>
      <c r="L183" s="231">
        <f>Yhteenveto[[#This Row],[Valtionosuus omarahoitusosuuden jälkeen (välisumma)]]+Yhteenveto[[#This Row],[Lisäosat yhteensä]]+Yhteenveto[[#This Row],[Valtionosuuteen tehtävät vähennykset ja lisäykset, netto]]</f>
        <v>667547.62123448052</v>
      </c>
      <c r="M183" s="34">
        <f>'Verotuloihin perust tasaus'!N188</f>
        <v>-17259</v>
      </c>
      <c r="N183" s="301">
        <f>SUM(Yhteenveto[[#This Row],[Valtionosuus ennen verotuloihin perustuvaa valtionosuuden tasausta]]+Yhteenveto[[#This Row],[Verotuloihin perustuva valtionosuuden tasaus]])</f>
        <v>650288.62123448052</v>
      </c>
      <c r="O183" s="241">
        <f>Verokorvaukset!H181</f>
        <v>132006.03347648674</v>
      </c>
      <c r="P183" s="368">
        <f>SUM(Yhteenveto[[#This Row],[Kunnan  peruspalvelujen valtionosuus ]:[Veroperustemuutoksista johtuvien veromenetysten korvaus]])</f>
        <v>782294.65471096733</v>
      </c>
      <c r="Q183" s="34">
        <f>Kotikuntakorvaus!F185</f>
        <v>134449.67499999999</v>
      </c>
      <c r="R183" s="339">
        <f>+Yhteenveto[[#This Row],[Kunnan  peruspalvelujen valtionosuus ]]+Yhteenveto[[#This Row],[Veroperustemuutoksista johtuvien veromenetysten korvaus]]+Yhteenveto[[#This Row],[Kotikuntakorvaus, netto]]</f>
        <v>916744.32971096737</v>
      </c>
      <c r="S183" s="11"/>
      <c r="T183"/>
    </row>
    <row r="184" spans="1:20" ht="15" x14ac:dyDescent="0.25">
      <c r="A184" s="32">
        <v>584</v>
      </c>
      <c r="B184" s="13" t="s">
        <v>189</v>
      </c>
      <c r="C184" s="15">
        <v>2547</v>
      </c>
      <c r="D184" s="15">
        <f>Ikärakenne[[#This Row],[Laskennalliset kustannukset, IKÄRAKENNE yhteensä, €]]</f>
        <v>6671513.6599999992</v>
      </c>
      <c r="E184" s="15">
        <f>'Lask. kustannukset MUUT'!AD190</f>
        <v>1089837.9096494173</v>
      </c>
      <c r="F184" s="231">
        <f>Yhteenveto[[#This Row],[Ikärakenne, laskennallinen kustannus]]+Yhteenveto[[#This Row],[Muut laskennalliset kustannukset ]]</f>
        <v>7761351.569649417</v>
      </c>
      <c r="G184" s="446">
        <v>1629.76</v>
      </c>
      <c r="H184" s="17">
        <v>4150998.72</v>
      </c>
      <c r="I184" s="337">
        <f>Yhteenveto[[#This Row],[Laskennalliset kustannukset yhteensä]]-Yhteenveto[[#This Row],[Omarahoitusosuus, €]]</f>
        <v>3610352.8496494167</v>
      </c>
      <c r="J184" s="33">
        <f>Lisäosat!U185</f>
        <v>447483.34872543882</v>
      </c>
      <c r="K184" s="34">
        <f>'Muut lis_väh'!O182</f>
        <v>-966578.08713771275</v>
      </c>
      <c r="L184" s="231">
        <f>Yhteenveto[[#This Row],[Valtionosuus omarahoitusosuuden jälkeen (välisumma)]]+Yhteenveto[[#This Row],[Lisäosat yhteensä]]+Yhteenveto[[#This Row],[Valtionosuuteen tehtävät vähennykset ja lisäykset, netto]]</f>
        <v>3091258.1112371427</v>
      </c>
      <c r="M184" s="34">
        <f>'Verotuloihin perust tasaus'!N189</f>
        <v>1832748</v>
      </c>
      <c r="N184" s="301">
        <f>SUM(Yhteenveto[[#This Row],[Valtionosuus ennen verotuloihin perustuvaa valtionosuuden tasausta]]+Yhteenveto[[#This Row],[Verotuloihin perustuva valtionosuuden tasaus]])</f>
        <v>4924006.1112371422</v>
      </c>
      <c r="O184" s="241">
        <f>Verokorvaukset!H182</f>
        <v>415907.11549371033</v>
      </c>
      <c r="P184" s="368">
        <f>SUM(Yhteenveto[[#This Row],[Kunnan  peruspalvelujen valtionosuus ]:[Veroperustemuutoksista johtuvien veromenetysten korvaus]])</f>
        <v>5339913.2267308524</v>
      </c>
      <c r="Q184" s="34">
        <f>Kotikuntakorvaus!F186</f>
        <v>14222.3375</v>
      </c>
      <c r="R184" s="339">
        <f>+Yhteenveto[[#This Row],[Kunnan  peruspalvelujen valtionosuus ]]+Yhteenveto[[#This Row],[Veroperustemuutoksista johtuvien veromenetysten korvaus]]+Yhteenveto[[#This Row],[Kotikuntakorvaus, netto]]</f>
        <v>5354135.5642308528</v>
      </c>
      <c r="S184" s="11"/>
      <c r="T184"/>
    </row>
    <row r="185" spans="1:20" ht="15" x14ac:dyDescent="0.25">
      <c r="A185" s="32">
        <v>592</v>
      </c>
      <c r="B185" s="13" t="s">
        <v>190</v>
      </c>
      <c r="C185" s="15">
        <v>3511</v>
      </c>
      <c r="D185" s="15">
        <f>Ikärakenne[[#This Row],[Laskennalliset kustannukset, IKÄRAKENNE yhteensä, €]]</f>
        <v>6369076.4800000004</v>
      </c>
      <c r="E185" s="15">
        <f>'Lask. kustannukset MUUT'!AD191</f>
        <v>1097772.5654672273</v>
      </c>
      <c r="F185" s="231">
        <f>Yhteenveto[[#This Row],[Ikärakenne, laskennallinen kustannus]]+Yhteenveto[[#This Row],[Muut laskennalliset kustannukset ]]</f>
        <v>7466849.0454672277</v>
      </c>
      <c r="G185" s="446">
        <v>1629.76</v>
      </c>
      <c r="H185" s="17">
        <v>5722087.3600000003</v>
      </c>
      <c r="I185" s="337">
        <f>Yhteenveto[[#This Row],[Laskennalliset kustannukset yhteensä]]-Yhteenveto[[#This Row],[Omarahoitusosuus, €]]</f>
        <v>1744761.6854672274</v>
      </c>
      <c r="J185" s="33">
        <f>Lisäosat!U186</f>
        <v>211245.37391449086</v>
      </c>
      <c r="K185" s="34">
        <f>'Muut lis_väh'!O183</f>
        <v>-830163.26327698806</v>
      </c>
      <c r="L185" s="231">
        <f>Yhteenveto[[#This Row],[Valtionosuus omarahoitusosuuden jälkeen (välisumma)]]+Yhteenveto[[#This Row],[Lisäosat yhteensä]]+Yhteenveto[[#This Row],[Valtionosuuteen tehtävät vähennykset ja lisäykset, netto]]</f>
        <v>1125843.7961047301</v>
      </c>
      <c r="M185" s="34">
        <f>'Verotuloihin perust tasaus'!N190</f>
        <v>1640935</v>
      </c>
      <c r="N185" s="301">
        <f>SUM(Yhteenveto[[#This Row],[Valtionosuus ennen verotuloihin perustuvaa valtionosuuden tasausta]]+Yhteenveto[[#This Row],[Verotuloihin perustuva valtionosuuden tasaus]])</f>
        <v>2766778.7961047301</v>
      </c>
      <c r="O185" s="241">
        <f>Verokorvaukset!H183</f>
        <v>435101.55328181491</v>
      </c>
      <c r="P185" s="368">
        <f>SUM(Yhteenveto[[#This Row],[Kunnan  peruspalvelujen valtionosuus ]:[Veroperustemuutoksista johtuvien veromenetysten korvaus]])</f>
        <v>3201880.3493865449</v>
      </c>
      <c r="Q185" s="34">
        <f>Kotikuntakorvaus!F187</f>
        <v>163848.39500000002</v>
      </c>
      <c r="R185" s="339">
        <f>+Yhteenveto[[#This Row],[Kunnan  peruspalvelujen valtionosuus ]]+Yhteenveto[[#This Row],[Veroperustemuutoksista johtuvien veromenetysten korvaus]]+Yhteenveto[[#This Row],[Kotikuntakorvaus, netto]]</f>
        <v>3365728.7443865449</v>
      </c>
      <c r="S185" s="11"/>
      <c r="T185"/>
    </row>
    <row r="186" spans="1:20" ht="15" x14ac:dyDescent="0.25">
      <c r="A186" s="32">
        <v>593</v>
      </c>
      <c r="B186" s="13" t="s">
        <v>191</v>
      </c>
      <c r="C186" s="15">
        <v>17124</v>
      </c>
      <c r="D186" s="15">
        <f>Ikärakenne[[#This Row],[Laskennalliset kustannukset, IKÄRAKENNE yhteensä, €]]</f>
        <v>23182776.650000002</v>
      </c>
      <c r="E186" s="15">
        <f>'Lask. kustannukset MUUT'!AD192</f>
        <v>7231597.4949954655</v>
      </c>
      <c r="F186" s="231">
        <f>Yhteenveto[[#This Row],[Ikärakenne, laskennallinen kustannus]]+Yhteenveto[[#This Row],[Muut laskennalliset kustannukset ]]</f>
        <v>30414374.144995466</v>
      </c>
      <c r="G186" s="446">
        <v>1629.76</v>
      </c>
      <c r="H186" s="17">
        <v>27908010.239999998</v>
      </c>
      <c r="I186" s="337">
        <f>Yhteenveto[[#This Row],[Laskennalliset kustannukset yhteensä]]-Yhteenveto[[#This Row],[Omarahoitusosuus, €]]</f>
        <v>2506363.9049954675</v>
      </c>
      <c r="J186" s="33">
        <f>Lisäosat!U187</f>
        <v>670280.86891749827</v>
      </c>
      <c r="K186" s="34">
        <f>'Muut lis_väh'!O184</f>
        <v>-4138020.5898513589</v>
      </c>
      <c r="L186" s="231">
        <f>Yhteenveto[[#This Row],[Valtionosuus omarahoitusosuuden jälkeen (välisumma)]]+Yhteenveto[[#This Row],[Lisäosat yhteensä]]+Yhteenveto[[#This Row],[Valtionosuuteen tehtävät vähennykset ja lisäykset, netto]]</f>
        <v>-961375.81593839312</v>
      </c>
      <c r="M186" s="34">
        <f>'Verotuloihin perust tasaus'!N191</f>
        <v>6971036</v>
      </c>
      <c r="N186" s="301">
        <f>SUM(Yhteenveto[[#This Row],[Valtionosuus ennen verotuloihin perustuvaa valtionosuuden tasausta]]+Yhteenveto[[#This Row],[Verotuloihin perustuva valtionosuuden tasaus]])</f>
        <v>6009660.1840616073</v>
      </c>
      <c r="O186" s="241">
        <f>Verokorvaukset!H184</f>
        <v>2344020.5460097794</v>
      </c>
      <c r="P186" s="368">
        <f>SUM(Yhteenveto[[#This Row],[Kunnan  peruspalvelujen valtionosuus ]:[Veroperustemuutoksista johtuvien veromenetysten korvaus]])</f>
        <v>8353680.7300713863</v>
      </c>
      <c r="Q186" s="34">
        <f>Kotikuntakorvaus!F188</f>
        <v>-434708.83750000002</v>
      </c>
      <c r="R186" s="339">
        <f>+Yhteenveto[[#This Row],[Kunnan  peruspalvelujen valtionosuus ]]+Yhteenveto[[#This Row],[Veroperustemuutoksista johtuvien veromenetysten korvaus]]+Yhteenveto[[#This Row],[Kotikuntakorvaus, netto]]</f>
        <v>7918971.8925713859</v>
      </c>
      <c r="S186" s="11"/>
      <c r="T186"/>
    </row>
    <row r="187" spans="1:20" ht="15" x14ac:dyDescent="0.25">
      <c r="A187" s="32">
        <v>595</v>
      </c>
      <c r="B187" s="13" t="s">
        <v>192</v>
      </c>
      <c r="C187" s="15">
        <v>3873</v>
      </c>
      <c r="D187" s="15">
        <f>Ikärakenne[[#This Row],[Laskennalliset kustannukset, IKÄRAKENNE yhteensä, €]]</f>
        <v>5266616.3699999992</v>
      </c>
      <c r="E187" s="15">
        <f>'Lask. kustannukset MUUT'!AD193</f>
        <v>1749905.2166313429</v>
      </c>
      <c r="F187" s="231">
        <f>Yhteenveto[[#This Row],[Ikärakenne, laskennallinen kustannus]]+Yhteenveto[[#This Row],[Muut laskennalliset kustannukset ]]</f>
        <v>7016521.5866313418</v>
      </c>
      <c r="G187" s="446">
        <v>1629.76</v>
      </c>
      <c r="H187" s="17">
        <v>6312060.4799999995</v>
      </c>
      <c r="I187" s="337">
        <f>Yhteenveto[[#This Row],[Laskennalliset kustannukset yhteensä]]-Yhteenveto[[#This Row],[Omarahoitusosuus, €]]</f>
        <v>704461.10663134232</v>
      </c>
      <c r="J187" s="33">
        <f>Lisäosat!U188</f>
        <v>655978.41265963065</v>
      </c>
      <c r="K187" s="34">
        <f>'Muut lis_väh'!O185</f>
        <v>655442.2085777655</v>
      </c>
      <c r="L187" s="231">
        <f>Yhteenveto[[#This Row],[Valtionosuus omarahoitusosuuden jälkeen (välisumma)]]+Yhteenveto[[#This Row],[Lisäosat yhteensä]]+Yhteenveto[[#This Row],[Valtionosuuteen tehtävät vähennykset ja lisäykset, netto]]</f>
        <v>2015881.7278687386</v>
      </c>
      <c r="M187" s="34">
        <f>'Verotuloihin perust tasaus'!N192</f>
        <v>2125150</v>
      </c>
      <c r="N187" s="301">
        <f>SUM(Yhteenveto[[#This Row],[Valtionosuus ennen verotuloihin perustuvaa valtionosuuden tasausta]]+Yhteenveto[[#This Row],[Verotuloihin perustuva valtionosuuden tasaus]])</f>
        <v>4141031.7278687386</v>
      </c>
      <c r="O187" s="241">
        <f>Verokorvaukset!H185</f>
        <v>829055.46489548241</v>
      </c>
      <c r="P187" s="368">
        <f>SUM(Yhteenveto[[#This Row],[Kunnan  peruspalvelujen valtionosuus ]:[Veroperustemuutoksista johtuvien veromenetysten korvaus]])</f>
        <v>4970087.1927642208</v>
      </c>
      <c r="Q187" s="34">
        <f>Kotikuntakorvaus!F189</f>
        <v>170456.04</v>
      </c>
      <c r="R187" s="339">
        <f>+Yhteenveto[[#This Row],[Kunnan  peruspalvelujen valtionosuus ]]+Yhteenveto[[#This Row],[Veroperustemuutoksista johtuvien veromenetysten korvaus]]+Yhteenveto[[#This Row],[Kotikuntakorvaus, netto]]</f>
        <v>5140543.2327642208</v>
      </c>
      <c r="S187" s="11"/>
      <c r="T187"/>
    </row>
    <row r="188" spans="1:20" ht="15" x14ac:dyDescent="0.25">
      <c r="A188" s="32">
        <v>598</v>
      </c>
      <c r="B188" s="13" t="s">
        <v>193</v>
      </c>
      <c r="C188" s="15">
        <v>19657</v>
      </c>
      <c r="D188" s="15">
        <f>Ikärakenne[[#This Row],[Laskennalliset kustannukset, IKÄRAKENNE yhteensä, €]]</f>
        <v>33621702.579999998</v>
      </c>
      <c r="E188" s="15">
        <f>'Lask. kustannukset MUUT'!AD194</f>
        <v>14262514.138499793</v>
      </c>
      <c r="F188" s="231">
        <f>Yhteenveto[[#This Row],[Ikärakenne, laskennallinen kustannus]]+Yhteenveto[[#This Row],[Muut laskennalliset kustannukset ]]</f>
        <v>47884216.718499795</v>
      </c>
      <c r="G188" s="446">
        <v>1629.76</v>
      </c>
      <c r="H188" s="17">
        <v>32036192.32</v>
      </c>
      <c r="I188" s="337">
        <f>Yhteenveto[[#This Row],[Laskennalliset kustannukset yhteensä]]-Yhteenveto[[#This Row],[Omarahoitusosuus, €]]</f>
        <v>15848024.398499794</v>
      </c>
      <c r="J188" s="33">
        <f>Lisäosat!U189</f>
        <v>948534.4140243798</v>
      </c>
      <c r="K188" s="34">
        <f>'Muut lis_väh'!O186</f>
        <v>-11640727.467766032</v>
      </c>
      <c r="L188" s="231">
        <f>Yhteenveto[[#This Row],[Valtionosuus omarahoitusosuuden jälkeen (välisumma)]]+Yhteenveto[[#This Row],[Lisäosat yhteensä]]+Yhteenveto[[#This Row],[Valtionosuuteen tehtävät vähennykset ja lisäykset, netto]]</f>
        <v>5155831.3447581418</v>
      </c>
      <c r="M188" s="34">
        <f>'Verotuloihin perust tasaus'!N193</f>
        <v>2528811</v>
      </c>
      <c r="N188" s="301">
        <f>SUM(Yhteenveto[[#This Row],[Valtionosuus ennen verotuloihin perustuvaa valtionosuuden tasausta]]+Yhteenveto[[#This Row],[Verotuloihin perustuva valtionosuuden tasaus]])</f>
        <v>7684642.3447581418</v>
      </c>
      <c r="O188" s="241">
        <f>Verokorvaukset!H186</f>
        <v>1924102.1381906169</v>
      </c>
      <c r="P188" s="368">
        <f>SUM(Yhteenveto[[#This Row],[Kunnan  peruspalvelujen valtionosuus ]:[Veroperustemuutoksista johtuvien veromenetysten korvaus]])</f>
        <v>9608744.4829487577</v>
      </c>
      <c r="Q188" s="34">
        <f>Kotikuntakorvaus!F190</f>
        <v>994591.91250000009</v>
      </c>
      <c r="R188" s="339">
        <f>+Yhteenveto[[#This Row],[Kunnan  peruspalvelujen valtionosuus ]]+Yhteenveto[[#This Row],[Veroperustemuutoksista johtuvien veromenetysten korvaus]]+Yhteenveto[[#This Row],[Kotikuntakorvaus, netto]]</f>
        <v>10603336.395448757</v>
      </c>
      <c r="S188" s="11"/>
      <c r="T188"/>
    </row>
    <row r="189" spans="1:20" ht="15" x14ac:dyDescent="0.25">
      <c r="A189" s="32">
        <v>599</v>
      </c>
      <c r="B189" s="13" t="s">
        <v>194</v>
      </c>
      <c r="C189" s="15">
        <v>11289</v>
      </c>
      <c r="D189" s="15">
        <f>Ikärakenne[[#This Row],[Laskennalliset kustannukset, IKÄRAKENNE yhteensä, €]]</f>
        <v>28415576.269999996</v>
      </c>
      <c r="E189" s="15">
        <f>'Lask. kustannukset MUUT'!AD195</f>
        <v>5726251.5278988089</v>
      </c>
      <c r="F189" s="231">
        <f>Yhteenveto[[#This Row],[Ikärakenne, laskennallinen kustannus]]+Yhteenveto[[#This Row],[Muut laskennalliset kustannukset ]]</f>
        <v>34141827.797898807</v>
      </c>
      <c r="G189" s="446">
        <v>1629.76</v>
      </c>
      <c r="H189" s="17">
        <v>18398360.640000001</v>
      </c>
      <c r="I189" s="337">
        <f>Yhteenveto[[#This Row],[Laskennalliset kustannukset yhteensä]]-Yhteenveto[[#This Row],[Omarahoitusosuus, €]]</f>
        <v>15743467.157898806</v>
      </c>
      <c r="J189" s="33">
        <f>Lisäosat!U190</f>
        <v>435511.60925179842</v>
      </c>
      <c r="K189" s="34">
        <f>'Muut lis_väh'!O187</f>
        <v>-4360764.0207858859</v>
      </c>
      <c r="L189" s="231">
        <f>Yhteenveto[[#This Row],[Valtionosuus omarahoitusosuuden jälkeen (välisumma)]]+Yhteenveto[[#This Row],[Lisäosat yhteensä]]+Yhteenveto[[#This Row],[Valtionosuuteen tehtävät vähennykset ja lisäykset, netto]]</f>
        <v>11818214.74636472</v>
      </c>
      <c r="M189" s="34">
        <f>'Verotuloihin perust tasaus'!N194</f>
        <v>4901206</v>
      </c>
      <c r="N189" s="301">
        <f>SUM(Yhteenveto[[#This Row],[Valtionosuus ennen verotuloihin perustuvaa valtionosuuden tasausta]]+Yhteenveto[[#This Row],[Verotuloihin perustuva valtionosuuden tasaus]])</f>
        <v>16719420.74636472</v>
      </c>
      <c r="O189" s="241">
        <f>Verokorvaukset!H187</f>
        <v>1325880.9088469879</v>
      </c>
      <c r="P189" s="368">
        <f>SUM(Yhteenveto[[#This Row],[Kunnan  peruspalvelujen valtionosuus ]:[Veroperustemuutoksista johtuvien veromenetysten korvaus]])</f>
        <v>18045301.655211709</v>
      </c>
      <c r="Q189" s="34">
        <f>Kotikuntakorvaus!F191</f>
        <v>-489301.41250000009</v>
      </c>
      <c r="R189" s="339">
        <f>+Yhteenveto[[#This Row],[Kunnan  peruspalvelujen valtionosuus ]]+Yhteenveto[[#This Row],[Veroperustemuutoksista johtuvien veromenetysten korvaus]]+Yhteenveto[[#This Row],[Kotikuntakorvaus, netto]]</f>
        <v>17556000.242711708</v>
      </c>
      <c r="S189" s="11"/>
      <c r="T189"/>
    </row>
    <row r="190" spans="1:20" ht="15" x14ac:dyDescent="0.25">
      <c r="A190" s="32">
        <v>601</v>
      </c>
      <c r="B190" s="13" t="s">
        <v>195</v>
      </c>
      <c r="C190" s="15">
        <v>3676</v>
      </c>
      <c r="D190" s="15">
        <f>Ikärakenne[[#This Row],[Laskennalliset kustannukset, IKÄRAKENNE yhteensä, €]]</f>
        <v>5546644.8099999996</v>
      </c>
      <c r="E190" s="15">
        <f>'Lask. kustannukset MUUT'!AD196</f>
        <v>1725151.2506116107</v>
      </c>
      <c r="F190" s="231">
        <f>Yhteenveto[[#This Row],[Ikärakenne, laskennallinen kustannus]]+Yhteenveto[[#This Row],[Muut laskennalliset kustannukset ]]</f>
        <v>7271796.0606116103</v>
      </c>
      <c r="G190" s="446">
        <v>1629.76</v>
      </c>
      <c r="H190" s="17">
        <v>5990997.7599999998</v>
      </c>
      <c r="I190" s="337">
        <f>Yhteenveto[[#This Row],[Laskennalliset kustannukset yhteensä]]-Yhteenveto[[#This Row],[Omarahoitusosuus, €]]</f>
        <v>1280798.3006116105</v>
      </c>
      <c r="J190" s="33">
        <f>Lisäosat!U191</f>
        <v>687162.55072392372</v>
      </c>
      <c r="K190" s="34">
        <f>'Muut lis_väh'!O188</f>
        <v>613032.67420786293</v>
      </c>
      <c r="L190" s="231">
        <f>Yhteenveto[[#This Row],[Valtionosuus omarahoitusosuuden jälkeen (välisumma)]]+Yhteenveto[[#This Row],[Lisäosat yhteensä]]+Yhteenveto[[#This Row],[Valtionosuuteen tehtävät vähennykset ja lisäykset, netto]]</f>
        <v>2580993.5255433973</v>
      </c>
      <c r="M190" s="34">
        <f>'Verotuloihin perust tasaus'!N195</f>
        <v>1610971</v>
      </c>
      <c r="N190" s="301">
        <f>SUM(Yhteenveto[[#This Row],[Valtionosuus ennen verotuloihin perustuvaa valtionosuuden tasausta]]+Yhteenveto[[#This Row],[Verotuloihin perustuva valtionosuuden tasaus]])</f>
        <v>4191964.5255433973</v>
      </c>
      <c r="O190" s="241">
        <f>Verokorvaukset!H188</f>
        <v>685793.9111108263</v>
      </c>
      <c r="P190" s="368">
        <f>SUM(Yhteenveto[[#This Row],[Kunnan  peruspalvelujen valtionosuus ]:[Veroperustemuutoksista johtuvien veromenetysten korvaus]])</f>
        <v>4877758.4366542231</v>
      </c>
      <c r="Q190" s="34">
        <f>Kotikuntakorvaus!F192</f>
        <v>-19345.912500000006</v>
      </c>
      <c r="R190" s="339">
        <f>+Yhteenveto[[#This Row],[Kunnan  peruspalvelujen valtionosuus ]]+Yhteenveto[[#This Row],[Veroperustemuutoksista johtuvien veromenetysten korvaus]]+Yhteenveto[[#This Row],[Kotikuntakorvaus, netto]]</f>
        <v>4858412.5241542235</v>
      </c>
      <c r="S190" s="11"/>
      <c r="T190"/>
    </row>
    <row r="191" spans="1:20" ht="15" x14ac:dyDescent="0.25">
      <c r="A191" s="32">
        <v>604</v>
      </c>
      <c r="B191" s="13" t="s">
        <v>196</v>
      </c>
      <c r="C191" s="15">
        <v>21373</v>
      </c>
      <c r="D191" s="15">
        <f>Ikärakenne[[#This Row],[Laskennalliset kustannukset, IKÄRAKENNE yhteensä, €]]</f>
        <v>44385006.630000003</v>
      </c>
      <c r="E191" s="15">
        <f>'Lask. kustannukset MUUT'!AD197</f>
        <v>4723383.5516707292</v>
      </c>
      <c r="F191" s="231">
        <f>Yhteenveto[[#This Row],[Ikärakenne, laskennallinen kustannus]]+Yhteenveto[[#This Row],[Muut laskennalliset kustannukset ]]</f>
        <v>49108390.181670733</v>
      </c>
      <c r="G191" s="446">
        <v>1629.76</v>
      </c>
      <c r="H191" s="17">
        <v>34832860.479999997</v>
      </c>
      <c r="I191" s="337">
        <f>Yhteenveto[[#This Row],[Laskennalliset kustannukset yhteensä]]-Yhteenveto[[#This Row],[Omarahoitusosuus, €]]</f>
        <v>14275529.701670736</v>
      </c>
      <c r="J191" s="33">
        <f>Lisäosat!U192</f>
        <v>1197570.1021797291</v>
      </c>
      <c r="K191" s="34">
        <f>'Muut lis_väh'!O189</f>
        <v>2684065.3670605407</v>
      </c>
      <c r="L191" s="231">
        <f>Yhteenveto[[#This Row],[Valtionosuus omarahoitusosuuden jälkeen (välisumma)]]+Yhteenveto[[#This Row],[Lisäosat yhteensä]]+Yhteenveto[[#This Row],[Valtionosuuteen tehtävät vähennykset ja lisäykset, netto]]</f>
        <v>18157165.170911007</v>
      </c>
      <c r="M191" s="34">
        <f>'Verotuloihin perust tasaus'!N196</f>
        <v>-665429</v>
      </c>
      <c r="N191" s="301">
        <f>SUM(Yhteenveto[[#This Row],[Valtionosuus ennen verotuloihin perustuvaa valtionosuuden tasausta]]+Yhteenveto[[#This Row],[Verotuloihin perustuva valtionosuuden tasaus]])</f>
        <v>17491736.170911007</v>
      </c>
      <c r="O191" s="241">
        <f>Verokorvaukset!H189</f>
        <v>939009.95838074153</v>
      </c>
      <c r="P191" s="368">
        <f>SUM(Yhteenveto[[#This Row],[Kunnan  peruspalvelujen valtionosuus ]:[Veroperustemuutoksista johtuvien veromenetysten korvaus]])</f>
        <v>18430746.129291747</v>
      </c>
      <c r="Q191" s="34">
        <f>Kotikuntakorvaus!F193</f>
        <v>-676753.58750000014</v>
      </c>
      <c r="R191" s="339">
        <f>+Yhteenveto[[#This Row],[Kunnan  peruspalvelujen valtionosuus ]]+Yhteenveto[[#This Row],[Veroperustemuutoksista johtuvien veromenetysten korvaus]]+Yhteenveto[[#This Row],[Kotikuntakorvaus, netto]]</f>
        <v>17753992.541791748</v>
      </c>
      <c r="S191" s="11"/>
      <c r="T191"/>
    </row>
    <row r="192" spans="1:20" ht="15" x14ac:dyDescent="0.25">
      <c r="A192" s="32">
        <v>607</v>
      </c>
      <c r="B192" s="13" t="s">
        <v>197</v>
      </c>
      <c r="C192" s="15">
        <v>3942</v>
      </c>
      <c r="D192" s="15">
        <f>Ikärakenne[[#This Row],[Laskennalliset kustannukset, IKÄRAKENNE yhteensä, €]]</f>
        <v>5922447.370000001</v>
      </c>
      <c r="E192" s="15">
        <f>'Lask. kustannukset MUUT'!AD198</f>
        <v>1520300.1415458252</v>
      </c>
      <c r="F192" s="231">
        <f>Yhteenveto[[#This Row],[Ikärakenne, laskennallinen kustannus]]+Yhteenveto[[#This Row],[Muut laskennalliset kustannukset ]]</f>
        <v>7442747.5115458257</v>
      </c>
      <c r="G192" s="446">
        <v>1629.76</v>
      </c>
      <c r="H192" s="17">
        <v>6424513.9199999999</v>
      </c>
      <c r="I192" s="337">
        <f>Yhteenveto[[#This Row],[Laskennalliset kustannukset yhteensä]]-Yhteenveto[[#This Row],[Omarahoitusosuus, €]]</f>
        <v>1018233.5915458258</v>
      </c>
      <c r="J192" s="33">
        <f>Lisäosat!U193</f>
        <v>281935.73875037913</v>
      </c>
      <c r="K192" s="34">
        <f>'Muut lis_väh'!O190</f>
        <v>-895408.38624166092</v>
      </c>
      <c r="L192" s="231">
        <f>Yhteenveto[[#This Row],[Valtionosuus omarahoitusosuuden jälkeen (välisumma)]]+Yhteenveto[[#This Row],[Lisäosat yhteensä]]+Yhteenveto[[#This Row],[Valtionosuuteen tehtävät vähennykset ja lisäykset, netto]]</f>
        <v>404760.94405454397</v>
      </c>
      <c r="M192" s="34">
        <f>'Verotuloihin perust tasaus'!N197</f>
        <v>2503247</v>
      </c>
      <c r="N192" s="301">
        <f>SUM(Yhteenveto[[#This Row],[Valtionosuus ennen verotuloihin perustuvaa valtionosuuden tasausta]]+Yhteenveto[[#This Row],[Verotuloihin perustuva valtionosuuden tasaus]])</f>
        <v>2908007.944054544</v>
      </c>
      <c r="O192" s="241">
        <f>Verokorvaukset!H190</f>
        <v>750129.39502550312</v>
      </c>
      <c r="P192" s="368">
        <f>SUM(Yhteenveto[[#This Row],[Kunnan  peruspalvelujen valtionosuus ]:[Veroperustemuutoksista johtuvien veromenetysten korvaus]])</f>
        <v>3658137.3390800469</v>
      </c>
      <c r="Q192" s="34">
        <f>Kotikuntakorvaus!F194</f>
        <v>-150332.75750000001</v>
      </c>
      <c r="R192" s="339">
        <f>+Yhteenveto[[#This Row],[Kunnan  peruspalvelujen valtionosuus ]]+Yhteenveto[[#This Row],[Veroperustemuutoksista johtuvien veromenetysten korvaus]]+Yhteenveto[[#This Row],[Kotikuntakorvaus, netto]]</f>
        <v>3507804.581580047</v>
      </c>
      <c r="S192" s="11"/>
      <c r="T192"/>
    </row>
    <row r="193" spans="1:20" ht="15" x14ac:dyDescent="0.25">
      <c r="A193" s="32">
        <v>608</v>
      </c>
      <c r="B193" s="13" t="s">
        <v>198</v>
      </c>
      <c r="C193" s="15">
        <v>1893</v>
      </c>
      <c r="D193" s="15">
        <f>Ikärakenne[[#This Row],[Laskennalliset kustannukset, IKÄRAKENNE yhteensä, €]]</f>
        <v>2828282.4399999995</v>
      </c>
      <c r="E193" s="15">
        <f>'Lask. kustannukset MUUT'!AD199</f>
        <v>648013.39056745498</v>
      </c>
      <c r="F193" s="231">
        <f>Yhteenveto[[#This Row],[Ikärakenne, laskennallinen kustannus]]+Yhteenveto[[#This Row],[Muut laskennalliset kustannukset ]]</f>
        <v>3476295.8305674545</v>
      </c>
      <c r="G193" s="446">
        <v>1629.76</v>
      </c>
      <c r="H193" s="17">
        <v>3085135.68</v>
      </c>
      <c r="I193" s="337">
        <f>Yhteenveto[[#This Row],[Laskennalliset kustannukset yhteensä]]-Yhteenveto[[#This Row],[Omarahoitusosuus, €]]</f>
        <v>391160.15056745429</v>
      </c>
      <c r="J193" s="33">
        <f>Lisäosat!U194</f>
        <v>69183.570493425097</v>
      </c>
      <c r="K193" s="34">
        <f>'Muut lis_väh'!O191</f>
        <v>-368534.28770860157</v>
      </c>
      <c r="L193" s="231">
        <f>Yhteenveto[[#This Row],[Valtionosuus omarahoitusosuuden jälkeen (välisumma)]]+Yhteenveto[[#This Row],[Lisäosat yhteensä]]+Yhteenveto[[#This Row],[Valtionosuuteen tehtävät vähennykset ja lisäykset, netto]]</f>
        <v>91809.433352277847</v>
      </c>
      <c r="M193" s="34">
        <f>'Verotuloihin perust tasaus'!N198</f>
        <v>926147</v>
      </c>
      <c r="N193" s="301">
        <f>SUM(Yhteenveto[[#This Row],[Valtionosuus ennen verotuloihin perustuvaa valtionosuuden tasausta]]+Yhteenveto[[#This Row],[Verotuloihin perustuva valtionosuuden tasaus]])</f>
        <v>1017956.4333522778</v>
      </c>
      <c r="O193" s="241">
        <f>Verokorvaukset!H191</f>
        <v>257199.69964381037</v>
      </c>
      <c r="P193" s="368">
        <f>SUM(Yhteenveto[[#This Row],[Kunnan  peruspalvelujen valtionosuus ]:[Veroperustemuutoksista johtuvien veromenetysten korvaus]])</f>
        <v>1275156.1329960881</v>
      </c>
      <c r="Q193" s="34">
        <f>Kotikuntakorvaus!F195</f>
        <v>-51235.75</v>
      </c>
      <c r="R193" s="339">
        <f>+Yhteenveto[[#This Row],[Kunnan  peruspalvelujen valtionosuus ]]+Yhteenveto[[#This Row],[Veroperustemuutoksista johtuvien veromenetysten korvaus]]+Yhteenveto[[#This Row],[Kotikuntakorvaus, netto]]</f>
        <v>1223920.3829960881</v>
      </c>
      <c r="S193" s="11"/>
      <c r="T193"/>
    </row>
    <row r="194" spans="1:20" ht="15" x14ac:dyDescent="0.25">
      <c r="A194" s="32">
        <v>609</v>
      </c>
      <c r="B194" s="13" t="s">
        <v>199</v>
      </c>
      <c r="C194" s="15">
        <v>83010</v>
      </c>
      <c r="D194" s="15">
        <f>Ikärakenne[[#This Row],[Laskennalliset kustannukset, IKÄRAKENNE yhteensä, €]]</f>
        <v>128685157.95000003</v>
      </c>
      <c r="E194" s="15">
        <f>'Lask. kustannukset MUUT'!AD200</f>
        <v>27769684.479649808</v>
      </c>
      <c r="F194" s="231">
        <f>Yhteenveto[[#This Row],[Ikärakenne, laskennallinen kustannus]]+Yhteenveto[[#This Row],[Muut laskennalliset kustannukset ]]</f>
        <v>156454842.42964983</v>
      </c>
      <c r="G194" s="446">
        <v>1629.76</v>
      </c>
      <c r="H194" s="17">
        <v>135286377.59999999</v>
      </c>
      <c r="I194" s="337">
        <f>Yhteenveto[[#This Row],[Laskennalliset kustannukset yhteensä]]-Yhteenveto[[#This Row],[Omarahoitusosuus, €]]</f>
        <v>21168464.829649836</v>
      </c>
      <c r="J194" s="33">
        <f>Lisäosat!U195</f>
        <v>2983150.0597763415</v>
      </c>
      <c r="K194" s="34">
        <f>'Muut lis_väh'!O192</f>
        <v>-24515643.771242432</v>
      </c>
      <c r="L194" s="231">
        <f>Yhteenveto[[#This Row],[Valtionosuus omarahoitusosuuden jälkeen (välisumma)]]+Yhteenveto[[#This Row],[Lisäosat yhteensä]]+Yhteenveto[[#This Row],[Valtionosuuteen tehtävät vähennykset ja lisäykset, netto]]</f>
        <v>-364028.88181625307</v>
      </c>
      <c r="M194" s="34">
        <f>'Verotuloihin perust tasaus'!N199</f>
        <v>21869038</v>
      </c>
      <c r="N194" s="301">
        <f>SUM(Yhteenveto[[#This Row],[Valtionosuus ennen verotuloihin perustuvaa valtionosuuden tasausta]]+Yhteenveto[[#This Row],[Verotuloihin perustuva valtionosuuden tasaus]])</f>
        <v>21505009.118183747</v>
      </c>
      <c r="O194" s="241">
        <f>Verokorvaukset!H192</f>
        <v>9038315.8810843397</v>
      </c>
      <c r="P194" s="368">
        <f>SUM(Yhteenveto[[#This Row],[Kunnan  peruspalvelujen valtionosuus ]:[Veroperustemuutoksista johtuvien veromenetysten korvaus]])</f>
        <v>30543324.999268085</v>
      </c>
      <c r="Q194" s="34">
        <f>Kotikuntakorvaus!F196</f>
        <v>-3308363.0474999999</v>
      </c>
      <c r="R194" s="339">
        <f>+Yhteenveto[[#This Row],[Kunnan  peruspalvelujen valtionosuus ]]+Yhteenveto[[#This Row],[Veroperustemuutoksista johtuvien veromenetysten korvaus]]+Yhteenveto[[#This Row],[Kotikuntakorvaus, netto]]</f>
        <v>27234961.951768085</v>
      </c>
      <c r="S194" s="11"/>
      <c r="T194"/>
    </row>
    <row r="195" spans="1:20" ht="15" x14ac:dyDescent="0.25">
      <c r="A195" s="32">
        <v>611</v>
      </c>
      <c r="B195" s="13" t="s">
        <v>200</v>
      </c>
      <c r="C195" s="15">
        <v>4919</v>
      </c>
      <c r="D195" s="15">
        <f>Ikärakenne[[#This Row],[Laskennalliset kustannukset, IKÄRAKENNE yhteensä, €]]</f>
        <v>9529030.5199999996</v>
      </c>
      <c r="E195" s="15">
        <f>'Lask. kustannukset MUUT'!AD201</f>
        <v>1128159.8296191716</v>
      </c>
      <c r="F195" s="231">
        <f>Yhteenveto[[#This Row],[Ikärakenne, laskennallinen kustannus]]+Yhteenveto[[#This Row],[Muut laskennalliset kustannukset ]]</f>
        <v>10657190.349619171</v>
      </c>
      <c r="G195" s="446">
        <v>1629.76</v>
      </c>
      <c r="H195" s="17">
        <v>8016789.4400000004</v>
      </c>
      <c r="I195" s="337">
        <f>Yhteenveto[[#This Row],[Laskennalliset kustannukset yhteensä]]-Yhteenveto[[#This Row],[Omarahoitusosuus, €]]</f>
        <v>2640400.9096191702</v>
      </c>
      <c r="J195" s="33">
        <f>Lisäosat!U196</f>
        <v>129284.38476828401</v>
      </c>
      <c r="K195" s="34">
        <f>'Muut lis_väh'!O193</f>
        <v>50025.450114400679</v>
      </c>
      <c r="L195" s="231">
        <f>Yhteenveto[[#This Row],[Valtionosuus omarahoitusosuuden jälkeen (välisumma)]]+Yhteenveto[[#This Row],[Lisäosat yhteensä]]+Yhteenveto[[#This Row],[Valtionosuuteen tehtävät vähennykset ja lisäykset, netto]]</f>
        <v>2819710.7445018548</v>
      </c>
      <c r="M195" s="34">
        <f>'Verotuloihin perust tasaus'!N200</f>
        <v>809249</v>
      </c>
      <c r="N195" s="301">
        <f>SUM(Yhteenveto[[#This Row],[Valtionosuus ennen verotuloihin perustuvaa valtionosuuden tasausta]]+Yhteenveto[[#This Row],[Verotuloihin perustuva valtionosuuden tasaus]])</f>
        <v>3628959.7445018548</v>
      </c>
      <c r="O195" s="241">
        <f>Verokorvaukset!H193</f>
        <v>454150.95717417123</v>
      </c>
      <c r="P195" s="368">
        <f>SUM(Yhteenveto[[#This Row],[Kunnan  peruspalvelujen valtionosuus ]:[Veroperustemuutoksista johtuvien veromenetysten korvaus]])</f>
        <v>4083110.701676026</v>
      </c>
      <c r="Q195" s="34">
        <f>Kotikuntakorvaus!F197</f>
        <v>-13197.622499999998</v>
      </c>
      <c r="R195" s="339">
        <f>+Yhteenveto[[#This Row],[Kunnan  peruspalvelujen valtionosuus ]]+Yhteenveto[[#This Row],[Veroperustemuutoksista johtuvien veromenetysten korvaus]]+Yhteenveto[[#This Row],[Kotikuntakorvaus, netto]]</f>
        <v>4069913.0791760259</v>
      </c>
      <c r="S195" s="11"/>
      <c r="T195"/>
    </row>
    <row r="196" spans="1:20" ht="15" x14ac:dyDescent="0.25">
      <c r="A196" s="32">
        <v>614</v>
      </c>
      <c r="B196" s="13" t="s">
        <v>201</v>
      </c>
      <c r="C196" s="15">
        <v>2826</v>
      </c>
      <c r="D196" s="15">
        <f>Ikärakenne[[#This Row],[Laskennalliset kustannukset, IKÄRAKENNE yhteensä, €]]</f>
        <v>2655043.8800000004</v>
      </c>
      <c r="E196" s="15">
        <f>'Lask. kustannukset MUUT'!AD202</f>
        <v>3292098.4068278959</v>
      </c>
      <c r="F196" s="231">
        <f>Yhteenveto[[#This Row],[Ikärakenne, laskennallinen kustannus]]+Yhteenveto[[#This Row],[Muut laskennalliset kustannukset ]]</f>
        <v>5947142.2868278958</v>
      </c>
      <c r="G196" s="446">
        <v>1629.76</v>
      </c>
      <c r="H196" s="17">
        <v>4605701.76</v>
      </c>
      <c r="I196" s="337">
        <f>Yhteenveto[[#This Row],[Laskennalliset kustannukset yhteensä]]-Yhteenveto[[#This Row],[Omarahoitusosuus, €]]</f>
        <v>1341440.526827896</v>
      </c>
      <c r="J196" s="33">
        <f>Lisäosat!U197</f>
        <v>1154651.1762291489</v>
      </c>
      <c r="K196" s="34">
        <f>'Muut lis_väh'!O194</f>
        <v>-1107235.0009742549</v>
      </c>
      <c r="L196" s="231">
        <f>Yhteenveto[[#This Row],[Valtionosuus omarahoitusosuuden jälkeen (välisumma)]]+Yhteenveto[[#This Row],[Lisäosat yhteensä]]+Yhteenveto[[#This Row],[Valtionosuuteen tehtävät vähennykset ja lisäykset, netto]]</f>
        <v>1388856.7020827902</v>
      </c>
      <c r="M196" s="34">
        <f>'Verotuloihin perust tasaus'!N201</f>
        <v>1418966</v>
      </c>
      <c r="N196" s="301">
        <f>SUM(Yhteenveto[[#This Row],[Valtionosuus ennen verotuloihin perustuvaa valtionosuuden tasausta]]+Yhteenveto[[#This Row],[Verotuloihin perustuva valtionosuuden tasaus]])</f>
        <v>2807822.7020827904</v>
      </c>
      <c r="O196" s="241">
        <f>Verokorvaukset!H194</f>
        <v>635760.7549605238</v>
      </c>
      <c r="P196" s="368">
        <f>SUM(Yhteenveto[[#This Row],[Kunnan  peruspalvelujen valtionosuus ]:[Veroperustemuutoksista johtuvien veromenetysten korvaus]])</f>
        <v>3443583.4570433144</v>
      </c>
      <c r="Q196" s="34">
        <f>Kotikuntakorvaus!F198</f>
        <v>0</v>
      </c>
      <c r="R196" s="339">
        <f>+Yhteenveto[[#This Row],[Kunnan  peruspalvelujen valtionosuus ]]+Yhteenveto[[#This Row],[Veroperustemuutoksista johtuvien veromenetysten korvaus]]+Yhteenveto[[#This Row],[Kotikuntakorvaus, netto]]</f>
        <v>3443583.4570433144</v>
      </c>
      <c r="S196" s="11"/>
      <c r="T196"/>
    </row>
    <row r="197" spans="1:20" ht="15" x14ac:dyDescent="0.25">
      <c r="A197" s="32">
        <v>615</v>
      </c>
      <c r="B197" s="13" t="s">
        <v>202</v>
      </c>
      <c r="C197" s="15">
        <v>7168</v>
      </c>
      <c r="D197" s="15">
        <f>Ikärakenne[[#This Row],[Laskennalliset kustannukset, IKÄRAKENNE yhteensä, €]]</f>
        <v>11989145.27</v>
      </c>
      <c r="E197" s="15">
        <f>'Lask. kustannukset MUUT'!AD203</f>
        <v>6749250.0508553432</v>
      </c>
      <c r="F197" s="231">
        <f>Yhteenveto[[#This Row],[Ikärakenne, laskennallinen kustannus]]+Yhteenveto[[#This Row],[Muut laskennalliset kustannukset ]]</f>
        <v>18738395.320855342</v>
      </c>
      <c r="G197" s="446">
        <v>1629.76</v>
      </c>
      <c r="H197" s="17">
        <v>11682119.68</v>
      </c>
      <c r="I197" s="337">
        <f>Yhteenveto[[#This Row],[Laskennalliset kustannukset yhteensä]]-Yhteenveto[[#This Row],[Omarahoitusosuus, €]]</f>
        <v>7056275.6408553421</v>
      </c>
      <c r="J197" s="33">
        <f>Lisäosat!U198</f>
        <v>2519958.369579806</v>
      </c>
      <c r="K197" s="34">
        <f>'Muut lis_väh'!O195</f>
        <v>1255074.2534987563</v>
      </c>
      <c r="L197" s="231">
        <f>Yhteenveto[[#This Row],[Valtionosuus omarahoitusosuuden jälkeen (välisumma)]]+Yhteenveto[[#This Row],[Lisäosat yhteensä]]+Yhteenveto[[#This Row],[Valtionosuuteen tehtävät vähennykset ja lisäykset, netto]]</f>
        <v>10831308.263933904</v>
      </c>
      <c r="M197" s="34">
        <f>'Verotuloihin perust tasaus'!N202</f>
        <v>3628257</v>
      </c>
      <c r="N197" s="301">
        <f>SUM(Yhteenveto[[#This Row],[Valtionosuus ennen verotuloihin perustuvaa valtionosuuden tasausta]]+Yhteenveto[[#This Row],[Verotuloihin perustuva valtionosuuden tasaus]])</f>
        <v>14459565.263933904</v>
      </c>
      <c r="O197" s="241">
        <f>Verokorvaukset!H195</f>
        <v>1182228.0400287085</v>
      </c>
      <c r="P197" s="368">
        <f>SUM(Yhteenveto[[#This Row],[Kunnan  peruspalvelujen valtionosuus ]:[Veroperustemuutoksista johtuvien veromenetysten korvaus]])</f>
        <v>15641793.303962613</v>
      </c>
      <c r="Q197" s="34">
        <f>Kotikuntakorvaus!F199</f>
        <v>68991.587499999994</v>
      </c>
      <c r="R197" s="339">
        <f>+Yhteenveto[[#This Row],[Kunnan  peruspalvelujen valtionosuus ]]+Yhteenveto[[#This Row],[Veroperustemuutoksista johtuvien veromenetysten korvaus]]+Yhteenveto[[#This Row],[Kotikuntakorvaus, netto]]</f>
        <v>15710784.891462613</v>
      </c>
      <c r="S197" s="11"/>
      <c r="T197"/>
    </row>
    <row r="198" spans="1:20" ht="15" x14ac:dyDescent="0.25">
      <c r="A198" s="32">
        <v>616</v>
      </c>
      <c r="B198" s="13" t="s">
        <v>203</v>
      </c>
      <c r="C198" s="15">
        <v>1720</v>
      </c>
      <c r="D198" s="15">
        <f>Ikärakenne[[#This Row],[Laskennalliset kustannukset, IKÄRAKENNE yhteensä, €]]</f>
        <v>2795849.04</v>
      </c>
      <c r="E198" s="15">
        <f>'Lask. kustannukset MUUT'!AD204</f>
        <v>565039.65336461086</v>
      </c>
      <c r="F198" s="231">
        <f>Yhteenveto[[#This Row],[Ikärakenne, laskennallinen kustannus]]+Yhteenveto[[#This Row],[Muut laskennalliset kustannukset ]]</f>
        <v>3360888.6933646109</v>
      </c>
      <c r="G198" s="446">
        <v>1629.76</v>
      </c>
      <c r="H198" s="17">
        <v>2803187.2</v>
      </c>
      <c r="I198" s="337">
        <f>Yhteenveto[[#This Row],[Laskennalliset kustannukset yhteensä]]-Yhteenveto[[#This Row],[Omarahoitusosuus, €]]</f>
        <v>557701.49336461071</v>
      </c>
      <c r="J198" s="33">
        <f>Lisäosat!U199</f>
        <v>51276.601130394272</v>
      </c>
      <c r="K198" s="34">
        <f>'Muut lis_väh'!O196</f>
        <v>-462969.98377061274</v>
      </c>
      <c r="L198" s="231">
        <f>Yhteenveto[[#This Row],[Valtionosuus omarahoitusosuuden jälkeen (välisumma)]]+Yhteenveto[[#This Row],[Lisäosat yhteensä]]+Yhteenveto[[#This Row],[Valtionosuuteen tehtävät vähennykset ja lisäykset, netto]]</f>
        <v>146008.11072439223</v>
      </c>
      <c r="M198" s="34">
        <f>'Verotuloihin perust tasaus'!N203</f>
        <v>748494</v>
      </c>
      <c r="N198" s="301">
        <f>SUM(Yhteenveto[[#This Row],[Valtionosuus ennen verotuloihin perustuvaa valtionosuuden tasausta]]+Yhteenveto[[#This Row],[Verotuloihin perustuva valtionosuuden tasaus]])</f>
        <v>894502.11072439223</v>
      </c>
      <c r="O198" s="241">
        <f>Verokorvaukset!H196</f>
        <v>267354.96642493259</v>
      </c>
      <c r="P198" s="368">
        <f>SUM(Yhteenveto[[#This Row],[Kunnan  peruspalvelujen valtionosuus ]:[Veroperustemuutoksista johtuvien veromenetysten korvaus]])</f>
        <v>1161857.0771493248</v>
      </c>
      <c r="Q198" s="34">
        <f>Kotikuntakorvaus!F200</f>
        <v>-934699.08750000002</v>
      </c>
      <c r="R198" s="339">
        <f>+Yhteenveto[[#This Row],[Kunnan  peruspalvelujen valtionosuus ]]+Yhteenveto[[#This Row],[Veroperustemuutoksista johtuvien veromenetysten korvaus]]+Yhteenveto[[#This Row],[Kotikuntakorvaus, netto]]</f>
        <v>227157.98964932479</v>
      </c>
      <c r="S198" s="11"/>
      <c r="T198"/>
    </row>
    <row r="199" spans="1:20" ht="15" x14ac:dyDescent="0.25">
      <c r="A199" s="32">
        <v>619</v>
      </c>
      <c r="B199" s="13" t="s">
        <v>204</v>
      </c>
      <c r="C199" s="15">
        <v>2546</v>
      </c>
      <c r="D199" s="15">
        <f>Ikärakenne[[#This Row],[Laskennalliset kustannukset, IKÄRAKENNE yhteensä, €]]</f>
        <v>3383194.41</v>
      </c>
      <c r="E199" s="15">
        <f>'Lask. kustannukset MUUT'!AD205</f>
        <v>850102.31413361209</v>
      </c>
      <c r="F199" s="231">
        <f>Yhteenveto[[#This Row],[Ikärakenne, laskennallinen kustannus]]+Yhteenveto[[#This Row],[Muut laskennalliset kustannukset ]]</f>
        <v>4233296.7241336126</v>
      </c>
      <c r="G199" s="446">
        <v>1629.76</v>
      </c>
      <c r="H199" s="17">
        <v>4149368.96</v>
      </c>
      <c r="I199" s="337">
        <f>Yhteenveto[[#This Row],[Laskennalliset kustannukset yhteensä]]-Yhteenveto[[#This Row],[Omarahoitusosuus, €]]</f>
        <v>83927.764133612625</v>
      </c>
      <c r="J199" s="33">
        <f>Lisäosat!U200</f>
        <v>156575.83455260651</v>
      </c>
      <c r="K199" s="34">
        <f>'Muut lis_väh'!O197</f>
        <v>793185.71704936062</v>
      </c>
      <c r="L199" s="231">
        <f>Yhteenveto[[#This Row],[Valtionosuus omarahoitusosuuden jälkeen (välisumma)]]+Yhteenveto[[#This Row],[Lisäosat yhteensä]]+Yhteenveto[[#This Row],[Valtionosuuteen tehtävät vähennykset ja lisäykset, netto]]</f>
        <v>1033689.3157355797</v>
      </c>
      <c r="M199" s="34">
        <f>'Verotuloihin perust tasaus'!N204</f>
        <v>1758102</v>
      </c>
      <c r="N199" s="301">
        <f>SUM(Yhteenveto[[#This Row],[Valtionosuus ennen verotuloihin perustuvaa valtionosuuden tasausta]]+Yhteenveto[[#This Row],[Verotuloihin perustuva valtionosuuden tasaus]])</f>
        <v>2791791.3157355795</v>
      </c>
      <c r="O199" s="241">
        <f>Verokorvaukset!H197</f>
        <v>614191.46824915311</v>
      </c>
      <c r="P199" s="368">
        <f>SUM(Yhteenveto[[#This Row],[Kunnan  peruspalvelujen valtionosuus ]:[Veroperustemuutoksista johtuvien veromenetysten korvaus]])</f>
        <v>3405982.7839847328</v>
      </c>
      <c r="Q199" s="34">
        <f>Kotikuntakorvaus!F201</f>
        <v>136039.75</v>
      </c>
      <c r="R199" s="339">
        <f>+Yhteenveto[[#This Row],[Kunnan  peruspalvelujen valtionosuus ]]+Yhteenveto[[#This Row],[Veroperustemuutoksista johtuvien veromenetysten korvaus]]+Yhteenveto[[#This Row],[Kotikuntakorvaus, netto]]</f>
        <v>3542022.5339847328</v>
      </c>
      <c r="S199" s="11"/>
      <c r="T199"/>
    </row>
    <row r="200" spans="1:20" ht="15" x14ac:dyDescent="0.25">
      <c r="A200" s="32">
        <v>620</v>
      </c>
      <c r="B200" s="13" t="s">
        <v>205</v>
      </c>
      <c r="C200" s="15">
        <v>2322</v>
      </c>
      <c r="D200" s="15">
        <f>Ikärakenne[[#This Row],[Laskennalliset kustannukset, IKÄRAKENNE yhteensä, €]]</f>
        <v>2459748.5699999998</v>
      </c>
      <c r="E200" s="15">
        <f>'Lask. kustannukset MUUT'!AD206</f>
        <v>2859132.0856788782</v>
      </c>
      <c r="F200" s="231">
        <f>Yhteenveto[[#This Row],[Ikärakenne, laskennallinen kustannus]]+Yhteenveto[[#This Row],[Muut laskennalliset kustannukset ]]</f>
        <v>5318880.6556788776</v>
      </c>
      <c r="G200" s="446">
        <v>1629.76</v>
      </c>
      <c r="H200" s="17">
        <v>3784302.72</v>
      </c>
      <c r="I200" s="337">
        <f>Yhteenveto[[#This Row],[Laskennalliset kustannukset yhteensä]]-Yhteenveto[[#This Row],[Omarahoitusosuus, €]]</f>
        <v>1534577.9356788774</v>
      </c>
      <c r="J200" s="33">
        <f>Lisäosat!U201</f>
        <v>943532.45723271079</v>
      </c>
      <c r="K200" s="34">
        <f>'Muut lis_väh'!O198</f>
        <v>327228.6711164696</v>
      </c>
      <c r="L200" s="231">
        <f>Yhteenveto[[#This Row],[Valtionosuus omarahoitusosuuden jälkeen (välisumma)]]+Yhteenveto[[#This Row],[Lisäosat yhteensä]]+Yhteenveto[[#This Row],[Valtionosuuteen tehtävät vähennykset ja lisäykset, netto]]</f>
        <v>2805339.0640280577</v>
      </c>
      <c r="M200" s="34">
        <f>'Verotuloihin perust tasaus'!N205</f>
        <v>864656</v>
      </c>
      <c r="N200" s="301">
        <f>SUM(Yhteenveto[[#This Row],[Valtionosuus ennen verotuloihin perustuvaa valtionosuuden tasausta]]+Yhteenveto[[#This Row],[Verotuloihin perustuva valtionosuuden tasaus]])</f>
        <v>3669995.0640280577</v>
      </c>
      <c r="O200" s="241">
        <f>Verokorvaukset!H198</f>
        <v>497280.0638700595</v>
      </c>
      <c r="P200" s="368">
        <f>SUM(Yhteenveto[[#This Row],[Kunnan  peruspalvelujen valtionosuus ]:[Veroperustemuutoksista johtuvien veromenetysten korvaus]])</f>
        <v>4167275.1278981171</v>
      </c>
      <c r="Q200" s="34">
        <f>Kotikuntakorvaus!F202</f>
        <v>-14045.6625</v>
      </c>
      <c r="R200" s="339">
        <f>+Yhteenveto[[#This Row],[Kunnan  peruspalvelujen valtionosuus ]]+Yhteenveto[[#This Row],[Veroperustemuutoksista johtuvien veromenetysten korvaus]]+Yhteenveto[[#This Row],[Kotikuntakorvaus, netto]]</f>
        <v>4153229.465398117</v>
      </c>
      <c r="S200" s="11"/>
      <c r="T200"/>
    </row>
    <row r="201" spans="1:20" ht="15" x14ac:dyDescent="0.25">
      <c r="A201" s="32">
        <v>623</v>
      </c>
      <c r="B201" s="13" t="s">
        <v>206</v>
      </c>
      <c r="C201" s="15">
        <v>2081</v>
      </c>
      <c r="D201" s="15">
        <f>Ikärakenne[[#This Row],[Laskennalliset kustannukset, IKÄRAKENNE yhteensä, €]]</f>
        <v>1757896.46</v>
      </c>
      <c r="E201" s="15">
        <f>'Lask. kustannukset MUUT'!AD207</f>
        <v>2090699.4746205597</v>
      </c>
      <c r="F201" s="231">
        <f>Yhteenveto[[#This Row],[Ikärakenne, laskennallinen kustannus]]+Yhteenveto[[#This Row],[Muut laskennalliset kustannukset ]]</f>
        <v>3848595.9346205597</v>
      </c>
      <c r="G201" s="446">
        <v>1629.76</v>
      </c>
      <c r="H201" s="17">
        <v>3391530.56</v>
      </c>
      <c r="I201" s="337">
        <f>Yhteenveto[[#This Row],[Laskennalliset kustannukset yhteensä]]-Yhteenveto[[#This Row],[Omarahoitusosuus, €]]</f>
        <v>457065.37462055963</v>
      </c>
      <c r="J201" s="33">
        <f>Lisäosat!U202</f>
        <v>820583.23849391972</v>
      </c>
      <c r="K201" s="34">
        <f>'Muut lis_väh'!O199</f>
        <v>343076.16010426328</v>
      </c>
      <c r="L201" s="231">
        <f>Yhteenveto[[#This Row],[Valtionosuus omarahoitusosuuden jälkeen (välisumma)]]+Yhteenveto[[#This Row],[Lisäosat yhteensä]]+Yhteenveto[[#This Row],[Valtionosuuteen tehtävät vähennykset ja lisäykset, netto]]</f>
        <v>1620724.7732187428</v>
      </c>
      <c r="M201" s="34">
        <f>'Verotuloihin perust tasaus'!N206</f>
        <v>-85235</v>
      </c>
      <c r="N201" s="301">
        <f>SUM(Yhteenveto[[#This Row],[Valtionosuus ennen verotuloihin perustuvaa valtionosuuden tasausta]]+Yhteenveto[[#This Row],[Verotuloihin perustuva valtionosuuden tasaus]])</f>
        <v>1535489.7732187428</v>
      </c>
      <c r="O201" s="241">
        <f>Verokorvaukset!H199</f>
        <v>436865.39017842006</v>
      </c>
      <c r="P201" s="368">
        <f>SUM(Yhteenveto[[#This Row],[Kunnan  peruspalvelujen valtionosuus ]:[Veroperustemuutoksista johtuvien veromenetysten korvaus]])</f>
        <v>1972355.1633971629</v>
      </c>
      <c r="Q201" s="34">
        <f>Kotikuntakorvaus!F203</f>
        <v>-18586.209999999992</v>
      </c>
      <c r="R201" s="339">
        <f>+Yhteenveto[[#This Row],[Kunnan  peruspalvelujen valtionosuus ]]+Yhteenveto[[#This Row],[Veroperustemuutoksista johtuvien veromenetysten korvaus]]+Yhteenveto[[#This Row],[Kotikuntakorvaus, netto]]</f>
        <v>1953768.953397163</v>
      </c>
      <c r="S201" s="11"/>
      <c r="T201"/>
    </row>
    <row r="202" spans="1:20" ht="15" x14ac:dyDescent="0.25">
      <c r="A202" s="32">
        <v>624</v>
      </c>
      <c r="B202" s="13" t="s">
        <v>207</v>
      </c>
      <c r="C202" s="15">
        <v>5016</v>
      </c>
      <c r="D202" s="15">
        <f>Ikärakenne[[#This Row],[Laskennalliset kustannukset, IKÄRAKENNE yhteensä, €]]</f>
        <v>8812901.6199999992</v>
      </c>
      <c r="E202" s="15">
        <f>'Lask. kustannukset MUUT'!AD208</f>
        <v>1829461.5728683325</v>
      </c>
      <c r="F202" s="231">
        <f>Yhteenveto[[#This Row],[Ikärakenne, laskennallinen kustannus]]+Yhteenveto[[#This Row],[Muut laskennalliset kustannukset ]]</f>
        <v>10642363.192868331</v>
      </c>
      <c r="G202" s="446">
        <v>1629.76</v>
      </c>
      <c r="H202" s="17">
        <v>8174876.1600000001</v>
      </c>
      <c r="I202" s="337">
        <f>Yhteenveto[[#This Row],[Laskennalliset kustannukset yhteensä]]-Yhteenveto[[#This Row],[Omarahoitusosuus, €]]</f>
        <v>2467487.0328683313</v>
      </c>
      <c r="J202" s="33">
        <f>Lisäosat!U203</f>
        <v>123080.14572950131</v>
      </c>
      <c r="K202" s="34">
        <f>'Muut lis_väh'!O200</f>
        <v>883643.16892244341</v>
      </c>
      <c r="L202" s="231">
        <f>Yhteenveto[[#This Row],[Valtionosuus omarahoitusosuuden jälkeen (välisumma)]]+Yhteenveto[[#This Row],[Lisäosat yhteensä]]+Yhteenveto[[#This Row],[Valtionosuuteen tehtävät vähennykset ja lisäykset, netto]]</f>
        <v>3474210.347520276</v>
      </c>
      <c r="M202" s="34">
        <f>'Verotuloihin perust tasaus'!N207</f>
        <v>736001</v>
      </c>
      <c r="N202" s="301">
        <f>SUM(Yhteenveto[[#This Row],[Valtionosuus ennen verotuloihin perustuvaa valtionosuuden tasausta]]+Yhteenveto[[#This Row],[Verotuloihin perustuva valtionosuuden tasaus]])</f>
        <v>4210211.347520276</v>
      </c>
      <c r="O202" s="241">
        <f>Verokorvaukset!H200</f>
        <v>450649.13877612882</v>
      </c>
      <c r="P202" s="368">
        <f>SUM(Yhteenveto[[#This Row],[Kunnan  peruspalvelujen valtionosuus ]:[Veroperustemuutoksista johtuvien veromenetysten korvaus]])</f>
        <v>4660860.4862964051</v>
      </c>
      <c r="Q202" s="34">
        <f>Kotikuntakorvaus!F204</f>
        <v>-153618.91250000001</v>
      </c>
      <c r="R202" s="339">
        <f>+Yhteenveto[[#This Row],[Kunnan  peruspalvelujen valtionosuus ]]+Yhteenveto[[#This Row],[Veroperustemuutoksista johtuvien veromenetysten korvaus]]+Yhteenveto[[#This Row],[Kotikuntakorvaus, netto]]</f>
        <v>4507241.5737964055</v>
      </c>
      <c r="S202" s="11"/>
      <c r="T202"/>
    </row>
    <row r="203" spans="1:20" ht="15" x14ac:dyDescent="0.25">
      <c r="A203" s="32">
        <v>625</v>
      </c>
      <c r="B203" s="13" t="s">
        <v>208</v>
      </c>
      <c r="C203" s="15">
        <v>2938</v>
      </c>
      <c r="D203" s="15">
        <f>Ikärakenne[[#This Row],[Laskennalliset kustannukset, IKÄRAKENNE yhteensä, €]]</f>
        <v>5500433.9800000004</v>
      </c>
      <c r="E203" s="15">
        <f>'Lask. kustannukset MUUT'!AD209</f>
        <v>1159237.260602094</v>
      </c>
      <c r="F203" s="231">
        <f>Yhteenveto[[#This Row],[Ikärakenne, laskennallinen kustannus]]+Yhteenveto[[#This Row],[Muut laskennalliset kustannukset ]]</f>
        <v>6659671.2406020947</v>
      </c>
      <c r="G203" s="446">
        <v>1629.76</v>
      </c>
      <c r="H203" s="17">
        <v>4788234.88</v>
      </c>
      <c r="I203" s="337">
        <f>Yhteenveto[[#This Row],[Laskennalliset kustannukset yhteensä]]-Yhteenveto[[#This Row],[Omarahoitusosuus, €]]</f>
        <v>1871436.3606020948</v>
      </c>
      <c r="J203" s="33">
        <f>Lisäosat!U204</f>
        <v>264412.1947668108</v>
      </c>
      <c r="K203" s="34">
        <f>'Muut lis_väh'!O201</f>
        <v>937835.0753386789</v>
      </c>
      <c r="L203" s="231">
        <f>Yhteenveto[[#This Row],[Valtionosuus omarahoitusosuuden jälkeen (välisumma)]]+Yhteenveto[[#This Row],[Lisäosat yhteensä]]+Yhteenveto[[#This Row],[Valtionosuuteen tehtävät vähennykset ja lisäykset, netto]]</f>
        <v>3073683.6307075843</v>
      </c>
      <c r="M203" s="34">
        <f>'Verotuloihin perust tasaus'!N208</f>
        <v>1018111</v>
      </c>
      <c r="N203" s="301">
        <f>SUM(Yhteenveto[[#This Row],[Valtionosuus ennen verotuloihin perustuvaa valtionosuuden tasausta]]+Yhteenveto[[#This Row],[Verotuloihin perustuva valtionosuuden tasaus]])</f>
        <v>4091794.6307075843</v>
      </c>
      <c r="O203" s="241">
        <f>Verokorvaukset!H201</f>
        <v>440977.40919504617</v>
      </c>
      <c r="P203" s="368">
        <f>SUM(Yhteenveto[[#This Row],[Kunnan  peruspalvelujen valtionosuus ]:[Veroperustemuutoksista johtuvien veromenetysten korvaus]])</f>
        <v>4532772.0399026303</v>
      </c>
      <c r="Q203" s="34">
        <f>Kotikuntakorvaus!F205</f>
        <v>-153795.58749999999</v>
      </c>
      <c r="R203" s="339">
        <f>+Yhteenveto[[#This Row],[Kunnan  peruspalvelujen valtionosuus ]]+Yhteenveto[[#This Row],[Veroperustemuutoksista johtuvien veromenetysten korvaus]]+Yhteenveto[[#This Row],[Kotikuntakorvaus, netto]]</f>
        <v>4378976.4524026299</v>
      </c>
      <c r="S203" s="11"/>
      <c r="T203"/>
    </row>
    <row r="204" spans="1:20" ht="15" x14ac:dyDescent="0.25">
      <c r="A204" s="32">
        <v>626</v>
      </c>
      <c r="B204" s="13" t="s">
        <v>209</v>
      </c>
      <c r="C204" s="15">
        <v>4551</v>
      </c>
      <c r="D204" s="15">
        <f>Ikärakenne[[#This Row],[Laskennalliset kustannukset, IKÄRAKENNE yhteensä, €]]</f>
        <v>7037602.7000000002</v>
      </c>
      <c r="E204" s="15">
        <f>'Lask. kustannukset MUUT'!AD210</f>
        <v>2239988.1230676295</v>
      </c>
      <c r="F204" s="231">
        <f>Yhteenveto[[#This Row],[Ikärakenne, laskennallinen kustannus]]+Yhteenveto[[#This Row],[Muut laskennalliset kustannukset ]]</f>
        <v>9277590.8230676297</v>
      </c>
      <c r="G204" s="446">
        <v>1629.76</v>
      </c>
      <c r="H204" s="17">
        <v>7417037.7599999998</v>
      </c>
      <c r="I204" s="337">
        <f>Yhteenveto[[#This Row],[Laskennalliset kustannukset yhteensä]]-Yhteenveto[[#This Row],[Omarahoitusosuus, €]]</f>
        <v>1860553.0630676299</v>
      </c>
      <c r="J204" s="33">
        <f>Lisäosat!U205</f>
        <v>758646.00315341074</v>
      </c>
      <c r="K204" s="34">
        <f>'Muut lis_väh'!O202</f>
        <v>-1567322.5291143698</v>
      </c>
      <c r="L204" s="231">
        <f>Yhteenveto[[#This Row],[Valtionosuus omarahoitusosuuden jälkeen (välisumma)]]+Yhteenveto[[#This Row],[Lisäosat yhteensä]]+Yhteenveto[[#This Row],[Valtionosuuteen tehtävät vähennykset ja lisäykset, netto]]</f>
        <v>1051876.5371066709</v>
      </c>
      <c r="M204" s="34">
        <f>'Verotuloihin perust tasaus'!N209</f>
        <v>2700758</v>
      </c>
      <c r="N204" s="301">
        <f>SUM(Yhteenveto[[#This Row],[Valtionosuus ennen verotuloihin perustuvaa valtionosuuden tasausta]]+Yhteenveto[[#This Row],[Verotuloihin perustuva valtionosuuden tasaus]])</f>
        <v>3752634.5371066709</v>
      </c>
      <c r="O204" s="241">
        <f>Verokorvaukset!H202</f>
        <v>758493.46169443498</v>
      </c>
      <c r="P204" s="368">
        <f>SUM(Yhteenveto[[#This Row],[Kunnan  peruspalvelujen valtionosuus ]:[Veroperustemuutoksista johtuvien veromenetysten korvaus]])</f>
        <v>4511127.9988011057</v>
      </c>
      <c r="Q204" s="34">
        <f>Kotikuntakorvaus!F206</f>
        <v>-45935.5</v>
      </c>
      <c r="R204" s="339">
        <f>+Yhteenveto[[#This Row],[Kunnan  peruspalvelujen valtionosuus ]]+Yhteenveto[[#This Row],[Veroperustemuutoksista johtuvien veromenetysten korvaus]]+Yhteenveto[[#This Row],[Kotikuntakorvaus, netto]]</f>
        <v>4465192.4988011057</v>
      </c>
      <c r="S204" s="11"/>
      <c r="T204"/>
    </row>
    <row r="205" spans="1:20" ht="15" x14ac:dyDescent="0.25">
      <c r="A205" s="32">
        <v>630</v>
      </c>
      <c r="B205" s="13" t="s">
        <v>210</v>
      </c>
      <c r="C205" s="15">
        <v>1678</v>
      </c>
      <c r="D205" s="15">
        <f>Ikärakenne[[#This Row],[Laskennalliset kustannukset, IKÄRAKENNE yhteensä, €]]</f>
        <v>4040678.61</v>
      </c>
      <c r="E205" s="15">
        <f>'Lask. kustannukset MUUT'!AD211</f>
        <v>1331749.2180781472</v>
      </c>
      <c r="F205" s="231">
        <f>Yhteenveto[[#This Row],[Ikärakenne, laskennallinen kustannus]]+Yhteenveto[[#This Row],[Muut laskennalliset kustannukset ]]</f>
        <v>5372427.828078147</v>
      </c>
      <c r="G205" s="446">
        <v>1629.76</v>
      </c>
      <c r="H205" s="17">
        <v>2734737.28</v>
      </c>
      <c r="I205" s="337">
        <f>Yhteenveto[[#This Row],[Laskennalliset kustannukset yhteensä]]-Yhteenveto[[#This Row],[Omarahoitusosuus, €]]</f>
        <v>2637690.5480781472</v>
      </c>
      <c r="J205" s="33">
        <f>Lisäosat!U206</f>
        <v>654027.05912823323</v>
      </c>
      <c r="K205" s="34">
        <f>'Muut lis_väh'!O203</f>
        <v>-684003.20160465757</v>
      </c>
      <c r="L205" s="231">
        <f>Yhteenveto[[#This Row],[Valtionosuus omarahoitusosuuden jälkeen (välisumma)]]+Yhteenveto[[#This Row],[Lisäosat yhteensä]]+Yhteenveto[[#This Row],[Valtionosuuteen tehtävät vähennykset ja lisäykset, netto]]</f>
        <v>2607714.4056017231</v>
      </c>
      <c r="M205" s="34">
        <f>'Verotuloihin perust tasaus'!N210</f>
        <v>701556</v>
      </c>
      <c r="N205" s="301">
        <f>SUM(Yhteenveto[[#This Row],[Valtionosuus ennen verotuloihin perustuvaa valtionosuuden tasausta]]+Yhteenveto[[#This Row],[Verotuloihin perustuva valtionosuuden tasaus]])</f>
        <v>3309270.4056017231</v>
      </c>
      <c r="O205" s="241">
        <f>Verokorvaukset!H203</f>
        <v>237039.19792426933</v>
      </c>
      <c r="P205" s="368">
        <f>SUM(Yhteenveto[[#This Row],[Kunnan  peruspalvelujen valtionosuus ]:[Veroperustemuutoksista johtuvien veromenetysten korvaus]])</f>
        <v>3546309.6035259925</v>
      </c>
      <c r="Q205" s="34">
        <f>Kotikuntakorvaus!F207</f>
        <v>174908.25</v>
      </c>
      <c r="R205" s="339">
        <f>+Yhteenveto[[#This Row],[Kunnan  peruspalvelujen valtionosuus ]]+Yhteenveto[[#This Row],[Veroperustemuutoksista johtuvien veromenetysten korvaus]]+Yhteenveto[[#This Row],[Kotikuntakorvaus, netto]]</f>
        <v>3721217.8535259925</v>
      </c>
      <c r="S205" s="11"/>
      <c r="T205"/>
    </row>
    <row r="206" spans="1:20" ht="15" x14ac:dyDescent="0.25">
      <c r="A206" s="32">
        <v>631</v>
      </c>
      <c r="B206" s="13" t="s">
        <v>211</v>
      </c>
      <c r="C206" s="15">
        <v>1892</v>
      </c>
      <c r="D206" s="15">
        <f>Ikärakenne[[#This Row],[Laskennalliset kustannukset, IKÄRAKENNE yhteensä, €]]</f>
        <v>3200006.4</v>
      </c>
      <c r="E206" s="15">
        <f>'Lask. kustannukset MUUT'!AD212</f>
        <v>476699.42238305003</v>
      </c>
      <c r="F206" s="231">
        <f>Yhteenveto[[#This Row],[Ikärakenne, laskennallinen kustannus]]+Yhteenveto[[#This Row],[Muut laskennalliset kustannukset ]]</f>
        <v>3676705.8223830499</v>
      </c>
      <c r="G206" s="446">
        <v>1629.76</v>
      </c>
      <c r="H206" s="17">
        <v>3083505.92</v>
      </c>
      <c r="I206" s="337">
        <f>Yhteenveto[[#This Row],[Laskennalliset kustannukset yhteensä]]-Yhteenveto[[#This Row],[Omarahoitusosuus, €]]</f>
        <v>593199.90238304995</v>
      </c>
      <c r="J206" s="33">
        <f>Lisäosat!U207</f>
        <v>40923.944299357579</v>
      </c>
      <c r="K206" s="34">
        <f>'Muut lis_väh'!O204</f>
        <v>171591.32223812147</v>
      </c>
      <c r="L206" s="231">
        <f>Yhteenveto[[#This Row],[Valtionosuus omarahoitusosuuden jälkeen (välisumma)]]+Yhteenveto[[#This Row],[Lisäosat yhteensä]]+Yhteenveto[[#This Row],[Valtionosuuteen tehtävät vähennykset ja lisäykset, netto]]</f>
        <v>805715.16892052907</v>
      </c>
      <c r="M206" s="34">
        <f>'Verotuloihin perust tasaus'!N211</f>
        <v>654933</v>
      </c>
      <c r="N206" s="301">
        <f>SUM(Yhteenveto[[#This Row],[Valtionosuus ennen verotuloihin perustuvaa valtionosuuden tasausta]]+Yhteenveto[[#This Row],[Verotuloihin perustuva valtionosuuden tasaus]])</f>
        <v>1460648.1689205291</v>
      </c>
      <c r="O206" s="241">
        <f>Verokorvaukset!H204</f>
        <v>202744.58087399718</v>
      </c>
      <c r="P206" s="368">
        <f>SUM(Yhteenveto[[#This Row],[Kunnan  peruspalvelujen valtionosuus ]:[Veroperustemuutoksista johtuvien veromenetysten korvaus]])</f>
        <v>1663392.7497945263</v>
      </c>
      <c r="Q206" s="34">
        <f>Kotikuntakorvaus!F208</f>
        <v>-991977.12249999994</v>
      </c>
      <c r="R206" s="339">
        <f>+Yhteenveto[[#This Row],[Kunnan  peruspalvelujen valtionosuus ]]+Yhteenveto[[#This Row],[Veroperustemuutoksista johtuvien veromenetysten korvaus]]+Yhteenveto[[#This Row],[Kotikuntakorvaus, netto]]</f>
        <v>671415.62729452632</v>
      </c>
      <c r="S206" s="11"/>
      <c r="T206"/>
    </row>
    <row r="207" spans="1:20" ht="15" x14ac:dyDescent="0.25">
      <c r="A207" s="32">
        <v>635</v>
      </c>
      <c r="B207" s="13" t="s">
        <v>212</v>
      </c>
      <c r="C207" s="15">
        <v>6146</v>
      </c>
      <c r="D207" s="15">
        <f>Ikärakenne[[#This Row],[Laskennalliset kustannukset, IKÄRAKENNE yhteensä, €]]</f>
        <v>9261084.9800000004</v>
      </c>
      <c r="E207" s="15">
        <f>'Lask. kustannukset MUUT'!AD213</f>
        <v>1786971.2671371009</v>
      </c>
      <c r="F207" s="231">
        <f>Yhteenveto[[#This Row],[Ikärakenne, laskennallinen kustannus]]+Yhteenveto[[#This Row],[Muut laskennalliset kustannukset ]]</f>
        <v>11048056.247137101</v>
      </c>
      <c r="G207" s="446">
        <v>1629.76</v>
      </c>
      <c r="H207" s="17">
        <v>10016504.959999999</v>
      </c>
      <c r="I207" s="337">
        <f>Yhteenveto[[#This Row],[Laskennalliset kustannukset yhteensä]]-Yhteenveto[[#This Row],[Omarahoitusosuus, €]]</f>
        <v>1031551.2871371023</v>
      </c>
      <c r="J207" s="33">
        <f>Lisäosat!U208</f>
        <v>337384.21132085368</v>
      </c>
      <c r="K207" s="34">
        <f>'Muut lis_väh'!O205</f>
        <v>-506261.63372656773</v>
      </c>
      <c r="L207" s="231">
        <f>Yhteenveto[[#This Row],[Valtionosuus omarahoitusosuuden jälkeen (välisumma)]]+Yhteenveto[[#This Row],[Lisäosat yhteensä]]+Yhteenveto[[#This Row],[Valtionosuuteen tehtävät vähennykset ja lisäykset, netto]]</f>
        <v>862673.8647313884</v>
      </c>
      <c r="M207" s="34">
        <f>'Verotuloihin perust tasaus'!N212</f>
        <v>1935163</v>
      </c>
      <c r="N207" s="301">
        <f>SUM(Yhteenveto[[#This Row],[Valtionosuus ennen verotuloihin perustuvaa valtionosuuden tasausta]]+Yhteenveto[[#This Row],[Verotuloihin perustuva valtionosuuden tasaus]])</f>
        <v>2797836.8647313882</v>
      </c>
      <c r="O207" s="241">
        <f>Verokorvaukset!H205</f>
        <v>930001.97804637824</v>
      </c>
      <c r="P207" s="368">
        <f>SUM(Yhteenveto[[#This Row],[Kunnan  peruspalvelujen valtionosuus ]:[Veroperustemuutoksista johtuvien veromenetysten korvaus]])</f>
        <v>3727838.8427777663</v>
      </c>
      <c r="Q207" s="34">
        <f>Kotikuntakorvaus!F209</f>
        <v>-350823.54749999999</v>
      </c>
      <c r="R207" s="339">
        <f>+Yhteenveto[[#This Row],[Kunnan  peruspalvelujen valtionosuus ]]+Yhteenveto[[#This Row],[Veroperustemuutoksista johtuvien veromenetysten korvaus]]+Yhteenveto[[#This Row],[Kotikuntakorvaus, netto]]</f>
        <v>3377015.2952777664</v>
      </c>
      <c r="S207" s="11"/>
      <c r="T207"/>
    </row>
    <row r="208" spans="1:20" ht="15" x14ac:dyDescent="0.25">
      <c r="A208" s="32">
        <v>636</v>
      </c>
      <c r="B208" s="13" t="s">
        <v>213</v>
      </c>
      <c r="C208" s="15">
        <v>7903</v>
      </c>
      <c r="D208" s="15">
        <f>Ikärakenne[[#This Row],[Laskennalliset kustannukset, IKÄRAKENNE yhteensä, €]]</f>
        <v>14719006.34</v>
      </c>
      <c r="E208" s="15">
        <f>'Lask. kustannukset MUUT'!AD214</f>
        <v>2711264.1952946405</v>
      </c>
      <c r="F208" s="231">
        <f>Yhteenveto[[#This Row],[Ikärakenne, laskennallinen kustannus]]+Yhteenveto[[#This Row],[Muut laskennalliset kustannukset ]]</f>
        <v>17430270.535294641</v>
      </c>
      <c r="G208" s="446">
        <v>1629.76</v>
      </c>
      <c r="H208" s="17">
        <v>12879993.279999999</v>
      </c>
      <c r="I208" s="337">
        <f>Yhteenveto[[#This Row],[Laskennalliset kustannukset yhteensä]]-Yhteenveto[[#This Row],[Omarahoitusosuus, €]]</f>
        <v>4550277.2552946415</v>
      </c>
      <c r="J208" s="33">
        <f>Lisäosat!U209</f>
        <v>234201.21813787939</v>
      </c>
      <c r="K208" s="34">
        <f>'Muut lis_väh'!O206</f>
        <v>-111311.80171775608</v>
      </c>
      <c r="L208" s="231">
        <f>Yhteenveto[[#This Row],[Valtionosuus omarahoitusosuuden jälkeen (välisumma)]]+Yhteenveto[[#This Row],[Lisäosat yhteensä]]+Yhteenveto[[#This Row],[Valtionosuuteen tehtävät vähennykset ja lisäykset, netto]]</f>
        <v>4673166.6717147641</v>
      </c>
      <c r="M208" s="34">
        <f>'Verotuloihin perust tasaus'!N213</f>
        <v>3601056</v>
      </c>
      <c r="N208" s="301">
        <f>SUM(Yhteenveto[[#This Row],[Valtionosuus ennen verotuloihin perustuvaa valtionosuuden tasausta]]+Yhteenveto[[#This Row],[Verotuloihin perustuva valtionosuuden tasaus]])</f>
        <v>8274222.6717147641</v>
      </c>
      <c r="O208" s="241">
        <f>Verokorvaukset!H206</f>
        <v>1400361.7918711836</v>
      </c>
      <c r="P208" s="368">
        <f>SUM(Yhteenveto[[#This Row],[Kunnan  peruspalvelujen valtionosuus ]:[Veroperustemuutoksista johtuvien veromenetysten korvaus]])</f>
        <v>9674584.4635859467</v>
      </c>
      <c r="Q208" s="34">
        <f>Kotikuntakorvaus!F210</f>
        <v>784525.33750000002</v>
      </c>
      <c r="R208" s="339">
        <f>+Yhteenveto[[#This Row],[Kunnan  peruspalvelujen valtionosuus ]]+Yhteenveto[[#This Row],[Veroperustemuutoksista johtuvien veromenetysten korvaus]]+Yhteenveto[[#This Row],[Kotikuntakorvaus, netto]]</f>
        <v>10459109.801085947</v>
      </c>
      <c r="S208" s="11"/>
      <c r="T208"/>
    </row>
    <row r="209" spans="1:20" ht="15" x14ac:dyDescent="0.25">
      <c r="A209" s="32">
        <v>638</v>
      </c>
      <c r="B209" s="13" t="s">
        <v>214</v>
      </c>
      <c r="C209" s="15">
        <v>51863</v>
      </c>
      <c r="D209" s="15">
        <f>Ikärakenne[[#This Row],[Laskennalliset kustannukset, IKÄRAKENNE yhteensä, €]]</f>
        <v>94631949.400000006</v>
      </c>
      <c r="E209" s="15">
        <f>'Lask. kustannukset MUUT'!AD215</f>
        <v>25250813.521638952</v>
      </c>
      <c r="F209" s="231">
        <f>Yhteenveto[[#This Row],[Ikärakenne, laskennallinen kustannus]]+Yhteenveto[[#This Row],[Muut laskennalliset kustannukset ]]</f>
        <v>119882762.92163897</v>
      </c>
      <c r="G209" s="446">
        <v>1629.76</v>
      </c>
      <c r="H209" s="17">
        <v>84524242.879999995</v>
      </c>
      <c r="I209" s="337">
        <f>Yhteenveto[[#This Row],[Laskennalliset kustannukset yhteensä]]-Yhteenveto[[#This Row],[Omarahoitusosuus, €]]</f>
        <v>35358520.04163897</v>
      </c>
      <c r="J209" s="33">
        <f>Lisäosat!U210</f>
        <v>2188935.7875512522</v>
      </c>
      <c r="K209" s="34">
        <f>'Muut lis_väh'!O207</f>
        <v>10323355.007442495</v>
      </c>
      <c r="L209" s="231">
        <f>Yhteenveto[[#This Row],[Valtionosuus omarahoitusosuuden jälkeen (välisumma)]]+Yhteenveto[[#This Row],[Lisäosat yhteensä]]+Yhteenveto[[#This Row],[Valtionosuuteen tehtävät vähennykset ja lisäykset, netto]]</f>
        <v>47870810.836632721</v>
      </c>
      <c r="M209" s="34">
        <f>'Verotuloihin perust tasaus'!N214</f>
        <v>-3770810</v>
      </c>
      <c r="N209" s="301">
        <f>SUM(Yhteenveto[[#This Row],[Valtionosuus ennen verotuloihin perustuvaa valtionosuuden tasausta]]+Yhteenveto[[#This Row],[Verotuloihin perustuva valtionosuuden tasaus]])</f>
        <v>44100000.836632721</v>
      </c>
      <c r="O209" s="241">
        <f>Verokorvaukset!H207</f>
        <v>5243843.8054440739</v>
      </c>
      <c r="P209" s="368">
        <f>SUM(Yhteenveto[[#This Row],[Kunnan  peruspalvelujen valtionosuus ]:[Veroperustemuutoksista johtuvien veromenetysten korvaus]])</f>
        <v>49343844.642076798</v>
      </c>
      <c r="Q209" s="34">
        <f>Kotikuntakorvaus!F211</f>
        <v>-468877.7825000002</v>
      </c>
      <c r="R209" s="339">
        <f>+Yhteenveto[[#This Row],[Kunnan  peruspalvelujen valtionosuus ]]+Yhteenveto[[#This Row],[Veroperustemuutoksista johtuvien veromenetysten korvaus]]+Yhteenveto[[#This Row],[Kotikuntakorvaus, netto]]</f>
        <v>48874966.859576799</v>
      </c>
      <c r="S209" s="11"/>
      <c r="T209"/>
    </row>
    <row r="210" spans="1:20" ht="15" x14ac:dyDescent="0.25">
      <c r="A210" s="32">
        <v>678</v>
      </c>
      <c r="B210" s="13" t="s">
        <v>215</v>
      </c>
      <c r="C210" s="15">
        <v>23413</v>
      </c>
      <c r="D210" s="15">
        <f>Ikärakenne[[#This Row],[Laskennalliset kustannukset, IKÄRAKENNE yhteensä, €]]</f>
        <v>43683917.559999995</v>
      </c>
      <c r="E210" s="15">
        <f>'Lask. kustannukset MUUT'!AD216</f>
        <v>7215342.0585146081</v>
      </c>
      <c r="F210" s="231">
        <f>Yhteenveto[[#This Row],[Ikärakenne, laskennallinen kustannus]]+Yhteenveto[[#This Row],[Muut laskennalliset kustannukset ]]</f>
        <v>50899259.618514605</v>
      </c>
      <c r="G210" s="446">
        <v>1629.76</v>
      </c>
      <c r="H210" s="17">
        <v>38157570.880000003</v>
      </c>
      <c r="I210" s="337">
        <f>Yhteenveto[[#This Row],[Laskennalliset kustannukset yhteensä]]-Yhteenveto[[#This Row],[Omarahoitusosuus, €]]</f>
        <v>12741688.738514602</v>
      </c>
      <c r="J210" s="33">
        <f>Lisäosat!U211</f>
        <v>1573696.7493201052</v>
      </c>
      <c r="K210" s="34">
        <f>'Muut lis_väh'!O208</f>
        <v>-874625.68613900756</v>
      </c>
      <c r="L210" s="231">
        <f>Yhteenveto[[#This Row],[Valtionosuus omarahoitusosuuden jälkeen (välisumma)]]+Yhteenveto[[#This Row],[Lisäosat yhteensä]]+Yhteenveto[[#This Row],[Valtionosuuteen tehtävät vähennykset ja lisäykset, netto]]</f>
        <v>13440759.801695699</v>
      </c>
      <c r="M210" s="34">
        <f>'Verotuloihin perust tasaus'!N215</f>
        <v>3847141</v>
      </c>
      <c r="N210" s="301">
        <f>SUM(Yhteenveto[[#This Row],[Valtionosuus ennen verotuloihin perustuvaa valtionosuuden tasausta]]+Yhteenveto[[#This Row],[Verotuloihin perustuva valtionosuuden tasaus]])</f>
        <v>17287900.801695697</v>
      </c>
      <c r="O210" s="241">
        <f>Verokorvaukset!H208</f>
        <v>2104414.7041748646</v>
      </c>
      <c r="P210" s="368">
        <f>SUM(Yhteenveto[[#This Row],[Kunnan  peruspalvelujen valtionosuus ]:[Veroperustemuutoksista johtuvien veromenetysten korvaus]])</f>
        <v>19392315.505870562</v>
      </c>
      <c r="Q210" s="34">
        <f>Kotikuntakorvaus!F212</f>
        <v>-211921.66249999998</v>
      </c>
      <c r="R210" s="339">
        <f>+Yhteenveto[[#This Row],[Kunnan  peruspalvelujen valtionosuus ]]+Yhteenveto[[#This Row],[Veroperustemuutoksista johtuvien veromenetysten korvaus]]+Yhteenveto[[#This Row],[Kotikuntakorvaus, netto]]</f>
        <v>19180393.843370561</v>
      </c>
      <c r="S210" s="11"/>
      <c r="T210"/>
    </row>
    <row r="211" spans="1:20" ht="15" x14ac:dyDescent="0.25">
      <c r="A211" s="32">
        <v>680</v>
      </c>
      <c r="B211" s="13" t="s">
        <v>216</v>
      </c>
      <c r="C211" s="15">
        <v>26036</v>
      </c>
      <c r="D211" s="15">
        <f>Ikärakenne[[#This Row],[Laskennalliset kustannukset, IKÄRAKENNE yhteensä, €]]</f>
        <v>44894384.499999993</v>
      </c>
      <c r="E211" s="15">
        <f>'Lask. kustannukset MUUT'!AD217</f>
        <v>12522273.492863949</v>
      </c>
      <c r="F211" s="231">
        <f>Yhteenveto[[#This Row],[Ikärakenne, laskennallinen kustannus]]+Yhteenveto[[#This Row],[Muut laskennalliset kustannukset ]]</f>
        <v>57416657.992863938</v>
      </c>
      <c r="G211" s="446">
        <v>1629.76</v>
      </c>
      <c r="H211" s="17">
        <v>42432431.359999999</v>
      </c>
      <c r="I211" s="337">
        <f>Yhteenveto[[#This Row],[Laskennalliset kustannukset yhteensä]]-Yhteenveto[[#This Row],[Omarahoitusosuus, €]]</f>
        <v>14984226.632863939</v>
      </c>
      <c r="J211" s="33">
        <f>Lisäosat!U212</f>
        <v>1358400.8770545674</v>
      </c>
      <c r="K211" s="34">
        <f>'Muut lis_väh'!O209</f>
        <v>-1853835.6777420207</v>
      </c>
      <c r="L211" s="231">
        <f>Yhteenveto[[#This Row],[Valtionosuus omarahoitusosuuden jälkeen (välisumma)]]+Yhteenveto[[#This Row],[Lisäosat yhteensä]]+Yhteenveto[[#This Row],[Valtionosuuteen tehtävät vähennykset ja lisäykset, netto]]</f>
        <v>14488791.832176486</v>
      </c>
      <c r="M211" s="34">
        <f>'Verotuloihin perust tasaus'!N216</f>
        <v>2318047</v>
      </c>
      <c r="N211" s="301">
        <f>SUM(Yhteenveto[[#This Row],[Valtionosuus ennen verotuloihin perustuvaa valtionosuuden tasausta]]+Yhteenveto[[#This Row],[Verotuloihin perustuva valtionosuuden tasaus]])</f>
        <v>16806838.832176484</v>
      </c>
      <c r="O211" s="241">
        <f>Verokorvaukset!H209</f>
        <v>2155584.9397075591</v>
      </c>
      <c r="P211" s="368">
        <f>SUM(Yhteenveto[[#This Row],[Kunnan  peruspalvelujen valtionosuus ]:[Veroperustemuutoksista johtuvien veromenetysten korvaus]])</f>
        <v>18962423.771884043</v>
      </c>
      <c r="Q211" s="34">
        <f>Kotikuntakorvaus!F213</f>
        <v>-843305.1100000001</v>
      </c>
      <c r="R211" s="339">
        <f>+Yhteenveto[[#This Row],[Kunnan  peruspalvelujen valtionosuus ]]+Yhteenveto[[#This Row],[Veroperustemuutoksista johtuvien veromenetysten korvaus]]+Yhteenveto[[#This Row],[Kotikuntakorvaus, netto]]</f>
        <v>18119118.661884043</v>
      </c>
      <c r="S211" s="11"/>
      <c r="T211"/>
    </row>
    <row r="212" spans="1:20" ht="15" x14ac:dyDescent="0.25">
      <c r="A212" s="32">
        <v>681</v>
      </c>
      <c r="B212" s="13" t="s">
        <v>217</v>
      </c>
      <c r="C212" s="15">
        <v>3219</v>
      </c>
      <c r="D212" s="15">
        <f>Ikärakenne[[#This Row],[Laskennalliset kustannukset, IKÄRAKENNE yhteensä, €]]</f>
        <v>4353714.7399999993</v>
      </c>
      <c r="E212" s="15">
        <f>'Lask. kustannukset MUUT'!AD218</f>
        <v>1513570.3947934089</v>
      </c>
      <c r="F212" s="231">
        <f>Yhteenveto[[#This Row],[Ikärakenne, laskennallinen kustannus]]+Yhteenveto[[#This Row],[Muut laskennalliset kustannukset ]]</f>
        <v>5867285.1347934082</v>
      </c>
      <c r="G212" s="446">
        <v>1629.76</v>
      </c>
      <c r="H212" s="17">
        <v>5246197.4400000004</v>
      </c>
      <c r="I212" s="337">
        <f>Yhteenveto[[#This Row],[Laskennalliset kustannukset yhteensä]]-Yhteenveto[[#This Row],[Omarahoitusosuus, €]]</f>
        <v>621087.69479340781</v>
      </c>
      <c r="J212" s="33">
        <f>Lisäosat!U213</f>
        <v>312681.2222536655</v>
      </c>
      <c r="K212" s="34">
        <f>'Muut lis_väh'!O210</f>
        <v>109243.33222006747</v>
      </c>
      <c r="L212" s="231">
        <f>Yhteenveto[[#This Row],[Valtionosuus omarahoitusosuuden jälkeen (välisumma)]]+Yhteenveto[[#This Row],[Lisäosat yhteensä]]+Yhteenveto[[#This Row],[Valtionosuuteen tehtävät vähennykset ja lisäykset, netto]]</f>
        <v>1043012.2492671409</v>
      </c>
      <c r="M212" s="34">
        <f>'Verotuloihin perust tasaus'!N217</f>
        <v>1209284</v>
      </c>
      <c r="N212" s="301">
        <f>SUM(Yhteenveto[[#This Row],[Valtionosuus ennen verotuloihin perustuvaa valtionosuuden tasausta]]+Yhteenveto[[#This Row],[Verotuloihin perustuva valtionosuuden tasaus]])</f>
        <v>2252296.2492671409</v>
      </c>
      <c r="O212" s="241">
        <f>Verokorvaukset!H210</f>
        <v>669864.60040721961</v>
      </c>
      <c r="P212" s="368">
        <f>SUM(Yhteenveto[[#This Row],[Kunnan  peruspalvelujen valtionosuus ]:[Veroperustemuutoksista johtuvien veromenetysten korvaus]])</f>
        <v>2922160.8496743604</v>
      </c>
      <c r="Q212" s="34">
        <f>Kotikuntakorvaus!F214</f>
        <v>-21289.337500000001</v>
      </c>
      <c r="R212" s="339">
        <f>+Yhteenveto[[#This Row],[Kunnan  peruspalvelujen valtionosuus ]]+Yhteenveto[[#This Row],[Veroperustemuutoksista johtuvien veromenetysten korvaus]]+Yhteenveto[[#This Row],[Kotikuntakorvaus, netto]]</f>
        <v>2900871.5121743605</v>
      </c>
      <c r="S212" s="11"/>
      <c r="T212"/>
    </row>
    <row r="213" spans="1:20" ht="15" x14ac:dyDescent="0.25">
      <c r="A213" s="32">
        <v>683</v>
      </c>
      <c r="B213" s="13" t="s">
        <v>218</v>
      </c>
      <c r="C213" s="15">
        <v>3530</v>
      </c>
      <c r="D213" s="15">
        <f>Ikärakenne[[#This Row],[Laskennalliset kustannukset, IKÄRAKENNE yhteensä, €]]</f>
        <v>6774069.3799999999</v>
      </c>
      <c r="E213" s="15">
        <f>'Lask. kustannukset MUUT'!AD219</f>
        <v>3684843.7219118616</v>
      </c>
      <c r="F213" s="231">
        <f>Yhteenveto[[#This Row],[Ikärakenne, laskennallinen kustannus]]+Yhteenveto[[#This Row],[Muut laskennalliset kustannukset ]]</f>
        <v>10458913.101911861</v>
      </c>
      <c r="G213" s="446">
        <v>1629.76</v>
      </c>
      <c r="H213" s="17">
        <v>5753052.7999999998</v>
      </c>
      <c r="I213" s="337">
        <f>Yhteenveto[[#This Row],[Laskennalliset kustannukset yhteensä]]-Yhteenveto[[#This Row],[Omarahoitusosuus, €]]</f>
        <v>4705860.3019118616</v>
      </c>
      <c r="J213" s="33">
        <f>Lisäosat!U214</f>
        <v>1403192.3817900456</v>
      </c>
      <c r="K213" s="34">
        <f>'Muut lis_väh'!O211</f>
        <v>-526654.6243545725</v>
      </c>
      <c r="L213" s="231">
        <f>Yhteenveto[[#This Row],[Valtionosuus omarahoitusosuuden jälkeen (välisumma)]]+Yhteenveto[[#This Row],[Lisäosat yhteensä]]+Yhteenveto[[#This Row],[Valtionosuuteen tehtävät vähennykset ja lisäykset, netto]]</f>
        <v>5582398.0593473352</v>
      </c>
      <c r="M213" s="34">
        <f>'Verotuloihin perust tasaus'!N218</f>
        <v>2488095</v>
      </c>
      <c r="N213" s="301">
        <f>SUM(Yhteenveto[[#This Row],[Valtionosuus ennen verotuloihin perustuvaa valtionosuuden tasausta]]+Yhteenveto[[#This Row],[Verotuloihin perustuva valtionosuuden tasaus]])</f>
        <v>8070493.0593473352</v>
      </c>
      <c r="O213" s="241">
        <f>Verokorvaukset!H211</f>
        <v>626047.46098406333</v>
      </c>
      <c r="P213" s="368">
        <f>SUM(Yhteenveto[[#This Row],[Kunnan  peruspalvelujen valtionosuus ]:[Veroperustemuutoksista johtuvien veromenetysten korvaus]])</f>
        <v>8696540.5203313977</v>
      </c>
      <c r="Q213" s="34">
        <f>Kotikuntakorvaus!F215</f>
        <v>-1678.4125000000058</v>
      </c>
      <c r="R213" s="339">
        <f>+Yhteenveto[[#This Row],[Kunnan  peruspalvelujen valtionosuus ]]+Yhteenveto[[#This Row],[Veroperustemuutoksista johtuvien veromenetysten korvaus]]+Yhteenveto[[#This Row],[Kotikuntakorvaus, netto]]</f>
        <v>8694862.107831398</v>
      </c>
      <c r="S213" s="11"/>
      <c r="T213"/>
    </row>
    <row r="214" spans="1:20" ht="15" x14ac:dyDescent="0.25">
      <c r="A214" s="32">
        <v>684</v>
      </c>
      <c r="B214" s="13" t="s">
        <v>219</v>
      </c>
      <c r="C214" s="15">
        <v>38773</v>
      </c>
      <c r="D214" s="15">
        <f>Ikärakenne[[#This Row],[Laskennalliset kustannukset, IKÄRAKENNE yhteensä, €]]</f>
        <v>60330866.990000002</v>
      </c>
      <c r="E214" s="15">
        <f>'Lask. kustannukset MUUT'!AD220</f>
        <v>14477364.192866493</v>
      </c>
      <c r="F214" s="231">
        <f>Yhteenveto[[#This Row],[Ikärakenne, laskennallinen kustannus]]+Yhteenveto[[#This Row],[Muut laskennalliset kustannukset ]]</f>
        <v>74808231.182866499</v>
      </c>
      <c r="G214" s="446">
        <v>1629.76</v>
      </c>
      <c r="H214" s="17">
        <v>63190684.479999997</v>
      </c>
      <c r="I214" s="337">
        <f>Yhteenveto[[#This Row],[Laskennalliset kustannukset yhteensä]]-Yhteenveto[[#This Row],[Omarahoitusosuus, €]]</f>
        <v>11617546.702866502</v>
      </c>
      <c r="J214" s="33">
        <f>Lisäosat!U215</f>
        <v>1459671.8359449662</v>
      </c>
      <c r="K214" s="34">
        <f>'Muut lis_väh'!O212</f>
        <v>-3190355.2056777361</v>
      </c>
      <c r="L214" s="231">
        <f>Yhteenveto[[#This Row],[Valtionosuus omarahoitusosuuden jälkeen (välisumma)]]+Yhteenveto[[#This Row],[Lisäosat yhteensä]]+Yhteenveto[[#This Row],[Valtionosuuteen tehtävät vähennykset ja lisäykset, netto]]</f>
        <v>9886863.333133731</v>
      </c>
      <c r="M214" s="34">
        <f>'Verotuloihin perust tasaus'!N219</f>
        <v>-96333</v>
      </c>
      <c r="N214" s="301">
        <f>SUM(Yhteenveto[[#This Row],[Valtionosuus ennen verotuloihin perustuvaa valtionosuuden tasausta]]+Yhteenveto[[#This Row],[Verotuloihin perustuva valtionosuuden tasaus]])</f>
        <v>9790530.333133731</v>
      </c>
      <c r="O214" s="241">
        <f>Verokorvaukset!H212</f>
        <v>5381221.4431100395</v>
      </c>
      <c r="P214" s="368">
        <f>SUM(Yhteenveto[[#This Row],[Kunnan  peruspalvelujen valtionosuus ]:[Veroperustemuutoksista johtuvien veromenetysten korvaus]])</f>
        <v>15171751.77624377</v>
      </c>
      <c r="Q214" s="34">
        <f>Kotikuntakorvaus!F216</f>
        <v>-3053014.6699999995</v>
      </c>
      <c r="R214" s="339">
        <f>+Yhteenveto[[#This Row],[Kunnan  peruspalvelujen valtionosuus ]]+Yhteenveto[[#This Row],[Veroperustemuutoksista johtuvien veromenetysten korvaus]]+Yhteenveto[[#This Row],[Kotikuntakorvaus, netto]]</f>
        <v>12118737.106243771</v>
      </c>
      <c r="S214" s="11"/>
      <c r="T214"/>
    </row>
    <row r="215" spans="1:20" ht="15" x14ac:dyDescent="0.25">
      <c r="A215" s="32">
        <v>686</v>
      </c>
      <c r="B215" s="13" t="s">
        <v>220</v>
      </c>
      <c r="C215" s="15">
        <v>2928</v>
      </c>
      <c r="D215" s="15">
        <f>Ikärakenne[[#This Row],[Laskennalliset kustannukset, IKÄRAKENNE yhteensä, €]]</f>
        <v>3727834.01</v>
      </c>
      <c r="E215" s="15">
        <f>'Lask. kustannukset MUUT'!AD221</f>
        <v>1210437.6752390403</v>
      </c>
      <c r="F215" s="231">
        <f>Yhteenveto[[#This Row],[Ikärakenne, laskennallinen kustannus]]+Yhteenveto[[#This Row],[Muut laskennalliset kustannukset ]]</f>
        <v>4938271.6852390403</v>
      </c>
      <c r="G215" s="446">
        <v>1629.76</v>
      </c>
      <c r="H215" s="17">
        <v>4771937.28</v>
      </c>
      <c r="I215" s="337">
        <f>Yhteenveto[[#This Row],[Laskennalliset kustannukset yhteensä]]-Yhteenveto[[#This Row],[Omarahoitusosuus, €]]</f>
        <v>166334.40523904003</v>
      </c>
      <c r="J215" s="33">
        <f>Lisäosat!U216</f>
        <v>464318.86485493137</v>
      </c>
      <c r="K215" s="34">
        <f>'Muut lis_väh'!O213</f>
        <v>-599725.59528595698</v>
      </c>
      <c r="L215" s="231">
        <f>Yhteenveto[[#This Row],[Valtionosuus omarahoitusosuuden jälkeen (välisumma)]]+Yhteenveto[[#This Row],[Lisäosat yhteensä]]+Yhteenveto[[#This Row],[Valtionosuuteen tehtävät vähennykset ja lisäykset, netto]]</f>
        <v>30927.674808014417</v>
      </c>
      <c r="M215" s="34">
        <f>'Verotuloihin perust tasaus'!N220</f>
        <v>1403673</v>
      </c>
      <c r="N215" s="301">
        <f>SUM(Yhteenveto[[#This Row],[Valtionosuus ennen verotuloihin perustuvaa valtionosuuden tasausta]]+Yhteenveto[[#This Row],[Verotuloihin perustuva valtionosuuden tasaus]])</f>
        <v>1434600.6748080144</v>
      </c>
      <c r="O215" s="241">
        <f>Verokorvaukset!H213</f>
        <v>527678.7168146231</v>
      </c>
      <c r="P215" s="368">
        <f>SUM(Yhteenveto[[#This Row],[Kunnan  peruspalvelujen valtionosuus ]:[Veroperustemuutoksista johtuvien veromenetysten korvaus]])</f>
        <v>1962279.3916226374</v>
      </c>
      <c r="Q215" s="34">
        <f>Kotikuntakorvaus!F217</f>
        <v>-92047.674999999988</v>
      </c>
      <c r="R215" s="339">
        <f>+Yhteenveto[[#This Row],[Kunnan  peruspalvelujen valtionosuus ]]+Yhteenveto[[#This Row],[Veroperustemuutoksista johtuvien veromenetysten korvaus]]+Yhteenveto[[#This Row],[Kotikuntakorvaus, netto]]</f>
        <v>1870231.7166226374</v>
      </c>
      <c r="S215" s="11"/>
      <c r="T215"/>
    </row>
    <row r="216" spans="1:20" ht="15" x14ac:dyDescent="0.25">
      <c r="A216" s="32">
        <v>687</v>
      </c>
      <c r="B216" s="13" t="s">
        <v>221</v>
      </c>
      <c r="C216" s="15">
        <v>1398</v>
      </c>
      <c r="D216" s="15">
        <f>Ikärakenne[[#This Row],[Laskennalliset kustannukset, IKÄRAKENNE yhteensä, €]]</f>
        <v>1482273.0300000003</v>
      </c>
      <c r="E216" s="15">
        <f>'Lask. kustannukset MUUT'!AD222</f>
        <v>1382788.5902600959</v>
      </c>
      <c r="F216" s="231">
        <f>Yhteenveto[[#This Row],[Ikärakenne, laskennallinen kustannus]]+Yhteenveto[[#This Row],[Muut laskennalliset kustannukset ]]</f>
        <v>2865061.6202600962</v>
      </c>
      <c r="G216" s="446">
        <v>1629.76</v>
      </c>
      <c r="H216" s="17">
        <v>2278404.48</v>
      </c>
      <c r="I216" s="337">
        <f>Yhteenveto[[#This Row],[Laskennalliset kustannukset yhteensä]]-Yhteenveto[[#This Row],[Omarahoitusosuus, €]]</f>
        <v>586657.14026009617</v>
      </c>
      <c r="J216" s="33">
        <f>Lisäosat!U217</f>
        <v>562043.1853766276</v>
      </c>
      <c r="K216" s="34">
        <f>'Muut lis_väh'!O214</f>
        <v>-43128.098528755901</v>
      </c>
      <c r="L216" s="231">
        <f>Yhteenveto[[#This Row],[Valtionosuus omarahoitusosuuden jälkeen (välisumma)]]+Yhteenveto[[#This Row],[Lisäosat yhteensä]]+Yhteenveto[[#This Row],[Valtionosuuteen tehtävät vähennykset ja lisäykset, netto]]</f>
        <v>1105572.2271079679</v>
      </c>
      <c r="M216" s="34">
        <f>'Verotuloihin perust tasaus'!N221</f>
        <v>155768</v>
      </c>
      <c r="N216" s="301">
        <f>SUM(Yhteenveto[[#This Row],[Valtionosuus ennen verotuloihin perustuvaa valtionosuuden tasausta]]+Yhteenveto[[#This Row],[Verotuloihin perustuva valtionosuuden tasaus]])</f>
        <v>1261340.2271079679</v>
      </c>
      <c r="O216" s="241">
        <f>Verokorvaukset!H214</f>
        <v>324864.57944885769</v>
      </c>
      <c r="P216" s="368">
        <f>SUM(Yhteenveto[[#This Row],[Kunnan  peruspalvelujen valtionosuus ]:[Veroperustemuutoksista johtuvien veromenetysten korvaus]])</f>
        <v>1586204.8065568255</v>
      </c>
      <c r="Q216" s="34">
        <f>Kotikuntakorvaus!F218</f>
        <v>212010</v>
      </c>
      <c r="R216" s="339">
        <f>+Yhteenveto[[#This Row],[Kunnan  peruspalvelujen valtionosuus ]]+Yhteenveto[[#This Row],[Veroperustemuutoksista johtuvien veromenetysten korvaus]]+Yhteenveto[[#This Row],[Kotikuntakorvaus, netto]]</f>
        <v>1798214.8065568255</v>
      </c>
      <c r="S216" s="11"/>
      <c r="T216"/>
    </row>
    <row r="217" spans="1:20" ht="15" x14ac:dyDescent="0.25">
      <c r="A217" s="32">
        <v>689</v>
      </c>
      <c r="B217" s="13" t="s">
        <v>222</v>
      </c>
      <c r="C217" s="15">
        <v>2888</v>
      </c>
      <c r="D217" s="15">
        <f>Ikärakenne[[#This Row],[Laskennalliset kustannukset, IKÄRAKENNE yhteensä, €]]</f>
        <v>2850570.1300000004</v>
      </c>
      <c r="E217" s="15">
        <f>'Lask. kustannukset MUUT'!AD223</f>
        <v>1162867.2619939242</v>
      </c>
      <c r="F217" s="231">
        <f>Yhteenveto[[#This Row],[Ikärakenne, laskennallinen kustannus]]+Yhteenveto[[#This Row],[Muut laskennalliset kustannukset ]]</f>
        <v>4013437.3919939245</v>
      </c>
      <c r="G217" s="446">
        <v>1629.76</v>
      </c>
      <c r="H217" s="17">
        <v>4706746.88</v>
      </c>
      <c r="I217" s="337">
        <f>Yhteenveto[[#This Row],[Laskennalliset kustannukset yhteensä]]-Yhteenveto[[#This Row],[Omarahoitusosuus, €]]</f>
        <v>-693309.48800607538</v>
      </c>
      <c r="J217" s="33">
        <f>Lisäosat!U218</f>
        <v>419940.55657852872</v>
      </c>
      <c r="K217" s="34">
        <f>'Muut lis_väh'!O215</f>
        <v>1906243.3953337541</v>
      </c>
      <c r="L217" s="231">
        <f>Yhteenveto[[#This Row],[Valtionosuus omarahoitusosuuden jälkeen (välisumma)]]+Yhteenveto[[#This Row],[Lisäosat yhteensä]]+Yhteenveto[[#This Row],[Valtionosuuteen tehtävät vähennykset ja lisäykset, netto]]</f>
        <v>1632874.4639062076</v>
      </c>
      <c r="M217" s="34">
        <f>'Verotuloihin perust tasaus'!N222</f>
        <v>918420</v>
      </c>
      <c r="N217" s="301">
        <f>SUM(Yhteenveto[[#This Row],[Valtionosuus ennen verotuloihin perustuvaa valtionosuuden tasausta]]+Yhteenveto[[#This Row],[Verotuloihin perustuva valtionosuuden tasaus]])</f>
        <v>2551294.4639062076</v>
      </c>
      <c r="O217" s="241">
        <f>Verokorvaukset!H215</f>
        <v>477799.94423248665</v>
      </c>
      <c r="P217" s="368">
        <f>SUM(Yhteenveto[[#This Row],[Kunnan  peruspalvelujen valtionosuus ]:[Veroperustemuutoksista johtuvien veromenetysten korvaus]])</f>
        <v>3029094.4081386942</v>
      </c>
      <c r="Q217" s="34">
        <f>Kotikuntakorvaus!F219</f>
        <v>14134</v>
      </c>
      <c r="R217" s="339">
        <f>+Yhteenveto[[#This Row],[Kunnan  peruspalvelujen valtionosuus ]]+Yhteenveto[[#This Row],[Veroperustemuutoksista johtuvien veromenetysten korvaus]]+Yhteenveto[[#This Row],[Kotikuntakorvaus, netto]]</f>
        <v>3043228.4081386942</v>
      </c>
      <c r="S217" s="11"/>
      <c r="T217"/>
    </row>
    <row r="218" spans="1:20" ht="15" x14ac:dyDescent="0.25">
      <c r="A218" s="32">
        <v>691</v>
      </c>
      <c r="B218" s="13" t="s">
        <v>223</v>
      </c>
      <c r="C218" s="15">
        <v>2476</v>
      </c>
      <c r="D218" s="15">
        <f>Ikärakenne[[#This Row],[Laskennalliset kustannukset, IKÄRAKENNE yhteensä, €]]</f>
        <v>4938070.5600000005</v>
      </c>
      <c r="E218" s="15">
        <f>'Lask. kustannukset MUUT'!AD224</f>
        <v>724616.49147493951</v>
      </c>
      <c r="F218" s="231">
        <f>Yhteenveto[[#This Row],[Ikärakenne, laskennallinen kustannus]]+Yhteenveto[[#This Row],[Muut laskennalliset kustannukset ]]</f>
        <v>5662687.05147494</v>
      </c>
      <c r="G218" s="446">
        <v>1629.76</v>
      </c>
      <c r="H218" s="17">
        <v>4035285.76</v>
      </c>
      <c r="I218" s="337">
        <f>Yhteenveto[[#This Row],[Laskennalliset kustannukset yhteensä]]-Yhteenveto[[#This Row],[Omarahoitusosuus, €]]</f>
        <v>1627401.2914749403</v>
      </c>
      <c r="J218" s="33">
        <f>Lisäosat!U219</f>
        <v>405319.13858333032</v>
      </c>
      <c r="K218" s="34">
        <f>'Muut lis_väh'!O216</f>
        <v>308287.69968174974</v>
      </c>
      <c r="L218" s="231">
        <f>Yhteenveto[[#This Row],[Valtionosuus omarahoitusosuuden jälkeen (välisumma)]]+Yhteenveto[[#This Row],[Lisäosat yhteensä]]+Yhteenveto[[#This Row],[Valtionosuuteen tehtävät vähennykset ja lisäykset, netto]]</f>
        <v>2341008.1297400203</v>
      </c>
      <c r="M218" s="34">
        <f>'Verotuloihin perust tasaus'!N223</f>
        <v>1672597</v>
      </c>
      <c r="N218" s="301">
        <f>SUM(Yhteenveto[[#This Row],[Valtionosuus ennen verotuloihin perustuvaa valtionosuuden tasausta]]+Yhteenveto[[#This Row],[Verotuloihin perustuva valtionosuuden tasaus]])</f>
        <v>4013605.1297400203</v>
      </c>
      <c r="O218" s="241">
        <f>Verokorvaukset!H216</f>
        <v>500801.43400408479</v>
      </c>
      <c r="P218" s="368">
        <f>SUM(Yhteenveto[[#This Row],[Kunnan  peruspalvelujen valtionosuus ]:[Veroperustemuutoksista johtuvien veromenetysten korvaus]])</f>
        <v>4514406.5637441054</v>
      </c>
      <c r="Q218" s="34">
        <f>Kotikuntakorvaus!F220</f>
        <v>53002.499999999993</v>
      </c>
      <c r="R218" s="339">
        <f>+Yhteenveto[[#This Row],[Kunnan  peruspalvelujen valtionosuus ]]+Yhteenveto[[#This Row],[Veroperustemuutoksista johtuvien veromenetysten korvaus]]+Yhteenveto[[#This Row],[Kotikuntakorvaus, netto]]</f>
        <v>4567409.0637441054</v>
      </c>
      <c r="S218" s="11"/>
      <c r="T218"/>
    </row>
    <row r="219" spans="1:20" ht="15" x14ac:dyDescent="0.25">
      <c r="A219" s="32">
        <v>694</v>
      </c>
      <c r="B219" s="13" t="s">
        <v>224</v>
      </c>
      <c r="C219" s="15">
        <v>28555</v>
      </c>
      <c r="D219" s="15">
        <f>Ikärakenne[[#This Row],[Laskennalliset kustannukset, IKÄRAKENNE yhteensä, €]]</f>
        <v>46398790.550000004</v>
      </c>
      <c r="E219" s="15">
        <f>'Lask. kustannukset MUUT'!AD225</f>
        <v>10411126.535954509</v>
      </c>
      <c r="F219" s="231">
        <f>Yhteenveto[[#This Row],[Ikärakenne, laskennallinen kustannus]]+Yhteenveto[[#This Row],[Muut laskennalliset kustannukset ]]</f>
        <v>56809917.085954517</v>
      </c>
      <c r="G219" s="446">
        <v>1629.76</v>
      </c>
      <c r="H219" s="17">
        <v>46537796.799999997</v>
      </c>
      <c r="I219" s="337">
        <f>Yhteenveto[[#This Row],[Laskennalliset kustannukset yhteensä]]-Yhteenveto[[#This Row],[Omarahoitusosuus, €]]</f>
        <v>10272120.28595452</v>
      </c>
      <c r="J219" s="33">
        <f>Lisäosat!U220</f>
        <v>1069718.5051235103</v>
      </c>
      <c r="K219" s="34">
        <f>'Muut lis_väh'!O217</f>
        <v>-5183957.1597998301</v>
      </c>
      <c r="L219" s="231">
        <f>Yhteenveto[[#This Row],[Valtionosuus omarahoitusosuuden jälkeen (välisumma)]]+Yhteenveto[[#This Row],[Lisäosat yhteensä]]+Yhteenveto[[#This Row],[Valtionosuuteen tehtävät vähennykset ja lisäykset, netto]]</f>
        <v>6157881.631278201</v>
      </c>
      <c r="M219" s="34">
        <f>'Verotuloihin perust tasaus'!N224</f>
        <v>-106552</v>
      </c>
      <c r="N219" s="301">
        <f>SUM(Yhteenveto[[#This Row],[Valtionosuus ennen verotuloihin perustuvaa valtionosuuden tasausta]]+Yhteenveto[[#This Row],[Verotuloihin perustuva valtionosuuden tasaus]])</f>
        <v>6051329.631278201</v>
      </c>
      <c r="O219" s="241">
        <f>Verokorvaukset!H217</f>
        <v>2788751.7404296948</v>
      </c>
      <c r="P219" s="368">
        <f>SUM(Yhteenveto[[#This Row],[Kunnan  peruspalvelujen valtionosuus ]:[Veroperustemuutoksista johtuvien veromenetysten korvaus]])</f>
        <v>8840081.3717078958</v>
      </c>
      <c r="Q219" s="34">
        <f>Kotikuntakorvaus!F221</f>
        <v>-215720.17500000005</v>
      </c>
      <c r="R219" s="339">
        <f>+Yhteenveto[[#This Row],[Kunnan  peruspalvelujen valtionosuus ]]+Yhteenveto[[#This Row],[Veroperustemuutoksista johtuvien veromenetysten korvaus]]+Yhteenveto[[#This Row],[Kotikuntakorvaus, netto]]</f>
        <v>8624361.196707895</v>
      </c>
      <c r="S219" s="11"/>
      <c r="T219"/>
    </row>
    <row r="220" spans="1:20" ht="15" x14ac:dyDescent="0.25">
      <c r="A220" s="32">
        <v>697</v>
      </c>
      <c r="B220" s="13" t="s">
        <v>225</v>
      </c>
      <c r="C220" s="15">
        <v>1158</v>
      </c>
      <c r="D220" s="15">
        <f>Ikärakenne[[#This Row],[Laskennalliset kustannukset, IKÄRAKENNE yhteensä, €]]</f>
        <v>1458548.73</v>
      </c>
      <c r="E220" s="15">
        <f>'Lask. kustannukset MUUT'!AD226</f>
        <v>963404.14333376265</v>
      </c>
      <c r="F220" s="231">
        <f>Yhteenveto[[#This Row],[Ikärakenne, laskennallinen kustannus]]+Yhteenveto[[#This Row],[Muut laskennalliset kustannukset ]]</f>
        <v>2421952.8733337624</v>
      </c>
      <c r="G220" s="446">
        <v>1629.76</v>
      </c>
      <c r="H220" s="17">
        <v>1887262.08</v>
      </c>
      <c r="I220" s="337">
        <f>Yhteenveto[[#This Row],[Laskennalliset kustannukset yhteensä]]-Yhteenveto[[#This Row],[Omarahoitusosuus, €]]</f>
        <v>534690.79333376233</v>
      </c>
      <c r="J220" s="33">
        <f>Lisäosat!U221</f>
        <v>164832.59027819562</v>
      </c>
      <c r="K220" s="34">
        <f>'Muut lis_väh'!O218</f>
        <v>-231296.70959860506</v>
      </c>
      <c r="L220" s="231">
        <f>Yhteenveto[[#This Row],[Valtionosuus omarahoitusosuuden jälkeen (välisumma)]]+Yhteenveto[[#This Row],[Lisäosat yhteensä]]+Yhteenveto[[#This Row],[Valtionosuuteen tehtävät vähennykset ja lisäykset, netto]]</f>
        <v>468226.67401335295</v>
      </c>
      <c r="M220" s="34">
        <f>'Verotuloihin perust tasaus'!N225</f>
        <v>458585</v>
      </c>
      <c r="N220" s="301">
        <f>SUM(Yhteenveto[[#This Row],[Valtionosuus ennen verotuloihin perustuvaa valtionosuuden tasausta]]+Yhteenveto[[#This Row],[Verotuloihin perustuva valtionosuuden tasaus]])</f>
        <v>926811.67401335295</v>
      </c>
      <c r="O220" s="241">
        <f>Verokorvaukset!H218</f>
        <v>239820.56568539838</v>
      </c>
      <c r="P220" s="368">
        <f>SUM(Yhteenveto[[#This Row],[Kunnan  peruspalvelujen valtionosuus ]:[Veroperustemuutoksista johtuvien veromenetysten korvaus]])</f>
        <v>1166632.2396987514</v>
      </c>
      <c r="Q220" s="34">
        <f>Kotikuntakorvaus!F222</f>
        <v>14134</v>
      </c>
      <c r="R220" s="339">
        <f>+Yhteenveto[[#This Row],[Kunnan  peruspalvelujen valtionosuus ]]+Yhteenveto[[#This Row],[Veroperustemuutoksista johtuvien veromenetysten korvaus]]+Yhteenveto[[#This Row],[Kotikuntakorvaus, netto]]</f>
        <v>1180766.2396987514</v>
      </c>
      <c r="S220" s="11"/>
      <c r="T220"/>
    </row>
    <row r="221" spans="1:20" ht="15" x14ac:dyDescent="0.25">
      <c r="A221" s="32">
        <v>698</v>
      </c>
      <c r="B221" s="13" t="s">
        <v>226</v>
      </c>
      <c r="C221" s="15">
        <v>66191</v>
      </c>
      <c r="D221" s="15">
        <f>Ikärakenne[[#This Row],[Laskennalliset kustannukset, IKÄRAKENNE yhteensä, €]]</f>
        <v>117021196.84999999</v>
      </c>
      <c r="E221" s="15">
        <f>'Lask. kustannukset MUUT'!AD227</f>
        <v>24593816.439116076</v>
      </c>
      <c r="F221" s="231">
        <f>Yhteenveto[[#This Row],[Ikärakenne, laskennallinen kustannus]]+Yhteenveto[[#This Row],[Muut laskennalliset kustannukset ]]</f>
        <v>141615013.28911608</v>
      </c>
      <c r="G221" s="446">
        <v>1629.76</v>
      </c>
      <c r="H221" s="17">
        <v>107875444.16</v>
      </c>
      <c r="I221" s="337">
        <f>Yhteenveto[[#This Row],[Laskennalliset kustannukset yhteensä]]-Yhteenveto[[#This Row],[Omarahoitusosuus, €]]</f>
        <v>33739569.129116088</v>
      </c>
      <c r="J221" s="33">
        <f>Lisäosat!U222</f>
        <v>2965463.6596805477</v>
      </c>
      <c r="K221" s="34">
        <f>'Muut lis_väh'!O219</f>
        <v>-33664047.967665613</v>
      </c>
      <c r="L221" s="231">
        <f>Yhteenveto[[#This Row],[Valtionosuus omarahoitusosuuden jälkeen (välisumma)]]+Yhteenveto[[#This Row],[Lisäosat yhteensä]]+Yhteenveto[[#This Row],[Valtionosuuteen tehtävät vähennykset ja lisäykset, netto]]</f>
        <v>3040984.8211310208</v>
      </c>
      <c r="M221" s="34">
        <f>'Verotuloihin perust tasaus'!N226</f>
        <v>14732724</v>
      </c>
      <c r="N221" s="301">
        <f>SUM(Yhteenveto[[#This Row],[Valtionosuus ennen verotuloihin perustuvaa valtionosuuden tasausta]]+Yhteenveto[[#This Row],[Verotuloihin perustuva valtionosuuden tasaus]])</f>
        <v>17773708.821131021</v>
      </c>
      <c r="O221" s="241">
        <f>Verokorvaukset!H219</f>
        <v>6031155.5442702053</v>
      </c>
      <c r="P221" s="368">
        <f>SUM(Yhteenveto[[#This Row],[Kunnan  peruspalvelujen valtionosuus ]:[Veroperustemuutoksista johtuvien veromenetysten korvaus]])</f>
        <v>23804864.365401227</v>
      </c>
      <c r="Q221" s="34">
        <f>Kotikuntakorvaus!F223</f>
        <v>-6073097.1200000001</v>
      </c>
      <c r="R221" s="339">
        <f>+Yhteenveto[[#This Row],[Kunnan  peruspalvelujen valtionosuus ]]+Yhteenveto[[#This Row],[Veroperustemuutoksista johtuvien veromenetysten korvaus]]+Yhteenveto[[#This Row],[Kotikuntakorvaus, netto]]</f>
        <v>17731767.245401226</v>
      </c>
      <c r="S221" s="11"/>
      <c r="T221"/>
    </row>
    <row r="222" spans="1:20" ht="15" x14ac:dyDescent="0.25">
      <c r="A222" s="32">
        <v>700</v>
      </c>
      <c r="B222" s="13" t="s">
        <v>227</v>
      </c>
      <c r="C222" s="15">
        <v>4679</v>
      </c>
      <c r="D222" s="15">
        <f>Ikärakenne[[#This Row],[Laskennalliset kustannukset, IKÄRAKENNE yhteensä, €]]</f>
        <v>6237482.6699999999</v>
      </c>
      <c r="E222" s="15">
        <f>'Lask. kustannukset MUUT'!AD228</f>
        <v>2098629.9932897161</v>
      </c>
      <c r="F222" s="231">
        <f>Yhteenveto[[#This Row],[Ikärakenne, laskennallinen kustannus]]+Yhteenveto[[#This Row],[Muut laskennalliset kustannukset ]]</f>
        <v>8336112.6632897165</v>
      </c>
      <c r="G222" s="446">
        <v>1629.76</v>
      </c>
      <c r="H222" s="17">
        <v>7625647.04</v>
      </c>
      <c r="I222" s="337">
        <f>Yhteenveto[[#This Row],[Laskennalliset kustannukset yhteensä]]-Yhteenveto[[#This Row],[Omarahoitusosuus, €]]</f>
        <v>710465.62328971643</v>
      </c>
      <c r="J222" s="33">
        <f>Lisäosat!U223</f>
        <v>154919.08419159311</v>
      </c>
      <c r="K222" s="34">
        <f>'Muut lis_väh'!O220</f>
        <v>171510.14356107367</v>
      </c>
      <c r="L222" s="231">
        <f>Yhteenveto[[#This Row],[Valtionosuus omarahoitusosuuden jälkeen (välisumma)]]+Yhteenveto[[#This Row],[Lisäosat yhteensä]]+Yhteenveto[[#This Row],[Valtionosuuteen tehtävät vähennykset ja lisäykset, netto]]</f>
        <v>1036894.8510423832</v>
      </c>
      <c r="M222" s="34">
        <f>'Verotuloihin perust tasaus'!N227</f>
        <v>300493</v>
      </c>
      <c r="N222" s="301">
        <f>SUM(Yhteenveto[[#This Row],[Valtionosuus ennen verotuloihin perustuvaa valtionosuuden tasausta]]+Yhteenveto[[#This Row],[Verotuloihin perustuva valtionosuuden tasaus]])</f>
        <v>1337387.8510423834</v>
      </c>
      <c r="O222" s="241">
        <f>Verokorvaukset!H220</f>
        <v>552888.01188324927</v>
      </c>
      <c r="P222" s="368">
        <f>SUM(Yhteenveto[[#This Row],[Kunnan  peruspalvelujen valtionosuus ]:[Veroperustemuutoksista johtuvien veromenetysten korvaus]])</f>
        <v>1890275.8629256326</v>
      </c>
      <c r="Q222" s="34">
        <f>Kotikuntakorvaus!F224</f>
        <v>-68991.587499999994</v>
      </c>
      <c r="R222" s="339">
        <f>+Yhteenveto[[#This Row],[Kunnan  peruspalvelujen valtionosuus ]]+Yhteenveto[[#This Row],[Veroperustemuutoksista johtuvien veromenetysten korvaus]]+Yhteenveto[[#This Row],[Kotikuntakorvaus, netto]]</f>
        <v>1821284.2754256327</v>
      </c>
      <c r="S222" s="11"/>
      <c r="T222"/>
    </row>
    <row r="223" spans="1:20" ht="15" x14ac:dyDescent="0.25">
      <c r="A223" s="32">
        <v>702</v>
      </c>
      <c r="B223" s="13" t="s">
        <v>228</v>
      </c>
      <c r="C223" s="15">
        <v>3995</v>
      </c>
      <c r="D223" s="15">
        <f>Ikärakenne[[#This Row],[Laskennalliset kustannukset, IKÄRAKENNE yhteensä, €]]</f>
        <v>4958782.0599999996</v>
      </c>
      <c r="E223" s="15">
        <f>'Lask. kustannukset MUUT'!AD229</f>
        <v>1672108.5611979994</v>
      </c>
      <c r="F223" s="231">
        <f>Yhteenveto[[#This Row],[Ikärakenne, laskennallinen kustannus]]+Yhteenveto[[#This Row],[Muut laskennalliset kustannukset ]]</f>
        <v>6630890.6211979985</v>
      </c>
      <c r="G223" s="446">
        <v>1629.76</v>
      </c>
      <c r="H223" s="17">
        <v>6510891.2000000002</v>
      </c>
      <c r="I223" s="337">
        <f>Yhteenveto[[#This Row],[Laskennalliset kustannukset yhteensä]]-Yhteenveto[[#This Row],[Omarahoitusosuus, €]]</f>
        <v>119999.42119799834</v>
      </c>
      <c r="J223" s="33">
        <f>Lisäosat!U224</f>
        <v>590947.82877857122</v>
      </c>
      <c r="K223" s="34">
        <f>'Muut lis_väh'!O221</f>
        <v>433622.81577160256</v>
      </c>
      <c r="L223" s="231">
        <f>Yhteenveto[[#This Row],[Valtionosuus omarahoitusosuuden jälkeen (välisumma)]]+Yhteenveto[[#This Row],[Lisäosat yhteensä]]+Yhteenveto[[#This Row],[Valtionosuuteen tehtävät vähennykset ja lisäykset, netto]]</f>
        <v>1144570.0657481721</v>
      </c>
      <c r="M223" s="34">
        <f>'Verotuloihin perust tasaus'!N228</f>
        <v>991053</v>
      </c>
      <c r="N223" s="301">
        <f>SUM(Yhteenveto[[#This Row],[Valtionosuus ennen verotuloihin perustuvaa valtionosuuden tasausta]]+Yhteenveto[[#This Row],[Verotuloihin perustuva valtionosuuden tasaus]])</f>
        <v>2135623.0657481719</v>
      </c>
      <c r="O223" s="241">
        <f>Verokorvaukset!H221</f>
        <v>697184.04455014376</v>
      </c>
      <c r="P223" s="368">
        <f>SUM(Yhteenveto[[#This Row],[Kunnan  peruspalvelujen valtionosuus ]:[Veroperustemuutoksista johtuvien veromenetysten korvaus]])</f>
        <v>2832807.1102983155</v>
      </c>
      <c r="Q223" s="34">
        <f>Kotikuntakorvaus!F225</f>
        <v>-74380.174999999988</v>
      </c>
      <c r="R223" s="339">
        <f>+Yhteenveto[[#This Row],[Kunnan  peruspalvelujen valtionosuus ]]+Yhteenveto[[#This Row],[Veroperustemuutoksista johtuvien veromenetysten korvaus]]+Yhteenveto[[#This Row],[Kotikuntakorvaus, netto]]</f>
        <v>2758426.9352983157</v>
      </c>
      <c r="S223" s="11"/>
      <c r="T223"/>
    </row>
    <row r="224" spans="1:20" ht="15" x14ac:dyDescent="0.25">
      <c r="A224" s="32">
        <v>704</v>
      </c>
      <c r="B224" s="13" t="s">
        <v>229</v>
      </c>
      <c r="C224" s="15">
        <v>6381</v>
      </c>
      <c r="D224" s="15">
        <f>Ikärakenne[[#This Row],[Laskennalliset kustannukset, IKÄRAKENNE yhteensä, €]]</f>
        <v>14275990.570000002</v>
      </c>
      <c r="E224" s="15">
        <f>'Lask. kustannukset MUUT'!AD230</f>
        <v>1092598.99269296</v>
      </c>
      <c r="F224" s="231">
        <f>Yhteenveto[[#This Row],[Ikärakenne, laskennallinen kustannus]]+Yhteenveto[[#This Row],[Muut laskennalliset kustannukset ]]</f>
        <v>15368589.562692963</v>
      </c>
      <c r="G224" s="446">
        <v>1629.76</v>
      </c>
      <c r="H224" s="17">
        <v>10399498.560000001</v>
      </c>
      <c r="I224" s="337">
        <f>Yhteenveto[[#This Row],[Laskennalliset kustannukset yhteensä]]-Yhteenveto[[#This Row],[Omarahoitusosuus, €]]</f>
        <v>4969091.0026929621</v>
      </c>
      <c r="J224" s="33">
        <f>Lisäosat!U225</f>
        <v>228288.53440086602</v>
      </c>
      <c r="K224" s="34">
        <f>'Muut lis_väh'!O222</f>
        <v>357160.16391203331</v>
      </c>
      <c r="L224" s="231">
        <f>Yhteenveto[[#This Row],[Valtionosuus omarahoitusosuuden jälkeen (välisumma)]]+Yhteenveto[[#This Row],[Lisäosat yhteensä]]+Yhteenveto[[#This Row],[Valtionosuuteen tehtävät vähennykset ja lisäykset, netto]]</f>
        <v>5554539.7010058621</v>
      </c>
      <c r="M224" s="34">
        <f>'Verotuloihin perust tasaus'!N229</f>
        <v>801487</v>
      </c>
      <c r="N224" s="301">
        <f>SUM(Yhteenveto[[#This Row],[Valtionosuus ennen verotuloihin perustuvaa valtionosuuden tasausta]]+Yhteenveto[[#This Row],[Verotuloihin perustuva valtionosuuden tasaus]])</f>
        <v>6356026.7010058621</v>
      </c>
      <c r="O224" s="241">
        <f>Verokorvaukset!H222</f>
        <v>509386.32563897339</v>
      </c>
      <c r="P224" s="368">
        <f>SUM(Yhteenveto[[#This Row],[Kunnan  peruspalvelujen valtionosuus ]:[Veroperustemuutoksista johtuvien veromenetysten korvaus]])</f>
        <v>6865413.0266448352</v>
      </c>
      <c r="Q224" s="34">
        <f>Kotikuntakorvaus!F226</f>
        <v>-130651.16250000003</v>
      </c>
      <c r="R224" s="339">
        <f>+Yhteenveto[[#This Row],[Kunnan  peruspalvelujen valtionosuus ]]+Yhteenveto[[#This Row],[Veroperustemuutoksista johtuvien veromenetysten korvaus]]+Yhteenveto[[#This Row],[Kotikuntakorvaus, netto]]</f>
        <v>6734761.8641448356</v>
      </c>
      <c r="S224" s="11"/>
      <c r="T224"/>
    </row>
    <row r="225" spans="1:20" ht="15" x14ac:dyDescent="0.25">
      <c r="A225" s="32">
        <v>707</v>
      </c>
      <c r="B225" s="13" t="s">
        <v>230</v>
      </c>
      <c r="C225" s="15">
        <v>1830</v>
      </c>
      <c r="D225" s="15">
        <f>Ikärakenne[[#This Row],[Laskennalliset kustannukset, IKÄRAKENNE yhteensä, €]]</f>
        <v>1579572.17</v>
      </c>
      <c r="E225" s="15">
        <f>'Lask. kustannukset MUUT'!AD231</f>
        <v>1092797.5548042546</v>
      </c>
      <c r="F225" s="231">
        <f>Yhteenveto[[#This Row],[Ikärakenne, laskennallinen kustannus]]+Yhteenveto[[#This Row],[Muut laskennalliset kustannukset ]]</f>
        <v>2672369.7248042542</v>
      </c>
      <c r="G225" s="446">
        <v>1629.76</v>
      </c>
      <c r="H225" s="17">
        <v>2982460.8</v>
      </c>
      <c r="I225" s="337">
        <f>Yhteenveto[[#This Row],[Laskennalliset kustannukset yhteensä]]-Yhteenveto[[#This Row],[Omarahoitusosuus, €]]</f>
        <v>-310091.07519574556</v>
      </c>
      <c r="J225" s="33">
        <f>Lisäosat!U226</f>
        <v>332161.51255856064</v>
      </c>
      <c r="K225" s="34">
        <f>'Muut lis_väh'!O223</f>
        <v>-322000.5787170917</v>
      </c>
      <c r="L225" s="231">
        <f>Yhteenveto[[#This Row],[Valtionosuus omarahoitusosuuden jälkeen (välisumma)]]+Yhteenveto[[#This Row],[Lisäosat yhteensä]]+Yhteenveto[[#This Row],[Valtionosuuteen tehtävät vähennykset ja lisäykset, netto]]</f>
        <v>-299930.14135427662</v>
      </c>
      <c r="M225" s="34">
        <f>'Verotuloihin perust tasaus'!N230</f>
        <v>1181009</v>
      </c>
      <c r="N225" s="301">
        <f>SUM(Yhteenveto[[#This Row],[Valtionosuus ennen verotuloihin perustuvaa valtionosuuden tasausta]]+Yhteenveto[[#This Row],[Verotuloihin perustuva valtionosuuden tasaus]])</f>
        <v>881078.85864572343</v>
      </c>
      <c r="O225" s="241">
        <f>Verokorvaukset!H223</f>
        <v>453936.6882929416</v>
      </c>
      <c r="P225" s="368">
        <f>SUM(Yhteenveto[[#This Row],[Kunnan  peruspalvelujen valtionosuus ]:[Veroperustemuutoksista johtuvien veromenetysten korvaus]])</f>
        <v>1335015.546938665</v>
      </c>
      <c r="Q225" s="34">
        <f>Kotikuntakorvaus!F227</f>
        <v>-1766.75</v>
      </c>
      <c r="R225" s="339">
        <f>+Yhteenveto[[#This Row],[Kunnan  peruspalvelujen valtionosuus ]]+Yhteenveto[[#This Row],[Veroperustemuutoksista johtuvien veromenetysten korvaus]]+Yhteenveto[[#This Row],[Kotikuntakorvaus, netto]]</f>
        <v>1333248.796938665</v>
      </c>
      <c r="S225" s="11"/>
      <c r="T225"/>
    </row>
    <row r="226" spans="1:20" ht="15" x14ac:dyDescent="0.25">
      <c r="A226" s="32">
        <v>710</v>
      </c>
      <c r="B226" s="13" t="s">
        <v>231</v>
      </c>
      <c r="C226" s="15">
        <v>26856</v>
      </c>
      <c r="D226" s="15">
        <f>Ikärakenne[[#This Row],[Laskennalliset kustannukset, IKÄRAKENNE yhteensä, €]]</f>
        <v>42688001.289999992</v>
      </c>
      <c r="E226" s="15">
        <f>'Lask. kustannukset MUUT'!AD232</f>
        <v>14938843.993252963</v>
      </c>
      <c r="F226" s="231">
        <f>Yhteenveto[[#This Row],[Ikärakenne, laskennallinen kustannus]]+Yhteenveto[[#This Row],[Muut laskennalliset kustannukset ]]</f>
        <v>57626845.283252954</v>
      </c>
      <c r="G226" s="446">
        <v>1629.76</v>
      </c>
      <c r="H226" s="17">
        <v>43768834.560000002</v>
      </c>
      <c r="I226" s="337">
        <f>Yhteenveto[[#This Row],[Laskennalliset kustannukset yhteensä]]-Yhteenveto[[#This Row],[Omarahoitusosuus, €]]</f>
        <v>13858010.723252952</v>
      </c>
      <c r="J226" s="33">
        <f>Lisäosat!U227</f>
        <v>834823.9423372522</v>
      </c>
      <c r="K226" s="34">
        <f>'Muut lis_väh'!O224</f>
        <v>-5340496.7539619599</v>
      </c>
      <c r="L226" s="231">
        <f>Yhteenveto[[#This Row],[Valtionosuus omarahoitusosuuden jälkeen (välisumma)]]+Yhteenveto[[#This Row],[Lisäosat yhteensä]]+Yhteenveto[[#This Row],[Valtionosuuteen tehtävät vähennykset ja lisäykset, netto]]</f>
        <v>9352337.9116282444</v>
      </c>
      <c r="M226" s="34">
        <f>'Verotuloihin perust tasaus'!N231</f>
        <v>6772346</v>
      </c>
      <c r="N226" s="301">
        <f>SUM(Yhteenveto[[#This Row],[Valtionosuus ennen verotuloihin perustuvaa valtionosuuden tasausta]]+Yhteenveto[[#This Row],[Verotuloihin perustuva valtionosuuden tasaus]])</f>
        <v>16124683.911628244</v>
      </c>
      <c r="O226" s="241">
        <f>Verokorvaukset!H224</f>
        <v>3278830.5773084257</v>
      </c>
      <c r="P226" s="368">
        <f>SUM(Yhteenveto[[#This Row],[Kunnan  peruspalvelujen valtionosuus ]:[Veroperustemuutoksista johtuvien veromenetysten korvaus]])</f>
        <v>19403514.48893667</v>
      </c>
      <c r="Q226" s="34">
        <f>Kotikuntakorvaus!F228</f>
        <v>-1226654.5250000001</v>
      </c>
      <c r="R226" s="339">
        <f>+Yhteenveto[[#This Row],[Kunnan  peruspalvelujen valtionosuus ]]+Yhteenveto[[#This Row],[Veroperustemuutoksista johtuvien veromenetysten korvaus]]+Yhteenveto[[#This Row],[Kotikuntakorvaus, netto]]</f>
        <v>18176859.963936672</v>
      </c>
      <c r="S226" s="11"/>
      <c r="T226"/>
    </row>
    <row r="227" spans="1:20" ht="15" x14ac:dyDescent="0.25">
      <c r="A227" s="32">
        <v>729</v>
      </c>
      <c r="B227" s="13" t="s">
        <v>232</v>
      </c>
      <c r="C227" s="15">
        <v>8763</v>
      </c>
      <c r="D227" s="15">
        <f>Ikärakenne[[#This Row],[Laskennalliset kustannukset, IKÄRAKENNE yhteensä, €]]</f>
        <v>12428928.01</v>
      </c>
      <c r="E227" s="15">
        <f>'Lask. kustannukset MUUT'!AD233</f>
        <v>3418312.8419318516</v>
      </c>
      <c r="F227" s="231">
        <f>Yhteenveto[[#This Row],[Ikärakenne, laskennallinen kustannus]]+Yhteenveto[[#This Row],[Muut laskennalliset kustannukset ]]</f>
        <v>15847240.851931851</v>
      </c>
      <c r="G227" s="446">
        <v>1629.76</v>
      </c>
      <c r="H227" s="17">
        <v>14281586.880000001</v>
      </c>
      <c r="I227" s="337">
        <f>Yhteenveto[[#This Row],[Laskennalliset kustannukset yhteensä]]-Yhteenveto[[#This Row],[Omarahoitusosuus, €]]</f>
        <v>1565653.9719318505</v>
      </c>
      <c r="J227" s="33">
        <f>Lisäosat!U228</f>
        <v>781447.72662571655</v>
      </c>
      <c r="K227" s="34">
        <f>'Muut lis_väh'!O225</f>
        <v>-1155827.1121383691</v>
      </c>
      <c r="L227" s="231">
        <f>Yhteenveto[[#This Row],[Valtionosuus omarahoitusosuuden jälkeen (välisumma)]]+Yhteenveto[[#This Row],[Lisäosat yhteensä]]+Yhteenveto[[#This Row],[Valtionosuuteen tehtävät vähennykset ja lisäykset, netto]]</f>
        <v>1191274.5864191977</v>
      </c>
      <c r="M227" s="34">
        <f>'Verotuloihin perust tasaus'!N232</f>
        <v>4615995</v>
      </c>
      <c r="N227" s="301">
        <f>SUM(Yhteenveto[[#This Row],[Valtionosuus ennen verotuloihin perustuvaa valtionosuuden tasausta]]+Yhteenveto[[#This Row],[Verotuloihin perustuva valtionosuuden tasaus]])</f>
        <v>5807269.5864191977</v>
      </c>
      <c r="O227" s="241">
        <f>Verokorvaukset!H225</f>
        <v>1473467.9247537297</v>
      </c>
      <c r="P227" s="368">
        <f>SUM(Yhteenveto[[#This Row],[Kunnan  peruspalvelujen valtionosuus ]:[Veroperustemuutoksista johtuvien veromenetysten korvaus]])</f>
        <v>7280737.5111729279</v>
      </c>
      <c r="Q227" s="34">
        <f>Kotikuntakorvaus!F229</f>
        <v>-8374.3949999999895</v>
      </c>
      <c r="R227" s="339">
        <f>+Yhteenveto[[#This Row],[Kunnan  peruspalvelujen valtionosuus ]]+Yhteenveto[[#This Row],[Veroperustemuutoksista johtuvien veromenetysten korvaus]]+Yhteenveto[[#This Row],[Kotikuntakorvaus, netto]]</f>
        <v>7272363.1161729284</v>
      </c>
      <c r="S227" s="11"/>
      <c r="T227"/>
    </row>
    <row r="228" spans="1:20" ht="15" x14ac:dyDescent="0.25">
      <c r="A228" s="32">
        <v>732</v>
      </c>
      <c r="B228" s="13" t="s">
        <v>233</v>
      </c>
      <c r="C228" s="15">
        <v>3231</v>
      </c>
      <c r="D228" s="15">
        <f>Ikärakenne[[#This Row],[Laskennalliset kustannukset, IKÄRAKENNE yhteensä, €]]</f>
        <v>3050516.8500000006</v>
      </c>
      <c r="E228" s="15">
        <f>'Lask. kustannukset MUUT'!AD234</f>
        <v>3867380.7088947413</v>
      </c>
      <c r="F228" s="231">
        <f>Yhteenveto[[#This Row],[Ikärakenne, laskennallinen kustannus]]+Yhteenveto[[#This Row],[Muut laskennalliset kustannukset ]]</f>
        <v>6917897.5588947423</v>
      </c>
      <c r="G228" s="446">
        <v>1629.76</v>
      </c>
      <c r="H228" s="17">
        <v>5265754.5599999996</v>
      </c>
      <c r="I228" s="337">
        <f>Yhteenveto[[#This Row],[Laskennalliset kustannukset yhteensä]]-Yhteenveto[[#This Row],[Omarahoitusosuus, €]]</f>
        <v>1652142.9988947427</v>
      </c>
      <c r="J228" s="33">
        <f>Lisäosat!U229</f>
        <v>1302429.5730294781</v>
      </c>
      <c r="K228" s="34">
        <f>'Muut lis_väh'!O226</f>
        <v>-610619.02736480767</v>
      </c>
      <c r="L228" s="231">
        <f>Yhteenveto[[#This Row],[Valtionosuus omarahoitusosuuden jälkeen (välisumma)]]+Yhteenveto[[#This Row],[Lisäosat yhteensä]]+Yhteenveto[[#This Row],[Valtionosuuteen tehtävät vähennykset ja lisäykset, netto]]</f>
        <v>2343953.5445594131</v>
      </c>
      <c r="M228" s="34">
        <f>'Verotuloihin perust tasaus'!N233</f>
        <v>1199020</v>
      </c>
      <c r="N228" s="301">
        <f>SUM(Yhteenveto[[#This Row],[Valtionosuus ennen verotuloihin perustuvaa valtionosuuden tasausta]]+Yhteenveto[[#This Row],[Verotuloihin perustuva valtionosuuden tasaus]])</f>
        <v>3542973.5445594131</v>
      </c>
      <c r="O228" s="241">
        <f>Verokorvaukset!H226</f>
        <v>573075.22850404691</v>
      </c>
      <c r="P228" s="368">
        <f>SUM(Yhteenveto[[#This Row],[Kunnan  peruspalvelujen valtionosuus ]:[Veroperustemuutoksista johtuvien veromenetysten korvaus]])</f>
        <v>4116048.7730634599</v>
      </c>
      <c r="Q228" s="34">
        <f>Kotikuntakorvaus!F230</f>
        <v>-53179.175000000003</v>
      </c>
      <c r="R228" s="339">
        <f>+Yhteenveto[[#This Row],[Kunnan  peruspalvelujen valtionosuus ]]+Yhteenveto[[#This Row],[Veroperustemuutoksista johtuvien veromenetysten korvaus]]+Yhteenveto[[#This Row],[Kotikuntakorvaus, netto]]</f>
        <v>4062869.5980634601</v>
      </c>
      <c r="S228" s="11"/>
      <c r="T228"/>
    </row>
    <row r="229" spans="1:20" ht="15" x14ac:dyDescent="0.25">
      <c r="A229" s="32">
        <v>734</v>
      </c>
      <c r="B229" s="13" t="s">
        <v>234</v>
      </c>
      <c r="C229" s="15">
        <v>50339</v>
      </c>
      <c r="D229" s="15">
        <f>Ikärakenne[[#This Row],[Laskennalliset kustannukset, IKÄRAKENNE yhteensä, €]]</f>
        <v>75245202.860000014</v>
      </c>
      <c r="E229" s="15">
        <f>'Lask. kustannukset MUUT'!AD235</f>
        <v>20857651.65806178</v>
      </c>
      <c r="F229" s="231">
        <f>Yhteenveto[[#This Row],[Ikärakenne, laskennallinen kustannus]]+Yhteenveto[[#This Row],[Muut laskennalliset kustannukset ]]</f>
        <v>96102854.518061787</v>
      </c>
      <c r="G229" s="446">
        <v>1629.76</v>
      </c>
      <c r="H229" s="17">
        <v>82040488.640000001</v>
      </c>
      <c r="I229" s="337">
        <f>Yhteenveto[[#This Row],[Laskennalliset kustannukset yhteensä]]-Yhteenveto[[#This Row],[Omarahoitusosuus, €]]</f>
        <v>14062365.878061786</v>
      </c>
      <c r="J229" s="33">
        <f>Lisäosat!U230</f>
        <v>1820434.3388151345</v>
      </c>
      <c r="K229" s="34">
        <f>'Muut lis_väh'!O227</f>
        <v>-6533399.9951657951</v>
      </c>
      <c r="L229" s="231">
        <f>Yhteenveto[[#This Row],[Valtionosuus omarahoitusosuuden jälkeen (välisumma)]]+Yhteenveto[[#This Row],[Lisäosat yhteensä]]+Yhteenveto[[#This Row],[Valtionosuuteen tehtävät vähennykset ja lisäykset, netto]]</f>
        <v>9349400.2217111252</v>
      </c>
      <c r="M229" s="34">
        <f>'Verotuloihin perust tasaus'!N234</f>
        <v>15829523</v>
      </c>
      <c r="N229" s="301">
        <f>SUM(Yhteenveto[[#This Row],[Valtionosuus ennen verotuloihin perustuvaa valtionosuuden tasausta]]+Yhteenveto[[#This Row],[Verotuloihin perustuva valtionosuuden tasaus]])</f>
        <v>25178923.221711125</v>
      </c>
      <c r="O229" s="241">
        <f>Verokorvaukset!H227</f>
        <v>6876920.6761113675</v>
      </c>
      <c r="P229" s="368">
        <f>SUM(Yhteenveto[[#This Row],[Kunnan  peruspalvelujen valtionosuus ]:[Veroperustemuutoksista johtuvien veromenetysten korvaus]])</f>
        <v>32055843.897822492</v>
      </c>
      <c r="Q229" s="34">
        <f>Kotikuntakorvaus!F231</f>
        <v>-319552.07249999989</v>
      </c>
      <c r="R229" s="339">
        <f>+Yhteenveto[[#This Row],[Kunnan  peruspalvelujen valtionosuus ]]+Yhteenveto[[#This Row],[Veroperustemuutoksista johtuvien veromenetysten korvaus]]+Yhteenveto[[#This Row],[Kotikuntakorvaus, netto]]</f>
        <v>31736291.82532249</v>
      </c>
      <c r="S229" s="11"/>
      <c r="T229"/>
    </row>
    <row r="230" spans="1:20" ht="15" x14ac:dyDescent="0.25">
      <c r="A230" s="32">
        <v>738</v>
      </c>
      <c r="B230" s="13" t="s">
        <v>235</v>
      </c>
      <c r="C230" s="15">
        <v>2957</v>
      </c>
      <c r="D230" s="15">
        <f>Ikärakenne[[#This Row],[Laskennalliset kustannukset, IKÄRAKENNE yhteensä, €]]</f>
        <v>5085291.8500000006</v>
      </c>
      <c r="E230" s="15">
        <f>'Lask. kustannukset MUUT'!AD236</f>
        <v>998934.20759532508</v>
      </c>
      <c r="F230" s="231">
        <f>Yhteenveto[[#This Row],[Ikärakenne, laskennallinen kustannus]]+Yhteenveto[[#This Row],[Muut laskennalliset kustannukset ]]</f>
        <v>6084226.0575953256</v>
      </c>
      <c r="G230" s="446">
        <v>1629.76</v>
      </c>
      <c r="H230" s="17">
        <v>4819200.32</v>
      </c>
      <c r="I230" s="337">
        <f>Yhteenveto[[#This Row],[Laskennalliset kustannukset yhteensä]]-Yhteenveto[[#This Row],[Omarahoitusosuus, €]]</f>
        <v>1265025.7375953253</v>
      </c>
      <c r="J230" s="33">
        <f>Lisäosat!U231</f>
        <v>99899.011391235807</v>
      </c>
      <c r="K230" s="34">
        <f>'Muut lis_väh'!O228</f>
        <v>-153735.59797425044</v>
      </c>
      <c r="L230" s="231">
        <f>Yhteenveto[[#This Row],[Valtionosuus omarahoitusosuuden jälkeen (välisumma)]]+Yhteenveto[[#This Row],[Lisäosat yhteensä]]+Yhteenveto[[#This Row],[Valtionosuuteen tehtävät vähennykset ja lisäykset, netto]]</f>
        <v>1211189.1510123108</v>
      </c>
      <c r="M230" s="34">
        <f>'Verotuloihin perust tasaus'!N235</f>
        <v>782414</v>
      </c>
      <c r="N230" s="301">
        <f>SUM(Yhteenveto[[#This Row],[Valtionosuus ennen verotuloihin perustuvaa valtionosuuden tasausta]]+Yhteenveto[[#This Row],[Verotuloihin perustuva valtionosuuden tasaus]])</f>
        <v>1993603.1510123108</v>
      </c>
      <c r="O230" s="241">
        <f>Verokorvaukset!H228</f>
        <v>467224.88734709821</v>
      </c>
      <c r="P230" s="368">
        <f>SUM(Yhteenveto[[#This Row],[Kunnan  peruspalvelujen valtionosuus ]:[Veroperustemuutoksista johtuvien veromenetysten korvaus]])</f>
        <v>2460828.0383594092</v>
      </c>
      <c r="Q230" s="34">
        <f>Kotikuntakorvaus!F232</f>
        <v>38868.5</v>
      </c>
      <c r="R230" s="339">
        <f>+Yhteenveto[[#This Row],[Kunnan  peruspalvelujen valtionosuus ]]+Yhteenveto[[#This Row],[Veroperustemuutoksista johtuvien veromenetysten korvaus]]+Yhteenveto[[#This Row],[Kotikuntakorvaus, netto]]</f>
        <v>2499696.5383594092</v>
      </c>
      <c r="S230" s="11"/>
      <c r="T230"/>
    </row>
    <row r="231" spans="1:20" ht="15" x14ac:dyDescent="0.25">
      <c r="A231" s="32">
        <v>739</v>
      </c>
      <c r="B231" s="13" t="s">
        <v>236</v>
      </c>
      <c r="C231" s="15">
        <v>3094</v>
      </c>
      <c r="D231" s="15">
        <f>Ikärakenne[[#This Row],[Laskennalliset kustannukset, IKÄRAKENNE yhteensä, €]]</f>
        <v>3958305.5700000003</v>
      </c>
      <c r="E231" s="15">
        <f>'Lask. kustannukset MUUT'!AD237</f>
        <v>1142904.6191634324</v>
      </c>
      <c r="F231" s="231">
        <f>Yhteenveto[[#This Row],[Ikärakenne, laskennallinen kustannus]]+Yhteenveto[[#This Row],[Muut laskennalliset kustannukset ]]</f>
        <v>5101210.1891634325</v>
      </c>
      <c r="G231" s="446">
        <v>1629.76</v>
      </c>
      <c r="H231" s="17">
        <v>5042477.4400000004</v>
      </c>
      <c r="I231" s="337">
        <f>Yhteenveto[[#This Row],[Laskennalliset kustannukset yhteensä]]-Yhteenveto[[#This Row],[Omarahoitusosuus, €]]</f>
        <v>58732.749163432047</v>
      </c>
      <c r="J231" s="33">
        <f>Lisäosat!U232</f>
        <v>231550.0441163572</v>
      </c>
      <c r="K231" s="34">
        <f>'Muut lis_väh'!O229</f>
        <v>1681819.5302019902</v>
      </c>
      <c r="L231" s="231">
        <f>Yhteenveto[[#This Row],[Valtionosuus omarahoitusosuuden jälkeen (välisumma)]]+Yhteenveto[[#This Row],[Lisäosat yhteensä]]+Yhteenveto[[#This Row],[Valtionosuuteen tehtävät vähennykset ja lisäykset, netto]]</f>
        <v>1972102.3234817795</v>
      </c>
      <c r="M231" s="34">
        <f>'Verotuloihin perust tasaus'!N236</f>
        <v>886933</v>
      </c>
      <c r="N231" s="301">
        <f>SUM(Yhteenveto[[#This Row],[Valtionosuus ennen verotuloihin perustuvaa valtionosuuden tasausta]]+Yhteenveto[[#This Row],[Verotuloihin perustuva valtionosuuden tasaus]])</f>
        <v>2859035.3234817795</v>
      </c>
      <c r="O231" s="241">
        <f>Verokorvaukset!H229</f>
        <v>589248.49123283091</v>
      </c>
      <c r="P231" s="368">
        <f>SUM(Yhteenveto[[#This Row],[Kunnan  peruspalvelujen valtionosuus ]:[Veroperustemuutoksista johtuvien veromenetysten korvaus]])</f>
        <v>3448283.8147146106</v>
      </c>
      <c r="Q231" s="34">
        <f>Kotikuntakorvaus!F233</f>
        <v>12367.25</v>
      </c>
      <c r="R231" s="339">
        <f>+Yhteenveto[[#This Row],[Kunnan  peruspalvelujen valtionosuus ]]+Yhteenveto[[#This Row],[Veroperustemuutoksista johtuvien veromenetysten korvaus]]+Yhteenveto[[#This Row],[Kotikuntakorvaus, netto]]</f>
        <v>3460651.0647146106</v>
      </c>
      <c r="S231" s="11"/>
      <c r="T231"/>
    </row>
    <row r="232" spans="1:20" ht="15" x14ac:dyDescent="0.25">
      <c r="A232" s="32">
        <v>740</v>
      </c>
      <c r="B232" s="13" t="s">
        <v>237</v>
      </c>
      <c r="C232" s="15">
        <v>31008</v>
      </c>
      <c r="D232" s="15">
        <f>Ikärakenne[[#This Row],[Laskennalliset kustannukset, IKÄRAKENNE yhteensä, €]]</f>
        <v>38574286.869999997</v>
      </c>
      <c r="E232" s="15">
        <f>'Lask. kustannukset MUUT'!AD238</f>
        <v>13113052.076809723</v>
      </c>
      <c r="F232" s="231">
        <f>Yhteenveto[[#This Row],[Ikärakenne, laskennallinen kustannus]]+Yhteenveto[[#This Row],[Muut laskennalliset kustannukset ]]</f>
        <v>51687338.946809724</v>
      </c>
      <c r="G232" s="446">
        <v>1629.76</v>
      </c>
      <c r="H232" s="17">
        <v>50535598.079999998</v>
      </c>
      <c r="I232" s="337">
        <f>Yhteenveto[[#This Row],[Laskennalliset kustannukset yhteensä]]-Yhteenveto[[#This Row],[Omarahoitusosuus, €]]</f>
        <v>1151740.8668097258</v>
      </c>
      <c r="J232" s="33">
        <f>Lisäosat!U233</f>
        <v>1756922.0697169392</v>
      </c>
      <c r="K232" s="34">
        <f>'Muut lis_väh'!O230</f>
        <v>-8599133.3527891189</v>
      </c>
      <c r="L232" s="231">
        <f>Yhteenveto[[#This Row],[Valtionosuus omarahoitusosuuden jälkeen (välisumma)]]+Yhteenveto[[#This Row],[Lisäosat yhteensä]]+Yhteenveto[[#This Row],[Valtionosuuteen tehtävät vähennykset ja lisäykset, netto]]</f>
        <v>-5690470.4162624534</v>
      </c>
      <c r="M232" s="34">
        <f>'Verotuloihin perust tasaus'!N237</f>
        <v>8298294</v>
      </c>
      <c r="N232" s="301">
        <f>SUM(Yhteenveto[[#This Row],[Valtionosuus ennen verotuloihin perustuvaa valtionosuuden tasausta]]+Yhteenveto[[#This Row],[Verotuloihin perustuva valtionosuuden tasaus]])</f>
        <v>2607823.5837375466</v>
      </c>
      <c r="O232" s="241">
        <f>Verokorvaukset!H230</f>
        <v>4401884.6112347459</v>
      </c>
      <c r="P232" s="368">
        <f>SUM(Yhteenveto[[#This Row],[Kunnan  peruspalvelujen valtionosuus ]:[Veroperustemuutoksista johtuvien veromenetysten korvaus]])</f>
        <v>7009708.1949722925</v>
      </c>
      <c r="Q232" s="34">
        <f>Kotikuntakorvaus!F234</f>
        <v>-747335.25</v>
      </c>
      <c r="R232" s="339">
        <f>+Yhteenveto[[#This Row],[Kunnan  peruspalvelujen valtionosuus ]]+Yhteenveto[[#This Row],[Veroperustemuutoksista johtuvien veromenetysten korvaus]]+Yhteenveto[[#This Row],[Kotikuntakorvaus, netto]]</f>
        <v>6262372.9449722925</v>
      </c>
      <c r="S232" s="11"/>
      <c r="T232"/>
    </row>
    <row r="233" spans="1:20" ht="15" x14ac:dyDescent="0.25">
      <c r="A233" s="32">
        <v>742</v>
      </c>
      <c r="B233" s="13" t="s">
        <v>238</v>
      </c>
      <c r="C233" s="15">
        <v>974</v>
      </c>
      <c r="D233" s="15">
        <f>Ikärakenne[[#This Row],[Laskennalliset kustannukset, IKÄRAKENNE yhteensä, €]]</f>
        <v>1210008.8900000001</v>
      </c>
      <c r="E233" s="15">
        <f>'Lask. kustannukset MUUT'!AD239</f>
        <v>1162805.1393652312</v>
      </c>
      <c r="F233" s="231">
        <f>Yhteenveto[[#This Row],[Ikärakenne, laskennallinen kustannus]]+Yhteenveto[[#This Row],[Muut laskennalliset kustannukset ]]</f>
        <v>2372814.0293652313</v>
      </c>
      <c r="G233" s="446">
        <v>1629.76</v>
      </c>
      <c r="H233" s="17">
        <v>1587386.24</v>
      </c>
      <c r="I233" s="337">
        <f>Yhteenveto[[#This Row],[Laskennalliset kustannukset yhteensä]]-Yhteenveto[[#This Row],[Omarahoitusosuus, €]]</f>
        <v>785427.78936523129</v>
      </c>
      <c r="J233" s="33">
        <f>Lisäosat!U234</f>
        <v>426372.22485727107</v>
      </c>
      <c r="K233" s="34">
        <f>'Muut lis_väh'!O231</f>
        <v>103389.23265825312</v>
      </c>
      <c r="L233" s="231">
        <f>Yhteenveto[[#This Row],[Valtionosuus omarahoitusosuuden jälkeen (välisumma)]]+Yhteenveto[[#This Row],[Lisäosat yhteensä]]+Yhteenveto[[#This Row],[Valtionosuuteen tehtävät vähennykset ja lisäykset, netto]]</f>
        <v>1315189.2468807553</v>
      </c>
      <c r="M233" s="34">
        <f>'Verotuloihin perust tasaus'!N238</f>
        <v>-11301</v>
      </c>
      <c r="N233" s="301">
        <f>SUM(Yhteenveto[[#This Row],[Valtionosuus ennen verotuloihin perustuvaa valtionosuuden tasausta]]+Yhteenveto[[#This Row],[Verotuloihin perustuva valtionosuuden tasaus]])</f>
        <v>1303888.2468807553</v>
      </c>
      <c r="O233" s="241">
        <f>Verokorvaukset!H231</f>
        <v>182633.68536578238</v>
      </c>
      <c r="P233" s="368">
        <f>SUM(Yhteenveto[[#This Row],[Kunnan  peruspalvelujen valtionosuus ]:[Veroperustemuutoksista johtuvien veromenetysten korvaus]])</f>
        <v>1486521.9322465376</v>
      </c>
      <c r="Q233" s="34">
        <f>Kotikuntakorvaus!F235</f>
        <v>22967.75</v>
      </c>
      <c r="R233" s="339">
        <f>+Yhteenveto[[#This Row],[Kunnan  peruspalvelujen valtionosuus ]]+Yhteenveto[[#This Row],[Veroperustemuutoksista johtuvien veromenetysten korvaus]]+Yhteenveto[[#This Row],[Kotikuntakorvaus, netto]]</f>
        <v>1509489.6822465376</v>
      </c>
      <c r="S233" s="11"/>
      <c r="T233"/>
    </row>
    <row r="234" spans="1:20" ht="15" x14ac:dyDescent="0.25">
      <c r="A234" s="32">
        <v>743</v>
      </c>
      <c r="B234" s="13" t="s">
        <v>239</v>
      </c>
      <c r="C234" s="15">
        <v>67283</v>
      </c>
      <c r="D234" s="15">
        <f>Ikärakenne[[#This Row],[Laskennalliset kustannukset, IKÄRAKENNE yhteensä, €]]</f>
        <v>125611522.06</v>
      </c>
      <c r="E234" s="15">
        <f>'Lask. kustannukset MUUT'!AD240</f>
        <v>18777772.440211736</v>
      </c>
      <c r="F234" s="231">
        <f>Yhteenveto[[#This Row],[Ikärakenne, laskennallinen kustannus]]+Yhteenveto[[#This Row],[Muut laskennalliset kustannukset ]]</f>
        <v>144389294.50021175</v>
      </c>
      <c r="G234" s="446">
        <v>1629.76</v>
      </c>
      <c r="H234" s="17">
        <v>109655142.08</v>
      </c>
      <c r="I234" s="337">
        <f>Yhteenveto[[#This Row],[Laskennalliset kustannukset yhteensä]]-Yhteenveto[[#This Row],[Omarahoitusosuus, €]]</f>
        <v>34734152.420211747</v>
      </c>
      <c r="J234" s="33">
        <f>Lisäosat!U235</f>
        <v>3291867.8370540026</v>
      </c>
      <c r="K234" s="34">
        <f>'Muut lis_väh'!O232</f>
        <v>-17450693.506457098</v>
      </c>
      <c r="L234" s="231">
        <f>Yhteenveto[[#This Row],[Valtionosuus omarahoitusosuuden jälkeen (välisumma)]]+Yhteenveto[[#This Row],[Lisäosat yhteensä]]+Yhteenveto[[#This Row],[Valtionosuuteen tehtävät vähennykset ja lisäykset, netto]]</f>
        <v>20575326.750808649</v>
      </c>
      <c r="M234" s="34">
        <f>'Verotuloihin perust tasaus'!N239</f>
        <v>12002143</v>
      </c>
      <c r="N234" s="301">
        <f>SUM(Yhteenveto[[#This Row],[Valtionosuus ennen verotuloihin perustuvaa valtionosuuden tasausta]]+Yhteenveto[[#This Row],[Verotuloihin perustuva valtionosuuden tasaus]])</f>
        <v>32577469.750808649</v>
      </c>
      <c r="O234" s="241">
        <f>Verokorvaukset!H232</f>
        <v>5610808.0210465612</v>
      </c>
      <c r="P234" s="368">
        <f>SUM(Yhteenveto[[#This Row],[Kunnan  peruspalvelujen valtionosuus ]:[Veroperustemuutoksista johtuvien veromenetysten korvaus]])</f>
        <v>38188277.771855213</v>
      </c>
      <c r="Q234" s="34">
        <f>Kotikuntakorvaus!F236</f>
        <v>-694986.44750000001</v>
      </c>
      <c r="R234" s="339">
        <f>+Yhteenveto[[#This Row],[Kunnan  peruspalvelujen valtionosuus ]]+Yhteenveto[[#This Row],[Veroperustemuutoksista johtuvien veromenetysten korvaus]]+Yhteenveto[[#This Row],[Kotikuntakorvaus, netto]]</f>
        <v>37493291.324355215</v>
      </c>
      <c r="S234" s="11"/>
      <c r="T234"/>
    </row>
    <row r="235" spans="1:20" ht="15" x14ac:dyDescent="0.25">
      <c r="A235" s="32">
        <v>746</v>
      </c>
      <c r="B235" s="13" t="s">
        <v>240</v>
      </c>
      <c r="C235" s="15">
        <v>4585</v>
      </c>
      <c r="D235" s="15">
        <f>Ikärakenne[[#This Row],[Laskennalliset kustannukset, IKÄRAKENNE yhteensä, €]]</f>
        <v>11269556.119999999</v>
      </c>
      <c r="E235" s="15">
        <f>'Lask. kustannukset MUUT'!AD241</f>
        <v>1946989.8884426234</v>
      </c>
      <c r="F235" s="231">
        <f>Yhteenveto[[#This Row],[Ikärakenne, laskennallinen kustannus]]+Yhteenveto[[#This Row],[Muut laskennalliset kustannukset ]]</f>
        <v>13216546.008442622</v>
      </c>
      <c r="G235" s="446">
        <v>1629.76</v>
      </c>
      <c r="H235" s="17">
        <v>7472449.5999999996</v>
      </c>
      <c r="I235" s="337">
        <f>Yhteenveto[[#This Row],[Laskennalliset kustannukset yhteensä]]-Yhteenveto[[#This Row],[Omarahoitusosuus, €]]</f>
        <v>5744096.4084426221</v>
      </c>
      <c r="J235" s="33">
        <f>Lisäosat!U236</f>
        <v>228777.65204077435</v>
      </c>
      <c r="K235" s="34">
        <f>'Muut lis_väh'!O233</f>
        <v>-1042946.6220069123</v>
      </c>
      <c r="L235" s="231">
        <f>Yhteenveto[[#This Row],[Valtionosuus omarahoitusosuuden jälkeen (välisumma)]]+Yhteenveto[[#This Row],[Lisäosat yhteensä]]+Yhteenveto[[#This Row],[Valtionosuuteen tehtävät vähennykset ja lisäykset, netto]]</f>
        <v>4929927.4384764843</v>
      </c>
      <c r="M235" s="34">
        <f>'Verotuloihin perust tasaus'!N240</f>
        <v>2259810</v>
      </c>
      <c r="N235" s="301">
        <f>SUM(Yhteenveto[[#This Row],[Valtionosuus ennen verotuloihin perustuvaa valtionosuuden tasausta]]+Yhteenveto[[#This Row],[Verotuloihin perustuva valtionosuuden tasaus]])</f>
        <v>7189737.4384764843</v>
      </c>
      <c r="O235" s="241">
        <f>Verokorvaukset!H233</f>
        <v>691488.64442827995</v>
      </c>
      <c r="P235" s="368">
        <f>SUM(Yhteenveto[[#This Row],[Kunnan  peruspalvelujen valtionosuus ]:[Veroperustemuutoksista johtuvien veromenetysten korvaus]])</f>
        <v>7881226.0829047645</v>
      </c>
      <c r="Q235" s="34">
        <f>Kotikuntakorvaus!F237</f>
        <v>96429.214999999997</v>
      </c>
      <c r="R235" s="339">
        <f>+Yhteenveto[[#This Row],[Kunnan  peruspalvelujen valtionosuus ]]+Yhteenveto[[#This Row],[Veroperustemuutoksista johtuvien veromenetysten korvaus]]+Yhteenveto[[#This Row],[Kotikuntakorvaus, netto]]</f>
        <v>7977655.2979047643</v>
      </c>
      <c r="S235" s="11"/>
      <c r="T235"/>
    </row>
    <row r="236" spans="1:20" ht="15" x14ac:dyDescent="0.25">
      <c r="A236" s="32">
        <v>747</v>
      </c>
      <c r="B236" s="13" t="s">
        <v>241</v>
      </c>
      <c r="C236" s="15">
        <v>1229</v>
      </c>
      <c r="D236" s="15">
        <f>Ikärakenne[[#This Row],[Laskennalliset kustannukset, IKÄRAKENNE yhteensä, €]]</f>
        <v>1590034.43</v>
      </c>
      <c r="E236" s="15">
        <f>'Lask. kustannukset MUUT'!AD242</f>
        <v>654814.38388152455</v>
      </c>
      <c r="F236" s="231">
        <f>Yhteenveto[[#This Row],[Ikärakenne, laskennallinen kustannus]]+Yhteenveto[[#This Row],[Muut laskennalliset kustannukset ]]</f>
        <v>2244848.8138815244</v>
      </c>
      <c r="G236" s="446">
        <v>1629.76</v>
      </c>
      <c r="H236" s="17">
        <v>2002975.04</v>
      </c>
      <c r="I236" s="337">
        <f>Yhteenveto[[#This Row],[Laskennalliset kustannukset yhteensä]]-Yhteenveto[[#This Row],[Omarahoitusosuus, €]]</f>
        <v>241873.77388152434</v>
      </c>
      <c r="J236" s="33">
        <f>Lisäosat!U237</f>
        <v>194650.6920882368</v>
      </c>
      <c r="K236" s="34">
        <f>'Muut lis_väh'!O234</f>
        <v>556494.49910963199</v>
      </c>
      <c r="L236" s="231">
        <f>Yhteenveto[[#This Row],[Valtionosuus omarahoitusosuuden jälkeen (välisumma)]]+Yhteenveto[[#This Row],[Lisäosat yhteensä]]+Yhteenveto[[#This Row],[Valtionosuuteen tehtävät vähennykset ja lisäykset, netto]]</f>
        <v>993018.96507939312</v>
      </c>
      <c r="M236" s="34">
        <f>'Verotuloihin perust tasaus'!N241</f>
        <v>516931</v>
      </c>
      <c r="N236" s="301">
        <f>SUM(Yhteenveto[[#This Row],[Valtionosuus ennen verotuloihin perustuvaa valtionosuuden tasausta]]+Yhteenveto[[#This Row],[Verotuloihin perustuva valtionosuuden tasaus]])</f>
        <v>1509949.9650793932</v>
      </c>
      <c r="O236" s="241">
        <f>Verokorvaukset!H234</f>
        <v>287120.17771161598</v>
      </c>
      <c r="P236" s="368">
        <f>SUM(Yhteenveto[[#This Row],[Kunnan  peruspalvelujen valtionosuus ]:[Veroperustemuutoksista johtuvien veromenetysten korvaus]])</f>
        <v>1797070.1427910093</v>
      </c>
      <c r="Q236" s="34">
        <f>Kotikuntakorvaus!F238</f>
        <v>104238.25</v>
      </c>
      <c r="R236" s="339">
        <f>+Yhteenveto[[#This Row],[Kunnan  peruspalvelujen valtionosuus ]]+Yhteenveto[[#This Row],[Veroperustemuutoksista johtuvien veromenetysten korvaus]]+Yhteenveto[[#This Row],[Kotikuntakorvaus, netto]]</f>
        <v>1901308.3927910093</v>
      </c>
      <c r="S236" s="11"/>
      <c r="T236"/>
    </row>
    <row r="237" spans="1:20" ht="15" x14ac:dyDescent="0.25">
      <c r="A237" s="32">
        <v>748</v>
      </c>
      <c r="B237" s="13" t="s">
        <v>242</v>
      </c>
      <c r="C237" s="15">
        <v>4723</v>
      </c>
      <c r="D237" s="15">
        <f>Ikärakenne[[#This Row],[Laskennalliset kustannukset, IKÄRAKENNE yhteensä, €]]</f>
        <v>10627237.1</v>
      </c>
      <c r="E237" s="15">
        <f>'Lask. kustannukset MUUT'!AD243</f>
        <v>1776286.5960154433</v>
      </c>
      <c r="F237" s="231">
        <f>Yhteenveto[[#This Row],[Ikärakenne, laskennallinen kustannus]]+Yhteenveto[[#This Row],[Muut laskennalliset kustannukset ]]</f>
        <v>12403523.696015444</v>
      </c>
      <c r="G237" s="446">
        <v>1629.76</v>
      </c>
      <c r="H237" s="17">
        <v>7697356.4799999995</v>
      </c>
      <c r="I237" s="337">
        <f>Yhteenveto[[#This Row],[Laskennalliset kustannukset yhteensä]]-Yhteenveto[[#This Row],[Omarahoitusosuus, €]]</f>
        <v>4706167.2160154441</v>
      </c>
      <c r="J237" s="33">
        <f>Lisäosat!U238</f>
        <v>326168.63525351498</v>
      </c>
      <c r="K237" s="34">
        <f>'Muut lis_väh'!O235</f>
        <v>-1959805.7742854303</v>
      </c>
      <c r="L237" s="231">
        <f>Yhteenveto[[#This Row],[Valtionosuus omarahoitusosuuden jälkeen (välisumma)]]+Yhteenveto[[#This Row],[Lisäosat yhteensä]]+Yhteenveto[[#This Row],[Valtionosuuteen tehtävät vähennykset ja lisäykset, netto]]</f>
        <v>3072530.0769835291</v>
      </c>
      <c r="M237" s="34">
        <f>'Verotuloihin perust tasaus'!N242</f>
        <v>2661532</v>
      </c>
      <c r="N237" s="301">
        <f>SUM(Yhteenveto[[#This Row],[Valtionosuus ennen verotuloihin perustuvaa valtionosuuden tasausta]]+Yhteenveto[[#This Row],[Verotuloihin perustuva valtionosuuden tasaus]])</f>
        <v>5734062.0769835291</v>
      </c>
      <c r="O237" s="241">
        <f>Verokorvaukset!H235</f>
        <v>784199.29527435801</v>
      </c>
      <c r="P237" s="368">
        <f>SUM(Yhteenveto[[#This Row],[Kunnan  peruspalvelujen valtionosuus ]:[Veroperustemuutoksista johtuvien veromenetysten korvaus]])</f>
        <v>6518261.3722578874</v>
      </c>
      <c r="Q237" s="34">
        <f>Kotikuntakorvaus!F239</f>
        <v>233299.33750000002</v>
      </c>
      <c r="R237" s="339">
        <f>+Yhteenveto[[#This Row],[Kunnan  peruspalvelujen valtionosuus ]]+Yhteenveto[[#This Row],[Veroperustemuutoksista johtuvien veromenetysten korvaus]]+Yhteenveto[[#This Row],[Kotikuntakorvaus, netto]]</f>
        <v>6751560.7097578878</v>
      </c>
      <c r="S237" s="11"/>
      <c r="T237"/>
    </row>
    <row r="238" spans="1:20" ht="15" x14ac:dyDescent="0.25">
      <c r="A238" s="32">
        <v>749</v>
      </c>
      <c r="B238" s="13" t="s">
        <v>243</v>
      </c>
      <c r="C238" s="15">
        <v>21348</v>
      </c>
      <c r="D238" s="15">
        <f>Ikärakenne[[#This Row],[Laskennalliset kustannukset, IKÄRAKENNE yhteensä, €]]</f>
        <v>43669273.640000008</v>
      </c>
      <c r="E238" s="15">
        <f>'Lask. kustannukset MUUT'!AD244</f>
        <v>4032093.0914830947</v>
      </c>
      <c r="F238" s="231">
        <f>Yhteenveto[[#This Row],[Ikärakenne, laskennallinen kustannus]]+Yhteenveto[[#This Row],[Muut laskennalliset kustannukset ]]</f>
        <v>47701366.731483102</v>
      </c>
      <c r="G238" s="446">
        <v>1629.76</v>
      </c>
      <c r="H238" s="17">
        <v>34792116.479999997</v>
      </c>
      <c r="I238" s="337">
        <f>Yhteenveto[[#This Row],[Laskennalliset kustannukset yhteensä]]-Yhteenveto[[#This Row],[Omarahoitusosuus, €]]</f>
        <v>12909250.251483105</v>
      </c>
      <c r="J238" s="33">
        <f>Lisäosat!U239</f>
        <v>721758.78301054088</v>
      </c>
      <c r="K238" s="34">
        <f>'Muut lis_väh'!O236</f>
        <v>-5558159.5236837789</v>
      </c>
      <c r="L238" s="231">
        <f>Yhteenveto[[#This Row],[Valtionosuus omarahoitusosuuden jälkeen (välisumma)]]+Yhteenveto[[#This Row],[Lisäosat yhteensä]]+Yhteenveto[[#This Row],[Valtionosuuteen tehtävät vähennykset ja lisäykset, netto]]</f>
        <v>8072849.5108098667</v>
      </c>
      <c r="M238" s="34">
        <f>'Verotuloihin perust tasaus'!N243</f>
        <v>1968697</v>
      </c>
      <c r="N238" s="301">
        <f>SUM(Yhteenveto[[#This Row],[Valtionosuus ennen verotuloihin perustuvaa valtionosuuden tasausta]]+Yhteenveto[[#This Row],[Verotuloihin perustuva valtionosuuden tasaus]])</f>
        <v>10041546.510809867</v>
      </c>
      <c r="O238" s="241">
        <f>Verokorvaukset!H236</f>
        <v>1434425.4165570878</v>
      </c>
      <c r="P238" s="368">
        <f>SUM(Yhteenveto[[#This Row],[Kunnan  peruspalvelujen valtionosuus ]:[Veroperustemuutoksista johtuvien veromenetysten korvaus]])</f>
        <v>11475971.927366955</v>
      </c>
      <c r="Q238" s="34">
        <f>Kotikuntakorvaus!F240</f>
        <v>158177.12749999994</v>
      </c>
      <c r="R238" s="339">
        <f>+Yhteenveto[[#This Row],[Kunnan  peruspalvelujen valtionosuus ]]+Yhteenveto[[#This Row],[Veroperustemuutoksista johtuvien veromenetysten korvaus]]+Yhteenveto[[#This Row],[Kotikuntakorvaus, netto]]</f>
        <v>11634149.054866955</v>
      </c>
      <c r="S238" s="11"/>
      <c r="T238"/>
    </row>
    <row r="239" spans="1:20" ht="15" x14ac:dyDescent="0.25">
      <c r="A239" s="32">
        <v>751</v>
      </c>
      <c r="B239" s="13" t="s">
        <v>244</v>
      </c>
      <c r="C239" s="15">
        <v>2701</v>
      </c>
      <c r="D239" s="15">
        <f>Ikärakenne[[#This Row],[Laskennalliset kustannukset, IKÄRAKENNE yhteensä, €]]</f>
        <v>3900106.35</v>
      </c>
      <c r="E239" s="15">
        <f>'Lask. kustannukset MUUT'!AD245</f>
        <v>1684708.9010215127</v>
      </c>
      <c r="F239" s="231">
        <f>Yhteenveto[[#This Row],[Ikärakenne, laskennallinen kustannus]]+Yhteenveto[[#This Row],[Muut laskennalliset kustannukset ]]</f>
        <v>5584815.2510215128</v>
      </c>
      <c r="G239" s="446">
        <v>1629.76</v>
      </c>
      <c r="H239" s="17">
        <v>4401981.76</v>
      </c>
      <c r="I239" s="337">
        <f>Yhteenveto[[#This Row],[Laskennalliset kustannukset yhteensä]]-Yhteenveto[[#This Row],[Omarahoitusosuus, €]]</f>
        <v>1182833.491021513</v>
      </c>
      <c r="J239" s="33">
        <f>Lisäosat!U240</f>
        <v>228673.14693138987</v>
      </c>
      <c r="K239" s="34">
        <f>'Muut lis_väh'!O237</f>
        <v>118954.22884011733</v>
      </c>
      <c r="L239" s="231">
        <f>Yhteenveto[[#This Row],[Valtionosuus omarahoitusosuuden jälkeen (välisumma)]]+Yhteenveto[[#This Row],[Lisäosat yhteensä]]+Yhteenveto[[#This Row],[Valtionosuuteen tehtävät vähennykset ja lisäykset, netto]]</f>
        <v>1530460.8667930202</v>
      </c>
      <c r="M239" s="34">
        <f>'Verotuloihin perust tasaus'!N244</f>
        <v>1160908</v>
      </c>
      <c r="N239" s="301">
        <f>SUM(Yhteenveto[[#This Row],[Valtionosuus ennen verotuloihin perustuvaa valtionosuuden tasausta]]+Yhteenveto[[#This Row],[Verotuloihin perustuva valtionosuuden tasaus]])</f>
        <v>2691368.8667930202</v>
      </c>
      <c r="O239" s="241">
        <f>Verokorvaukset!H237</f>
        <v>341763.20480356016</v>
      </c>
      <c r="P239" s="368">
        <f>SUM(Yhteenveto[[#This Row],[Kunnan  peruspalvelujen valtionosuus ]:[Veroperustemuutoksista johtuvien veromenetysten korvaus]])</f>
        <v>3033132.0715965806</v>
      </c>
      <c r="Q239" s="34">
        <f>Kotikuntakorvaus!F241</f>
        <v>28356.337500000001</v>
      </c>
      <c r="R239" s="339">
        <f>+Yhteenveto[[#This Row],[Kunnan  peruspalvelujen valtionosuus ]]+Yhteenveto[[#This Row],[Veroperustemuutoksista johtuvien veromenetysten korvaus]]+Yhteenveto[[#This Row],[Kotikuntakorvaus, netto]]</f>
        <v>3061488.4090965805</v>
      </c>
      <c r="S239" s="11"/>
      <c r="T239"/>
    </row>
    <row r="240" spans="1:20" ht="15" x14ac:dyDescent="0.25">
      <c r="A240" s="32">
        <v>753</v>
      </c>
      <c r="B240" s="13" t="s">
        <v>245</v>
      </c>
      <c r="C240" s="15">
        <v>23006</v>
      </c>
      <c r="D240" s="15">
        <f>Ikärakenne[[#This Row],[Laskennalliset kustannukset, IKÄRAKENNE yhteensä, €]]</f>
        <v>44245134.690000005</v>
      </c>
      <c r="E240" s="15">
        <f>'Lask. kustannukset MUUT'!AD246</f>
        <v>9378376.8653235156</v>
      </c>
      <c r="F240" s="231">
        <f>Yhteenveto[[#This Row],[Ikärakenne, laskennallinen kustannus]]+Yhteenveto[[#This Row],[Muut laskennalliset kustannukset ]]</f>
        <v>53623511.555323519</v>
      </c>
      <c r="G240" s="446">
        <v>1629.76</v>
      </c>
      <c r="H240" s="17">
        <v>37494258.560000002</v>
      </c>
      <c r="I240" s="337">
        <f>Yhteenveto[[#This Row],[Laskennalliset kustannukset yhteensä]]-Yhteenveto[[#This Row],[Omarahoitusosuus, €]]</f>
        <v>16129252.995323516</v>
      </c>
      <c r="J240" s="33">
        <f>Lisäosat!U241</f>
        <v>923056.18924769468</v>
      </c>
      <c r="K240" s="34">
        <f>'Muut lis_väh'!O238</f>
        <v>6441594.0042518657</v>
      </c>
      <c r="L240" s="231">
        <f>Yhteenveto[[#This Row],[Valtionosuus omarahoitusosuuden jälkeen (välisumma)]]+Yhteenveto[[#This Row],[Lisäosat yhteensä]]+Yhteenveto[[#This Row],[Valtionosuuteen tehtävät vähennykset ja lisäykset, netto]]</f>
        <v>23493903.188823074</v>
      </c>
      <c r="M240" s="34">
        <f>'Verotuloihin perust tasaus'!N245</f>
        <v>-774776</v>
      </c>
      <c r="N240" s="301">
        <f>SUM(Yhteenveto[[#This Row],[Valtionosuus ennen verotuloihin perustuvaa valtionosuuden tasausta]]+Yhteenveto[[#This Row],[Verotuloihin perustuva valtionosuuden tasaus]])</f>
        <v>22719127.188823074</v>
      </c>
      <c r="O240" s="241">
        <f>Verokorvaukset!H238</f>
        <v>1607099.5251260784</v>
      </c>
      <c r="P240" s="368">
        <f>SUM(Yhteenveto[[#This Row],[Kunnan  peruspalvelujen valtionosuus ]:[Veroperustemuutoksista johtuvien veromenetysten korvaus]])</f>
        <v>24326226.713949151</v>
      </c>
      <c r="Q240" s="34">
        <f>Kotikuntakorvaus!F242</f>
        <v>-11978.564999999944</v>
      </c>
      <c r="R240" s="339">
        <f>+Yhteenveto[[#This Row],[Kunnan  peruspalvelujen valtionosuus ]]+Yhteenveto[[#This Row],[Veroperustemuutoksista johtuvien veromenetysten korvaus]]+Yhteenveto[[#This Row],[Kotikuntakorvaus, netto]]</f>
        <v>24314248.14894915</v>
      </c>
      <c r="S240" s="11"/>
      <c r="T240"/>
    </row>
    <row r="241" spans="1:20" ht="15" x14ac:dyDescent="0.25">
      <c r="A241" s="32">
        <v>755</v>
      </c>
      <c r="B241" s="13" t="s">
        <v>246</v>
      </c>
      <c r="C241" s="15">
        <v>6192</v>
      </c>
      <c r="D241" s="15">
        <f>Ikärakenne[[#This Row],[Laskennalliset kustannukset, IKÄRAKENNE yhteensä, €]]</f>
        <v>11013594.649999999</v>
      </c>
      <c r="E241" s="15">
        <f>'Lask. kustannukset MUUT'!AD247</f>
        <v>2775080.3397340639</v>
      </c>
      <c r="F241" s="231">
        <f>Yhteenveto[[#This Row],[Ikärakenne, laskennallinen kustannus]]+Yhteenveto[[#This Row],[Muut laskennalliset kustannukset ]]</f>
        <v>13788674.989734063</v>
      </c>
      <c r="G241" s="446">
        <v>1629.76</v>
      </c>
      <c r="H241" s="17">
        <v>10091473.92</v>
      </c>
      <c r="I241" s="337">
        <f>Yhteenveto[[#This Row],[Laskennalliset kustannukset yhteensä]]-Yhteenveto[[#This Row],[Omarahoitusosuus, €]]</f>
        <v>3697201.069734063</v>
      </c>
      <c r="J241" s="33">
        <f>Lisäosat!U242</f>
        <v>176722.35066305604</v>
      </c>
      <c r="K241" s="34">
        <f>'Muut lis_väh'!O239</f>
        <v>1067322.7946390545</v>
      </c>
      <c r="L241" s="231">
        <f>Yhteenveto[[#This Row],[Valtionosuus omarahoitusosuuden jälkeen (välisumma)]]+Yhteenveto[[#This Row],[Lisäosat yhteensä]]+Yhteenveto[[#This Row],[Valtionosuuteen tehtävät vähennykset ja lisäykset, netto]]</f>
        <v>4941246.2150361734</v>
      </c>
      <c r="M241" s="34">
        <f>'Verotuloihin perust tasaus'!N246</f>
        <v>-64294</v>
      </c>
      <c r="N241" s="301">
        <f>SUM(Yhteenveto[[#This Row],[Valtionosuus ennen verotuloihin perustuvaa valtionosuuden tasausta]]+Yhteenveto[[#This Row],[Verotuloihin perustuva valtionosuuden tasaus]])</f>
        <v>4876952.2150361734</v>
      </c>
      <c r="O241" s="241">
        <f>Verokorvaukset!H239</f>
        <v>535691.50630378758</v>
      </c>
      <c r="P241" s="368">
        <f>SUM(Yhteenveto[[#This Row],[Kunnan  peruspalvelujen valtionosuus ]:[Veroperustemuutoksista johtuvien veromenetysten korvaus]])</f>
        <v>5412643.7213399606</v>
      </c>
      <c r="Q241" s="34">
        <f>Kotikuntakorvaus!F243</f>
        <v>-945847.28</v>
      </c>
      <c r="R241" s="339">
        <f>+Yhteenveto[[#This Row],[Kunnan  peruspalvelujen valtionosuus ]]+Yhteenveto[[#This Row],[Veroperustemuutoksista johtuvien veromenetysten korvaus]]+Yhteenveto[[#This Row],[Kotikuntakorvaus, netto]]</f>
        <v>4466796.4413399603</v>
      </c>
      <c r="S241" s="11"/>
      <c r="T241"/>
    </row>
    <row r="242" spans="1:20" ht="15" x14ac:dyDescent="0.25">
      <c r="A242" s="32">
        <v>758</v>
      </c>
      <c r="B242" s="13" t="s">
        <v>247</v>
      </c>
      <c r="C242" s="15">
        <v>8095</v>
      </c>
      <c r="D242" s="15">
        <f>Ikärakenne[[#This Row],[Laskennalliset kustannukset, IKÄRAKENNE yhteensä, €]]</f>
        <v>12116529.110000001</v>
      </c>
      <c r="E242" s="15">
        <f>'Lask. kustannukset MUUT'!AD248</f>
        <v>9056732.6566261854</v>
      </c>
      <c r="F242" s="231">
        <f>Yhteenveto[[#This Row],[Ikärakenne, laskennallinen kustannus]]+Yhteenveto[[#This Row],[Muut laskennalliset kustannukset ]]</f>
        <v>21173261.766626187</v>
      </c>
      <c r="G242" s="446">
        <v>1629.76</v>
      </c>
      <c r="H242" s="17">
        <v>13192907.199999999</v>
      </c>
      <c r="I242" s="337">
        <f>Yhteenveto[[#This Row],[Laskennalliset kustannukset yhteensä]]-Yhteenveto[[#This Row],[Omarahoitusosuus, €]]</f>
        <v>7980354.5666261874</v>
      </c>
      <c r="J242" s="33">
        <f>Lisäosat!U243</f>
        <v>1639080.6786400957</v>
      </c>
      <c r="K242" s="34">
        <f>'Muut lis_väh'!O240</f>
        <v>-3431308.0863021757</v>
      </c>
      <c r="L242" s="231">
        <f>Yhteenveto[[#This Row],[Valtionosuus omarahoitusosuuden jälkeen (välisumma)]]+Yhteenveto[[#This Row],[Lisäosat yhteensä]]+Yhteenveto[[#This Row],[Valtionosuuteen tehtävät vähennykset ja lisäykset, netto]]</f>
        <v>6188127.1589641068</v>
      </c>
      <c r="M242" s="34">
        <f>'Verotuloihin perust tasaus'!N247</f>
        <v>-348876</v>
      </c>
      <c r="N242" s="301">
        <f>SUM(Yhteenveto[[#This Row],[Valtionosuus ennen verotuloihin perustuvaa valtionosuuden tasausta]]+Yhteenveto[[#This Row],[Verotuloihin perustuva valtionosuuden tasaus]])</f>
        <v>5839251.1589641068</v>
      </c>
      <c r="O242" s="241">
        <f>Verokorvaukset!H240</f>
        <v>1059179.8849241568</v>
      </c>
      <c r="P242" s="368">
        <f>SUM(Yhteenveto[[#This Row],[Kunnan  peruspalvelujen valtionosuus ]:[Veroperustemuutoksista johtuvien veromenetysten korvaus]])</f>
        <v>6898431.0438882634</v>
      </c>
      <c r="Q242" s="34">
        <f>Kotikuntakorvaus!F244</f>
        <v>-93726.087499999994</v>
      </c>
      <c r="R242" s="339">
        <f>+Yhteenveto[[#This Row],[Kunnan  peruspalvelujen valtionosuus ]]+Yhteenveto[[#This Row],[Veroperustemuutoksista johtuvien veromenetysten korvaus]]+Yhteenveto[[#This Row],[Kotikuntakorvaus, netto]]</f>
        <v>6804704.956388263</v>
      </c>
      <c r="S242" s="11"/>
      <c r="T242"/>
    </row>
    <row r="243" spans="1:20" ht="15" x14ac:dyDescent="0.25">
      <c r="A243" s="32">
        <v>759</v>
      </c>
      <c r="B243" s="13" t="s">
        <v>248</v>
      </c>
      <c r="C243" s="15">
        <v>1772</v>
      </c>
      <c r="D243" s="15">
        <f>Ikärakenne[[#This Row],[Laskennalliset kustannukset, IKÄRAKENNE yhteensä, €]]</f>
        <v>3025374.03</v>
      </c>
      <c r="E243" s="15">
        <f>'Lask. kustannukset MUUT'!AD249</f>
        <v>746595.25627567316</v>
      </c>
      <c r="F243" s="231">
        <f>Yhteenveto[[#This Row],[Ikärakenne, laskennallinen kustannus]]+Yhteenveto[[#This Row],[Muut laskennalliset kustannukset ]]</f>
        <v>3771969.2862756727</v>
      </c>
      <c r="G243" s="446">
        <v>1629.76</v>
      </c>
      <c r="H243" s="17">
        <v>2887934.72</v>
      </c>
      <c r="I243" s="337">
        <f>Yhteenveto[[#This Row],[Laskennalliset kustannukset yhteensä]]-Yhteenveto[[#This Row],[Omarahoitusosuus, €]]</f>
        <v>884034.56627567252</v>
      </c>
      <c r="J243" s="33">
        <f>Lisäosat!U244</f>
        <v>275226.79171236535</v>
      </c>
      <c r="K243" s="34">
        <f>'Muut lis_väh'!O241</f>
        <v>-92152.135246012054</v>
      </c>
      <c r="L243" s="231">
        <f>Yhteenveto[[#This Row],[Valtionosuus omarahoitusosuuden jälkeen (välisumma)]]+Yhteenveto[[#This Row],[Lisäosat yhteensä]]+Yhteenveto[[#This Row],[Valtionosuuteen tehtävät vähennykset ja lisäykset, netto]]</f>
        <v>1067109.2227420257</v>
      </c>
      <c r="M243" s="34">
        <f>'Verotuloihin perust tasaus'!N248</f>
        <v>583235</v>
      </c>
      <c r="N243" s="301">
        <f>SUM(Yhteenveto[[#This Row],[Valtionosuus ennen verotuloihin perustuvaa valtionosuuden tasausta]]+Yhteenveto[[#This Row],[Verotuloihin perustuva valtionosuuden tasaus]])</f>
        <v>1650344.2227420257</v>
      </c>
      <c r="O243" s="241">
        <f>Verokorvaukset!H241</f>
        <v>410561.57824960141</v>
      </c>
      <c r="P243" s="368">
        <f>SUM(Yhteenveto[[#This Row],[Kunnan  peruspalvelujen valtionosuus ]:[Veroperustemuutoksista johtuvien veromenetysten korvaus]])</f>
        <v>2060905.8009916272</v>
      </c>
      <c r="Q243" s="34">
        <f>Kotikuntakorvaus!F245</f>
        <v>501845.33750000002</v>
      </c>
      <c r="R243" s="339">
        <f>+Yhteenveto[[#This Row],[Kunnan  peruspalvelujen valtionosuus ]]+Yhteenveto[[#This Row],[Veroperustemuutoksista johtuvien veromenetysten korvaus]]+Yhteenveto[[#This Row],[Kotikuntakorvaus, netto]]</f>
        <v>2562751.1384916273</v>
      </c>
      <c r="S243" s="11"/>
      <c r="T243"/>
    </row>
    <row r="244" spans="1:20" ht="15" x14ac:dyDescent="0.25">
      <c r="A244" s="32">
        <v>761</v>
      </c>
      <c r="B244" s="13" t="s">
        <v>249</v>
      </c>
      <c r="C244" s="15">
        <v>8339</v>
      </c>
      <c r="D244" s="15">
        <f>Ikärakenne[[#This Row],[Laskennalliset kustannukset, IKÄRAKENNE yhteensä, €]]</f>
        <v>12242870.57</v>
      </c>
      <c r="E244" s="15">
        <f>'Lask. kustannukset MUUT'!AD250</f>
        <v>3169178.6936533619</v>
      </c>
      <c r="F244" s="231">
        <f>Yhteenveto[[#This Row],[Ikärakenne, laskennallinen kustannus]]+Yhteenveto[[#This Row],[Muut laskennalliset kustannukset ]]</f>
        <v>15412049.263653362</v>
      </c>
      <c r="G244" s="446">
        <v>1629.76</v>
      </c>
      <c r="H244" s="17">
        <v>13590568.640000001</v>
      </c>
      <c r="I244" s="337">
        <f>Yhteenveto[[#This Row],[Laskennalliset kustannukset yhteensä]]-Yhteenveto[[#This Row],[Omarahoitusosuus, €]]</f>
        <v>1821480.6236533616</v>
      </c>
      <c r="J244" s="33">
        <f>Lisäosat!U245</f>
        <v>258811.53466708906</v>
      </c>
      <c r="K244" s="34">
        <f>'Muut lis_väh'!O242</f>
        <v>430060.95596290915</v>
      </c>
      <c r="L244" s="231">
        <f>Yhteenveto[[#This Row],[Valtionosuus omarahoitusosuuden jälkeen (välisumma)]]+Yhteenveto[[#This Row],[Lisäosat yhteensä]]+Yhteenveto[[#This Row],[Valtionosuuteen tehtävät vähennykset ja lisäykset, netto]]</f>
        <v>2510353.1142833596</v>
      </c>
      <c r="M244" s="34">
        <f>'Verotuloihin perust tasaus'!N249</f>
        <v>3968969</v>
      </c>
      <c r="N244" s="301">
        <f>SUM(Yhteenveto[[#This Row],[Valtionosuus ennen verotuloihin perustuvaa valtionosuuden tasausta]]+Yhteenveto[[#This Row],[Verotuloihin perustuva valtionosuuden tasaus]])</f>
        <v>6479322.1142833596</v>
      </c>
      <c r="O244" s="241">
        <f>Verokorvaukset!H242</f>
        <v>1528556.5635056007</v>
      </c>
      <c r="P244" s="368">
        <f>SUM(Yhteenveto[[#This Row],[Kunnan  peruspalvelujen valtionosuus ]:[Veroperustemuutoksista johtuvien veromenetysten korvaus]])</f>
        <v>8007878.6777889598</v>
      </c>
      <c r="Q244" s="34">
        <f>Kotikuntakorvaus!F246</f>
        <v>507905.29000000004</v>
      </c>
      <c r="R244" s="339">
        <f>+Yhteenveto[[#This Row],[Kunnan  peruspalvelujen valtionosuus ]]+Yhteenveto[[#This Row],[Veroperustemuutoksista johtuvien veromenetysten korvaus]]+Yhteenveto[[#This Row],[Kotikuntakorvaus, netto]]</f>
        <v>8515783.9677889608</v>
      </c>
      <c r="S244" s="11"/>
      <c r="T244"/>
    </row>
    <row r="245" spans="1:20" ht="15" x14ac:dyDescent="0.25">
      <c r="A245" s="32">
        <v>762</v>
      </c>
      <c r="B245" s="13" t="s">
        <v>250</v>
      </c>
      <c r="C245" s="15">
        <v>3521</v>
      </c>
      <c r="D245" s="15">
        <f>Ikärakenne[[#This Row],[Laskennalliset kustannukset, IKÄRAKENNE yhteensä, €]]</f>
        <v>4699265.8099999996</v>
      </c>
      <c r="E245" s="15">
        <f>'Lask. kustannukset MUUT'!AD251</f>
        <v>1970450.7889721466</v>
      </c>
      <c r="F245" s="231">
        <f>Yhteenveto[[#This Row],[Ikärakenne, laskennallinen kustannus]]+Yhteenveto[[#This Row],[Muut laskennalliset kustannukset ]]</f>
        <v>6669716.5989721464</v>
      </c>
      <c r="G245" s="446">
        <v>1629.76</v>
      </c>
      <c r="H245" s="17">
        <v>5738384.96</v>
      </c>
      <c r="I245" s="337">
        <f>Yhteenveto[[#This Row],[Laskennalliset kustannukset yhteensä]]-Yhteenveto[[#This Row],[Omarahoitusosuus, €]]</f>
        <v>931331.63897214644</v>
      </c>
      <c r="J245" s="33">
        <f>Lisäosat!U246</f>
        <v>503479.03650015412</v>
      </c>
      <c r="K245" s="34">
        <f>'Muut lis_väh'!O243</f>
        <v>1298026.8567181393</v>
      </c>
      <c r="L245" s="231">
        <f>Yhteenveto[[#This Row],[Valtionosuus omarahoitusosuuden jälkeen (välisumma)]]+Yhteenveto[[#This Row],[Lisäosat yhteensä]]+Yhteenveto[[#This Row],[Valtionosuuteen tehtävät vähennykset ja lisäykset, netto]]</f>
        <v>2732837.5321904398</v>
      </c>
      <c r="M245" s="34">
        <f>'Verotuloihin perust tasaus'!N250</f>
        <v>1041927</v>
      </c>
      <c r="N245" s="301">
        <f>SUM(Yhteenveto[[#This Row],[Valtionosuus ennen verotuloihin perustuvaa valtionosuuden tasausta]]+Yhteenveto[[#This Row],[Verotuloihin perustuva valtionosuuden tasaus]])</f>
        <v>3774764.5321904398</v>
      </c>
      <c r="O245" s="241">
        <f>Verokorvaukset!H243</f>
        <v>729415.93815265072</v>
      </c>
      <c r="P245" s="368">
        <f>SUM(Yhteenveto[[#This Row],[Kunnan  peruspalvelujen valtionosuus ]:[Veroperustemuutoksista johtuvien veromenetysten korvaus]])</f>
        <v>4504180.4703430906</v>
      </c>
      <c r="Q245" s="34">
        <f>Kotikuntakorvaus!F247</f>
        <v>-11430.872499999998</v>
      </c>
      <c r="R245" s="339">
        <f>+Yhteenveto[[#This Row],[Kunnan  peruspalvelujen valtionosuus ]]+Yhteenveto[[#This Row],[Veroperustemuutoksista johtuvien veromenetysten korvaus]]+Yhteenveto[[#This Row],[Kotikuntakorvaus, netto]]</f>
        <v>4492749.597843091</v>
      </c>
      <c r="S245" s="11"/>
      <c r="T245"/>
    </row>
    <row r="246" spans="1:20" ht="15" x14ac:dyDescent="0.25">
      <c r="A246" s="32">
        <v>765</v>
      </c>
      <c r="B246" s="13" t="s">
        <v>251</v>
      </c>
      <c r="C246" s="15">
        <v>10161</v>
      </c>
      <c r="D246" s="15">
        <f>Ikärakenne[[#This Row],[Laskennalliset kustannukset, IKÄRAKENNE yhteensä, €]]</f>
        <v>16718084.339999998</v>
      </c>
      <c r="E246" s="15">
        <f>'Lask. kustannukset MUUT'!AD252</f>
        <v>4539819.899508181</v>
      </c>
      <c r="F246" s="231">
        <f>Yhteenveto[[#This Row],[Ikärakenne, laskennallinen kustannus]]+Yhteenveto[[#This Row],[Muut laskennalliset kustannukset ]]</f>
        <v>21257904.239508178</v>
      </c>
      <c r="G246" s="446">
        <v>1629.76</v>
      </c>
      <c r="H246" s="17">
        <v>16559991.359999999</v>
      </c>
      <c r="I246" s="337">
        <f>Yhteenveto[[#This Row],[Laskennalliset kustannukset yhteensä]]-Yhteenveto[[#This Row],[Omarahoitusosuus, €]]</f>
        <v>4697912.8795081787</v>
      </c>
      <c r="J246" s="33">
        <f>Lisäosat!U247</f>
        <v>797200.69087611197</v>
      </c>
      <c r="K246" s="34">
        <f>'Muut lis_väh'!O244</f>
        <v>-1827135.2098763594</v>
      </c>
      <c r="L246" s="231">
        <f>Yhteenveto[[#This Row],[Valtionosuus omarahoitusosuuden jälkeen (välisumma)]]+Yhteenveto[[#This Row],[Lisäosat yhteensä]]+Yhteenveto[[#This Row],[Valtionosuuteen tehtävät vähennykset ja lisäykset, netto]]</f>
        <v>3667978.3605079316</v>
      </c>
      <c r="M246" s="34">
        <f>'Verotuloihin perust tasaus'!N251</f>
        <v>1420088</v>
      </c>
      <c r="N246" s="301">
        <f>SUM(Yhteenveto[[#This Row],[Valtionosuus ennen verotuloihin perustuvaa valtionosuuden tasausta]]+Yhteenveto[[#This Row],[Verotuloihin perustuva valtionosuuden tasaus]])</f>
        <v>5088066.3605079316</v>
      </c>
      <c r="O246" s="241">
        <f>Verokorvaukset!H244</f>
        <v>1236888.8928218537</v>
      </c>
      <c r="P246" s="368">
        <f>SUM(Yhteenveto[[#This Row],[Kunnan  peruspalvelujen valtionosuus ]:[Veroperustemuutoksista johtuvien veromenetysten korvaus]])</f>
        <v>6324955.2533297855</v>
      </c>
      <c r="Q246" s="34">
        <f>Kotikuntakorvaus!F248</f>
        <v>-180208.5</v>
      </c>
      <c r="R246" s="339">
        <f>+Yhteenveto[[#This Row],[Kunnan  peruspalvelujen valtionosuus ]]+Yhteenveto[[#This Row],[Veroperustemuutoksista johtuvien veromenetysten korvaus]]+Yhteenveto[[#This Row],[Kotikuntakorvaus, netto]]</f>
        <v>6144746.7533297855</v>
      </c>
      <c r="S246" s="11"/>
      <c r="T246"/>
    </row>
    <row r="247" spans="1:20" ht="15" x14ac:dyDescent="0.25">
      <c r="A247" s="32">
        <v>768</v>
      </c>
      <c r="B247" s="13" t="s">
        <v>252</v>
      </c>
      <c r="C247" s="15">
        <v>2310</v>
      </c>
      <c r="D247" s="15">
        <f>Ikärakenne[[#This Row],[Laskennalliset kustannukset, IKÄRAKENNE yhteensä, €]]</f>
        <v>2574037.38</v>
      </c>
      <c r="E247" s="15">
        <f>'Lask. kustannukset MUUT'!AD253</f>
        <v>2167930.8077502423</v>
      </c>
      <c r="F247" s="231">
        <f>Yhteenveto[[#This Row],[Ikärakenne, laskennallinen kustannus]]+Yhteenveto[[#This Row],[Muut laskennalliset kustannukset ]]</f>
        <v>4741968.1877502427</v>
      </c>
      <c r="G247" s="446">
        <v>1629.76</v>
      </c>
      <c r="H247" s="17">
        <v>3764745.6</v>
      </c>
      <c r="I247" s="337">
        <f>Yhteenveto[[#This Row],[Laskennalliset kustannukset yhteensä]]-Yhteenveto[[#This Row],[Omarahoitusosuus, €]]</f>
        <v>977222.58775024256</v>
      </c>
      <c r="J247" s="33">
        <f>Lisäosat!U248</f>
        <v>361516.70489306649</v>
      </c>
      <c r="K247" s="34">
        <f>'Muut lis_väh'!O245</f>
        <v>601344.19968051394</v>
      </c>
      <c r="L247" s="231">
        <f>Yhteenveto[[#This Row],[Valtionosuus omarahoitusosuuden jälkeen (välisumma)]]+Yhteenveto[[#This Row],[Lisäosat yhteensä]]+Yhteenveto[[#This Row],[Valtionosuuteen tehtävät vähennykset ja lisäykset, netto]]</f>
        <v>1940083.492323823</v>
      </c>
      <c r="M247" s="34">
        <f>'Verotuloihin perust tasaus'!N252</f>
        <v>751877</v>
      </c>
      <c r="N247" s="301">
        <f>SUM(Yhteenveto[[#This Row],[Valtionosuus ennen verotuloihin perustuvaa valtionosuuden tasausta]]+Yhteenveto[[#This Row],[Verotuloihin perustuva valtionosuuden tasaus]])</f>
        <v>2691960.4923238233</v>
      </c>
      <c r="O247" s="241">
        <f>Verokorvaukset!H245</f>
        <v>502883.66095273395</v>
      </c>
      <c r="P247" s="368">
        <f>SUM(Yhteenveto[[#This Row],[Kunnan  peruspalvelujen valtionosuus ]:[Veroperustemuutoksista johtuvien veromenetysten korvaus]])</f>
        <v>3194844.1532765571</v>
      </c>
      <c r="Q247" s="34">
        <f>Kotikuntakorvaus!F249</f>
        <v>134538.01249999998</v>
      </c>
      <c r="R247" s="339">
        <f>+Yhteenveto[[#This Row],[Kunnan  peruspalvelujen valtionosuus ]]+Yhteenveto[[#This Row],[Veroperustemuutoksista johtuvien veromenetysten korvaus]]+Yhteenveto[[#This Row],[Kotikuntakorvaus, netto]]</f>
        <v>3329382.1657765573</v>
      </c>
      <c r="S247" s="11"/>
      <c r="T247"/>
    </row>
    <row r="248" spans="1:20" ht="15" x14ac:dyDescent="0.25">
      <c r="A248" s="32">
        <v>777</v>
      </c>
      <c r="B248" s="13" t="s">
        <v>253</v>
      </c>
      <c r="C248" s="15">
        <v>6957</v>
      </c>
      <c r="D248" s="15">
        <f>Ikärakenne[[#This Row],[Laskennalliset kustannukset, IKÄRAKENNE yhteensä, €]]</f>
        <v>7806493.0099999988</v>
      </c>
      <c r="E248" s="15">
        <f>'Lask. kustannukset MUUT'!AD254</f>
        <v>6377932.5840759678</v>
      </c>
      <c r="F248" s="231">
        <f>Yhteenveto[[#This Row],[Ikärakenne, laskennallinen kustannus]]+Yhteenveto[[#This Row],[Muut laskennalliset kustannukset ]]</f>
        <v>14184425.594075967</v>
      </c>
      <c r="G248" s="446">
        <v>1629.76</v>
      </c>
      <c r="H248" s="17">
        <v>11338240.32</v>
      </c>
      <c r="I248" s="337">
        <f>Yhteenveto[[#This Row],[Laskennalliset kustannukset yhteensä]]-Yhteenveto[[#This Row],[Omarahoitusosuus, €]]</f>
        <v>2846185.2740759663</v>
      </c>
      <c r="J248" s="33">
        <f>Lisäosat!U249</f>
        <v>1298014.8064391478</v>
      </c>
      <c r="K248" s="34">
        <f>'Muut lis_väh'!O246</f>
        <v>-80586.64934690384</v>
      </c>
      <c r="L248" s="231">
        <f>Yhteenveto[[#This Row],[Valtionosuus omarahoitusosuuden jälkeen (välisumma)]]+Yhteenveto[[#This Row],[Lisäosat yhteensä]]+Yhteenveto[[#This Row],[Valtionosuuteen tehtävät vähennykset ja lisäykset, netto]]</f>
        <v>4063613.4311682102</v>
      </c>
      <c r="M248" s="34">
        <f>'Verotuloihin perust tasaus'!N253</f>
        <v>3119382</v>
      </c>
      <c r="N248" s="301">
        <f>SUM(Yhteenveto[[#This Row],[Valtionosuus ennen verotuloihin perustuvaa valtionosuuden tasausta]]+Yhteenveto[[#This Row],[Verotuloihin perustuva valtionosuuden tasaus]])</f>
        <v>7182995.4311682098</v>
      </c>
      <c r="O248" s="241">
        <f>Verokorvaukset!H246</f>
        <v>1175694.261407427</v>
      </c>
      <c r="P248" s="368">
        <f>SUM(Yhteenveto[[#This Row],[Kunnan  peruspalvelujen valtionosuus ]:[Veroperustemuutoksista johtuvien veromenetysten korvaus]])</f>
        <v>8358689.6925756373</v>
      </c>
      <c r="Q248" s="34">
        <f>Kotikuntakorvaus!F250</f>
        <v>-63603</v>
      </c>
      <c r="R248" s="339">
        <f>+Yhteenveto[[#This Row],[Kunnan  peruspalvelujen valtionosuus ]]+Yhteenveto[[#This Row],[Veroperustemuutoksista johtuvien veromenetysten korvaus]]+Yhteenveto[[#This Row],[Kotikuntakorvaus, netto]]</f>
        <v>8295086.6925756373</v>
      </c>
      <c r="S248" s="11"/>
      <c r="T248"/>
    </row>
    <row r="249" spans="1:20" ht="15" x14ac:dyDescent="0.25">
      <c r="A249" s="32">
        <v>778</v>
      </c>
      <c r="B249" s="13" t="s">
        <v>254</v>
      </c>
      <c r="C249" s="15">
        <v>6549</v>
      </c>
      <c r="D249" s="15">
        <f>Ikärakenne[[#This Row],[Laskennalliset kustannukset, IKÄRAKENNE yhteensä, €]]</f>
        <v>9432980.7499999981</v>
      </c>
      <c r="E249" s="15">
        <f>'Lask. kustannukset MUUT'!AD255</f>
        <v>2224496.8364621215</v>
      </c>
      <c r="F249" s="231">
        <f>Yhteenveto[[#This Row],[Ikärakenne, laskennallinen kustannus]]+Yhteenveto[[#This Row],[Muut laskennalliset kustannukset ]]</f>
        <v>11657477.58646212</v>
      </c>
      <c r="G249" s="446">
        <v>1629.76</v>
      </c>
      <c r="H249" s="17">
        <v>10673298.24</v>
      </c>
      <c r="I249" s="337">
        <f>Yhteenveto[[#This Row],[Laskennalliset kustannukset yhteensä]]-Yhteenveto[[#This Row],[Omarahoitusosuus, €]]</f>
        <v>984179.34646211937</v>
      </c>
      <c r="J249" s="33">
        <f>Lisäosat!U250</f>
        <v>416459.28491887683</v>
      </c>
      <c r="K249" s="34">
        <f>'Muut lis_väh'!O247</f>
        <v>24617.394421618315</v>
      </c>
      <c r="L249" s="231">
        <f>Yhteenveto[[#This Row],[Valtionosuus omarahoitusosuuden jälkeen (välisumma)]]+Yhteenveto[[#This Row],[Lisäosat yhteensä]]+Yhteenveto[[#This Row],[Valtionosuuteen tehtävät vähennykset ja lisäykset, netto]]</f>
        <v>1425256.0258026146</v>
      </c>
      <c r="M249" s="34">
        <f>'Verotuloihin perust tasaus'!N254</f>
        <v>2633668</v>
      </c>
      <c r="N249" s="301">
        <f>SUM(Yhteenveto[[#This Row],[Valtionosuus ennen verotuloihin perustuvaa valtionosuuden tasausta]]+Yhteenveto[[#This Row],[Verotuloihin perustuva valtionosuuden tasaus]])</f>
        <v>4058924.0258026146</v>
      </c>
      <c r="O249" s="241">
        <f>Verokorvaukset!H247</f>
        <v>969424.81611622032</v>
      </c>
      <c r="P249" s="368">
        <f>SUM(Yhteenveto[[#This Row],[Kunnan  peruspalvelujen valtionosuus ]:[Veroperustemuutoksista johtuvien veromenetysten korvaus]])</f>
        <v>5028348.8419188354</v>
      </c>
      <c r="Q249" s="34">
        <f>Kotikuntakorvaus!F251</f>
        <v>215720.17499999996</v>
      </c>
      <c r="R249" s="339">
        <f>+Yhteenveto[[#This Row],[Kunnan  peruspalvelujen valtionosuus ]]+Yhteenveto[[#This Row],[Veroperustemuutoksista johtuvien veromenetysten korvaus]]+Yhteenveto[[#This Row],[Kotikuntakorvaus, netto]]</f>
        <v>5244069.0169188352</v>
      </c>
      <c r="S249" s="11"/>
      <c r="T249"/>
    </row>
    <row r="250" spans="1:20" ht="15" x14ac:dyDescent="0.25">
      <c r="A250" s="32">
        <v>781</v>
      </c>
      <c r="B250" s="13" t="s">
        <v>255</v>
      </c>
      <c r="C250" s="15">
        <v>3367</v>
      </c>
      <c r="D250" s="15">
        <f>Ikärakenne[[#This Row],[Laskennalliset kustannukset, IKÄRAKENNE yhteensä, €]]</f>
        <v>3017401.5799999996</v>
      </c>
      <c r="E250" s="15">
        <f>'Lask. kustannukset MUUT'!AD256</f>
        <v>1392549.0829593041</v>
      </c>
      <c r="F250" s="231">
        <f>Yhteenveto[[#This Row],[Ikärakenne, laskennallinen kustannus]]+Yhteenveto[[#This Row],[Muut laskennalliset kustannukset ]]</f>
        <v>4409950.6629593037</v>
      </c>
      <c r="G250" s="446">
        <v>1629.76</v>
      </c>
      <c r="H250" s="17">
        <v>5487401.9199999999</v>
      </c>
      <c r="I250" s="337">
        <f>Yhteenveto[[#This Row],[Laskennalliset kustannukset yhteensä]]-Yhteenveto[[#This Row],[Omarahoitusosuus, €]]</f>
        <v>-1077451.2570406962</v>
      </c>
      <c r="J250" s="33">
        <f>Lisäosat!U251</f>
        <v>488171.01137777354</v>
      </c>
      <c r="K250" s="34">
        <f>'Muut lis_väh'!O248</f>
        <v>2941542.3400728181</v>
      </c>
      <c r="L250" s="231">
        <f>Yhteenveto[[#This Row],[Valtionosuus omarahoitusosuuden jälkeen (välisumma)]]+Yhteenveto[[#This Row],[Lisäosat yhteensä]]+Yhteenveto[[#This Row],[Valtionosuuteen tehtävät vähennykset ja lisäykset, netto]]</f>
        <v>2352262.0944098951</v>
      </c>
      <c r="M250" s="34">
        <f>'Verotuloihin perust tasaus'!N255</f>
        <v>748802</v>
      </c>
      <c r="N250" s="301">
        <f>SUM(Yhteenveto[[#This Row],[Valtionosuus ennen verotuloihin perustuvaa valtionosuuden tasausta]]+Yhteenveto[[#This Row],[Verotuloihin perustuva valtionosuuden tasaus]])</f>
        <v>3101064.0944098951</v>
      </c>
      <c r="O250" s="241">
        <f>Verokorvaukset!H248</f>
        <v>753245.04328083759</v>
      </c>
      <c r="P250" s="368">
        <f>SUM(Yhteenveto[[#This Row],[Kunnan  peruspalvelujen valtionosuus ]:[Veroperustemuutoksista johtuvien veromenetysten korvaus]])</f>
        <v>3854309.1376907327</v>
      </c>
      <c r="Q250" s="34">
        <f>Kotikuntakorvaus!F252</f>
        <v>-21201</v>
      </c>
      <c r="R250" s="339">
        <f>+Yhteenveto[[#This Row],[Kunnan  peruspalvelujen valtionosuus ]]+Yhteenveto[[#This Row],[Veroperustemuutoksista johtuvien veromenetysten korvaus]]+Yhteenveto[[#This Row],[Kotikuntakorvaus, netto]]</f>
        <v>3833108.1376907327</v>
      </c>
      <c r="S250" s="11"/>
      <c r="T250"/>
    </row>
    <row r="251" spans="1:20" ht="15" x14ac:dyDescent="0.25">
      <c r="A251" s="32">
        <v>783</v>
      </c>
      <c r="B251" s="13" t="s">
        <v>256</v>
      </c>
      <c r="C251" s="15">
        <v>6221</v>
      </c>
      <c r="D251" s="15">
        <f>Ikärakenne[[#This Row],[Laskennalliset kustannukset, IKÄRAKENNE yhteensä, €]]</f>
        <v>8781395.1699999999</v>
      </c>
      <c r="E251" s="15">
        <f>'Lask. kustannukset MUUT'!AD257</f>
        <v>1927273.3396098129</v>
      </c>
      <c r="F251" s="231">
        <f>Yhteenveto[[#This Row],[Ikärakenne, laskennallinen kustannus]]+Yhteenveto[[#This Row],[Muut laskennalliset kustannukset ]]</f>
        <v>10708668.509609813</v>
      </c>
      <c r="G251" s="446">
        <v>1629.76</v>
      </c>
      <c r="H251" s="17">
        <v>10138736.959999999</v>
      </c>
      <c r="I251" s="337">
        <f>Yhteenveto[[#This Row],[Laskennalliset kustannukset yhteensä]]-Yhteenveto[[#This Row],[Omarahoitusosuus, €]]</f>
        <v>569931.54960981384</v>
      </c>
      <c r="J251" s="33">
        <f>Lisäosat!U252</f>
        <v>215598.4615721828</v>
      </c>
      <c r="K251" s="34">
        <f>'Muut lis_väh'!O249</f>
        <v>-594170.32743365457</v>
      </c>
      <c r="L251" s="231">
        <f>Yhteenveto[[#This Row],[Valtionosuus omarahoitusosuuden jälkeen (välisumma)]]+Yhteenveto[[#This Row],[Lisäosat yhteensä]]+Yhteenveto[[#This Row],[Valtionosuuteen tehtävät vähennykset ja lisäykset, netto]]</f>
        <v>191359.6837483421</v>
      </c>
      <c r="M251" s="34">
        <f>'Verotuloihin perust tasaus'!N256</f>
        <v>1071437</v>
      </c>
      <c r="N251" s="301">
        <f>SUM(Yhteenveto[[#This Row],[Valtionosuus ennen verotuloihin perustuvaa valtionosuuden tasausta]]+Yhteenveto[[#This Row],[Verotuloihin perustuva valtionosuuden tasaus]])</f>
        <v>1262796.6837483421</v>
      </c>
      <c r="O251" s="241">
        <f>Verokorvaukset!H249</f>
        <v>909647.77749398514</v>
      </c>
      <c r="P251" s="368">
        <f>SUM(Yhteenveto[[#This Row],[Kunnan  peruspalvelujen valtionosuus ]:[Veroperustemuutoksista johtuvien veromenetysten korvaus]])</f>
        <v>2172444.4612423275</v>
      </c>
      <c r="Q251" s="34">
        <f>Kotikuntakorvaus!F253</f>
        <v>-58567.762500000012</v>
      </c>
      <c r="R251" s="339">
        <f>+Yhteenveto[[#This Row],[Kunnan  peruspalvelujen valtionosuus ]]+Yhteenveto[[#This Row],[Veroperustemuutoksista johtuvien veromenetysten korvaus]]+Yhteenveto[[#This Row],[Kotikuntakorvaus, netto]]</f>
        <v>2113876.6987423273</v>
      </c>
      <c r="S251" s="11"/>
      <c r="T251"/>
    </row>
    <row r="252" spans="1:20" ht="15" x14ac:dyDescent="0.25">
      <c r="A252" s="32">
        <v>785</v>
      </c>
      <c r="B252" s="13" t="s">
        <v>257</v>
      </c>
      <c r="C252" s="15">
        <v>2544</v>
      </c>
      <c r="D252" s="15">
        <f>Ikärakenne[[#This Row],[Laskennalliset kustannukset, IKÄRAKENNE yhteensä, €]]</f>
        <v>3243268.88</v>
      </c>
      <c r="E252" s="15">
        <f>'Lask. kustannukset MUUT'!AD258</f>
        <v>1764398.7319560638</v>
      </c>
      <c r="F252" s="231">
        <f>Yhteenveto[[#This Row],[Ikärakenne, laskennallinen kustannus]]+Yhteenveto[[#This Row],[Muut laskennalliset kustannukset ]]</f>
        <v>5007667.6119560637</v>
      </c>
      <c r="G252" s="446">
        <v>1629.76</v>
      </c>
      <c r="H252" s="17">
        <v>4146109.44</v>
      </c>
      <c r="I252" s="337">
        <f>Yhteenveto[[#This Row],[Laskennalliset kustannukset yhteensä]]-Yhteenveto[[#This Row],[Omarahoitusosuus, €]]</f>
        <v>861558.17195606371</v>
      </c>
      <c r="J252" s="33">
        <f>Lisäosat!U253</f>
        <v>983170.48523382761</v>
      </c>
      <c r="K252" s="34">
        <f>'Muut lis_väh'!O250</f>
        <v>2057715.7899743584</v>
      </c>
      <c r="L252" s="231">
        <f>Yhteenveto[[#This Row],[Valtionosuus omarahoitusosuuden jälkeen (välisumma)]]+Yhteenveto[[#This Row],[Lisäosat yhteensä]]+Yhteenveto[[#This Row],[Valtionosuuteen tehtävät vähennykset ja lisäykset, netto]]</f>
        <v>3902444.4471642496</v>
      </c>
      <c r="M252" s="34">
        <f>'Verotuloihin perust tasaus'!N257</f>
        <v>1203084</v>
      </c>
      <c r="N252" s="301">
        <f>SUM(Yhteenveto[[#This Row],[Valtionosuus ennen verotuloihin perustuvaa valtionosuuden tasausta]]+Yhteenveto[[#This Row],[Verotuloihin perustuva valtionosuuden tasaus]])</f>
        <v>5105528.4471642496</v>
      </c>
      <c r="O252" s="241">
        <f>Verokorvaukset!H250</f>
        <v>569085.51958485763</v>
      </c>
      <c r="P252" s="368">
        <f>SUM(Yhteenveto[[#This Row],[Kunnan  peruspalvelujen valtionosuus ]:[Veroperustemuutoksista johtuvien veromenetysten korvaus]])</f>
        <v>5674613.9667491075</v>
      </c>
      <c r="Q252" s="34">
        <f>Kotikuntakorvaus!F254</f>
        <v>-58391.087499999994</v>
      </c>
      <c r="R252" s="339">
        <f>+Yhteenveto[[#This Row],[Kunnan  peruspalvelujen valtionosuus ]]+Yhteenveto[[#This Row],[Veroperustemuutoksista johtuvien veromenetysten korvaus]]+Yhteenveto[[#This Row],[Kotikuntakorvaus, netto]]</f>
        <v>5616222.8792491071</v>
      </c>
      <c r="S252" s="11"/>
      <c r="T252"/>
    </row>
    <row r="253" spans="1:20" ht="15" x14ac:dyDescent="0.25">
      <c r="A253" s="32">
        <v>790</v>
      </c>
      <c r="B253" s="13" t="s">
        <v>258</v>
      </c>
      <c r="C253" s="15">
        <v>23332</v>
      </c>
      <c r="D253" s="15">
        <f>Ikärakenne[[#This Row],[Laskennalliset kustannukset, IKÄRAKENNE yhteensä, €]]</f>
        <v>35266880.399999991</v>
      </c>
      <c r="E253" s="15">
        <f>'Lask. kustannukset MUUT'!AD259</f>
        <v>6264098.9539964087</v>
      </c>
      <c r="F253" s="231">
        <f>Yhteenveto[[#This Row],[Ikärakenne, laskennallinen kustannus]]+Yhteenveto[[#This Row],[Muut laskennalliset kustannukset ]]</f>
        <v>41530979.353996396</v>
      </c>
      <c r="G253" s="446">
        <v>1629.76</v>
      </c>
      <c r="H253" s="17">
        <v>38025560.32</v>
      </c>
      <c r="I253" s="337">
        <f>Yhteenveto[[#This Row],[Laskennalliset kustannukset yhteensä]]-Yhteenveto[[#This Row],[Omarahoitusosuus, €]]</f>
        <v>3505419.0339963958</v>
      </c>
      <c r="J253" s="33">
        <f>Lisäosat!U254</f>
        <v>771024.58605490928</v>
      </c>
      <c r="K253" s="34">
        <f>'Muut lis_väh'!O251</f>
        <v>203919.105520549</v>
      </c>
      <c r="L253" s="231">
        <f>Yhteenveto[[#This Row],[Valtionosuus omarahoitusosuuden jälkeen (välisumma)]]+Yhteenveto[[#This Row],[Lisäosat yhteensä]]+Yhteenveto[[#This Row],[Valtionosuuteen tehtävät vähennykset ja lisäykset, netto]]</f>
        <v>4480362.725571854</v>
      </c>
      <c r="M253" s="34">
        <f>'Verotuloihin perust tasaus'!N258</f>
        <v>8857843</v>
      </c>
      <c r="N253" s="301">
        <f>SUM(Yhteenveto[[#This Row],[Valtionosuus ennen verotuloihin perustuvaa valtionosuuden tasausta]]+Yhteenveto[[#This Row],[Verotuloihin perustuva valtionosuuden tasaus]])</f>
        <v>13338205.725571854</v>
      </c>
      <c r="O253" s="241">
        <f>Verokorvaukset!H251</f>
        <v>3158369.8352731997</v>
      </c>
      <c r="P253" s="368">
        <f>SUM(Yhteenveto[[#This Row],[Kunnan  peruspalvelujen valtionosuus ]:[Veroperustemuutoksista johtuvien veromenetysten korvaus]])</f>
        <v>16496575.560845055</v>
      </c>
      <c r="Q253" s="34">
        <f>Kotikuntakorvaus!F255</f>
        <v>455998.17500000005</v>
      </c>
      <c r="R253" s="339">
        <f>+Yhteenveto[[#This Row],[Kunnan  peruspalvelujen valtionosuus ]]+Yhteenveto[[#This Row],[Veroperustemuutoksista johtuvien veromenetysten korvaus]]+Yhteenveto[[#This Row],[Kotikuntakorvaus, netto]]</f>
        <v>16952573.735845055</v>
      </c>
      <c r="S253" s="11"/>
      <c r="T253"/>
    </row>
    <row r="254" spans="1:20" ht="15" x14ac:dyDescent="0.25">
      <c r="A254" s="32">
        <v>791</v>
      </c>
      <c r="B254" s="13" t="s">
        <v>259</v>
      </c>
      <c r="C254" s="15">
        <v>4861</v>
      </c>
      <c r="D254" s="15">
        <f>Ikärakenne[[#This Row],[Laskennalliset kustannukset, IKÄRAKENNE yhteensä, €]]</f>
        <v>8041663.6500000004</v>
      </c>
      <c r="E254" s="15">
        <f>'Lask. kustannukset MUUT'!AD260</f>
        <v>2744939.7105747038</v>
      </c>
      <c r="F254" s="231">
        <f>Yhteenveto[[#This Row],[Ikärakenne, laskennallinen kustannus]]+Yhteenveto[[#This Row],[Muut laskennalliset kustannukset ]]</f>
        <v>10786603.360574704</v>
      </c>
      <c r="G254" s="446">
        <v>1629.76</v>
      </c>
      <c r="H254" s="17">
        <v>7922263.3600000003</v>
      </c>
      <c r="I254" s="337">
        <f>Yhteenveto[[#This Row],[Laskennalliset kustannukset yhteensä]]-Yhteenveto[[#This Row],[Omarahoitusosuus, €]]</f>
        <v>2864340.0005747033</v>
      </c>
      <c r="J254" s="33">
        <f>Lisäosat!U255</f>
        <v>892229.42539296474</v>
      </c>
      <c r="K254" s="34">
        <f>'Muut lis_väh'!O252</f>
        <v>147921.99496498521</v>
      </c>
      <c r="L254" s="231">
        <f>Yhteenveto[[#This Row],[Valtionosuus omarahoitusosuuden jälkeen (välisumma)]]+Yhteenveto[[#This Row],[Lisäosat yhteensä]]+Yhteenveto[[#This Row],[Valtionosuuteen tehtävät vähennykset ja lisäykset, netto]]</f>
        <v>3904491.4209326534</v>
      </c>
      <c r="M254" s="34">
        <f>'Verotuloihin perust tasaus'!N259</f>
        <v>2890453</v>
      </c>
      <c r="N254" s="301">
        <f>SUM(Yhteenveto[[#This Row],[Valtionosuus ennen verotuloihin perustuvaa valtionosuuden tasausta]]+Yhteenveto[[#This Row],[Verotuloihin perustuva valtionosuuden tasaus]])</f>
        <v>6794944.4209326534</v>
      </c>
      <c r="O254" s="241">
        <f>Verokorvaukset!H252</f>
        <v>1066582.2391782957</v>
      </c>
      <c r="P254" s="368">
        <f>SUM(Yhteenveto[[#This Row],[Kunnan  peruspalvelujen valtionosuus ]:[Veroperustemuutoksista johtuvien veromenetysten korvaus]])</f>
        <v>7861526.6601109486</v>
      </c>
      <c r="Q254" s="34">
        <f>Kotikuntakorvaus!F256</f>
        <v>-34486.959999999992</v>
      </c>
      <c r="R254" s="339">
        <f>+Yhteenveto[[#This Row],[Kunnan  peruspalvelujen valtionosuus ]]+Yhteenveto[[#This Row],[Veroperustemuutoksista johtuvien veromenetysten korvaus]]+Yhteenveto[[#This Row],[Kotikuntakorvaus, netto]]</f>
        <v>7827039.7001109486</v>
      </c>
      <c r="S254" s="11"/>
      <c r="T254"/>
    </row>
    <row r="255" spans="1:20" ht="15" x14ac:dyDescent="0.25">
      <c r="A255" s="32">
        <v>831</v>
      </c>
      <c r="B255" s="13" t="s">
        <v>260</v>
      </c>
      <c r="C255" s="15">
        <v>4574</v>
      </c>
      <c r="D255" s="15">
        <f>Ikärakenne[[#This Row],[Laskennalliset kustannukset, IKÄRAKENNE yhteensä, €]]</f>
        <v>7602469.6199999992</v>
      </c>
      <c r="E255" s="15">
        <f>'Lask. kustannukset MUUT'!AD261</f>
        <v>2258255.3704134179</v>
      </c>
      <c r="F255" s="231">
        <f>Yhteenveto[[#This Row],[Ikärakenne, laskennallinen kustannus]]+Yhteenveto[[#This Row],[Muut laskennalliset kustannukset ]]</f>
        <v>9860724.9904134162</v>
      </c>
      <c r="G255" s="446">
        <v>1629.76</v>
      </c>
      <c r="H255" s="17">
        <v>7454522.2400000002</v>
      </c>
      <c r="I255" s="337">
        <f>Yhteenveto[[#This Row],[Laskennalliset kustannukset yhteensä]]-Yhteenveto[[#This Row],[Omarahoitusosuus, €]]</f>
        <v>2406202.750413416</v>
      </c>
      <c r="J255" s="33">
        <f>Lisäosat!U256</f>
        <v>135977.22869678919</v>
      </c>
      <c r="K255" s="34">
        <f>'Muut lis_väh'!O253</f>
        <v>-319865.75563117233</v>
      </c>
      <c r="L255" s="231">
        <f>Yhteenveto[[#This Row],[Valtionosuus omarahoitusosuuden jälkeen (välisumma)]]+Yhteenveto[[#This Row],[Lisäosat yhteensä]]+Yhteenveto[[#This Row],[Valtionosuuteen tehtävät vähennykset ja lisäykset, netto]]</f>
        <v>2222314.2234790325</v>
      </c>
      <c r="M255" s="34">
        <f>'Verotuloihin perust tasaus'!N260</f>
        <v>599146</v>
      </c>
      <c r="N255" s="301">
        <f>SUM(Yhteenveto[[#This Row],[Valtionosuus ennen verotuloihin perustuvaa valtionosuuden tasausta]]+Yhteenveto[[#This Row],[Verotuloihin perustuva valtionosuuden tasaus]])</f>
        <v>2821460.2234790325</v>
      </c>
      <c r="O255" s="241">
        <f>Verokorvaukset!H253</f>
        <v>442278.67476599518</v>
      </c>
      <c r="P255" s="368">
        <f>SUM(Yhteenveto[[#This Row],[Kunnan  peruspalvelujen valtionosuus ]:[Veroperustemuutoksista johtuvien veromenetysten korvaus]])</f>
        <v>3263738.8982450278</v>
      </c>
      <c r="Q255" s="34">
        <f>Kotikuntakorvaus!F257</f>
        <v>-283033.34999999998</v>
      </c>
      <c r="R255" s="339">
        <f>+Yhteenveto[[#This Row],[Kunnan  peruspalvelujen valtionosuus ]]+Yhteenveto[[#This Row],[Veroperustemuutoksista johtuvien veromenetysten korvaus]]+Yhteenveto[[#This Row],[Kotikuntakorvaus, netto]]</f>
        <v>2980705.5482450277</v>
      </c>
      <c r="S255" s="11"/>
      <c r="T255"/>
    </row>
    <row r="256" spans="1:20" ht="15" x14ac:dyDescent="0.25">
      <c r="A256" s="32">
        <v>832</v>
      </c>
      <c r="B256" s="13" t="s">
        <v>261</v>
      </c>
      <c r="C256" s="15">
        <v>3555</v>
      </c>
      <c r="D256" s="15">
        <f>Ikärakenne[[#This Row],[Laskennalliset kustannukset, IKÄRAKENNE yhteensä, €]]</f>
        <v>5547831.120000001</v>
      </c>
      <c r="E256" s="15">
        <f>'Lask. kustannukset MUUT'!AD262</f>
        <v>2977522.5742673175</v>
      </c>
      <c r="F256" s="231">
        <f>Yhteenveto[[#This Row],[Ikärakenne, laskennallinen kustannus]]+Yhteenveto[[#This Row],[Muut laskennalliset kustannukset ]]</f>
        <v>8525353.6942673177</v>
      </c>
      <c r="G256" s="446">
        <v>1629.76</v>
      </c>
      <c r="H256" s="17">
        <v>5793796.7999999998</v>
      </c>
      <c r="I256" s="337">
        <f>Yhteenveto[[#This Row],[Laskennalliset kustannukset yhteensä]]-Yhteenveto[[#This Row],[Omarahoitusosuus, €]]</f>
        <v>2731556.8942673178</v>
      </c>
      <c r="J256" s="33">
        <f>Lisäosat!U257</f>
        <v>1397338.7907375437</v>
      </c>
      <c r="K256" s="34">
        <f>'Muut lis_väh'!O254</f>
        <v>2137309.0649981028</v>
      </c>
      <c r="L256" s="231">
        <f>Yhteenveto[[#This Row],[Valtionosuus omarahoitusosuuden jälkeen (välisumma)]]+Yhteenveto[[#This Row],[Lisäosat yhteensä]]+Yhteenveto[[#This Row],[Valtionosuuteen tehtävät vähennykset ja lisäykset, netto]]</f>
        <v>6266204.7500029644</v>
      </c>
      <c r="M256" s="34">
        <f>'Verotuloihin perust tasaus'!N261</f>
        <v>1780280</v>
      </c>
      <c r="N256" s="301">
        <f>SUM(Yhteenveto[[#This Row],[Valtionosuus ennen verotuloihin perustuvaa valtionosuuden tasausta]]+Yhteenveto[[#This Row],[Verotuloihin perustuva valtionosuuden tasaus]])</f>
        <v>8046484.7500029644</v>
      </c>
      <c r="O256" s="241">
        <f>Verokorvaukset!H254</f>
        <v>608246.18444874231</v>
      </c>
      <c r="P256" s="368">
        <f>SUM(Yhteenveto[[#This Row],[Kunnan  peruspalvelujen valtionosuus ]:[Veroperustemuutoksista johtuvien veromenetysten korvaus]])</f>
        <v>8654730.9344517067</v>
      </c>
      <c r="Q256" s="34">
        <f>Kotikuntakorvaus!F258</f>
        <v>37190.087499999994</v>
      </c>
      <c r="R256" s="339">
        <f>+Yhteenveto[[#This Row],[Kunnan  peruspalvelujen valtionosuus ]]+Yhteenveto[[#This Row],[Veroperustemuutoksista johtuvien veromenetysten korvaus]]+Yhteenveto[[#This Row],[Kotikuntakorvaus, netto]]</f>
        <v>8691921.0219517071</v>
      </c>
      <c r="S256" s="11"/>
      <c r="T256"/>
    </row>
    <row r="257" spans="1:20" ht="15" x14ac:dyDescent="0.25">
      <c r="A257" s="32">
        <v>833</v>
      </c>
      <c r="B257" s="13" t="s">
        <v>262</v>
      </c>
      <c r="C257" s="15">
        <v>1707</v>
      </c>
      <c r="D257" s="15">
        <f>Ikärakenne[[#This Row],[Laskennalliset kustannukset, IKÄRAKENNE yhteensä, €]]</f>
        <v>2432520.8899999997</v>
      </c>
      <c r="E257" s="15">
        <f>'Lask. kustannukset MUUT'!AD263</f>
        <v>780438.21685300814</v>
      </c>
      <c r="F257" s="231">
        <f>Yhteenveto[[#This Row],[Ikärakenne, laskennallinen kustannus]]+Yhteenveto[[#This Row],[Muut laskennalliset kustannukset ]]</f>
        <v>3212959.1068530078</v>
      </c>
      <c r="G257" s="446">
        <v>1629.76</v>
      </c>
      <c r="H257" s="17">
        <v>2782000.32</v>
      </c>
      <c r="I257" s="337">
        <f>Yhteenveto[[#This Row],[Laskennalliset kustannukset yhteensä]]-Yhteenveto[[#This Row],[Omarahoitusosuus, €]]</f>
        <v>430958.78685300797</v>
      </c>
      <c r="J257" s="33">
        <f>Lisäosat!U258</f>
        <v>103533.74062190538</v>
      </c>
      <c r="K257" s="34">
        <f>'Muut lis_väh'!O255</f>
        <v>761147.9219073198</v>
      </c>
      <c r="L257" s="231">
        <f>Yhteenveto[[#This Row],[Valtionosuus omarahoitusosuuden jälkeen (välisumma)]]+Yhteenveto[[#This Row],[Lisäosat yhteensä]]+Yhteenveto[[#This Row],[Valtionosuuteen tehtävät vähennykset ja lisäykset, netto]]</f>
        <v>1295640.4493822332</v>
      </c>
      <c r="M257" s="34">
        <f>'Verotuloihin perust tasaus'!N262</f>
        <v>340317</v>
      </c>
      <c r="N257" s="301">
        <f>SUM(Yhteenveto[[#This Row],[Valtionosuus ennen verotuloihin perustuvaa valtionosuuden tasausta]]+Yhteenveto[[#This Row],[Verotuloihin perustuva valtionosuuden tasaus]])</f>
        <v>1635957.4493822332</v>
      </c>
      <c r="O257" s="241">
        <f>Verokorvaukset!H255</f>
        <v>283888.36971904984</v>
      </c>
      <c r="P257" s="368">
        <f>SUM(Yhteenveto[[#This Row],[Kunnan  peruspalvelujen valtionosuus ]:[Veroperustemuutoksista johtuvien veromenetysten korvaus]])</f>
        <v>1919845.8191012831</v>
      </c>
      <c r="Q257" s="34">
        <f>Kotikuntakorvaus!F259</f>
        <v>303881</v>
      </c>
      <c r="R257" s="339">
        <f>+Yhteenveto[[#This Row],[Kunnan  peruspalvelujen valtionosuus ]]+Yhteenveto[[#This Row],[Veroperustemuutoksista johtuvien veromenetysten korvaus]]+Yhteenveto[[#This Row],[Kotikuntakorvaus, netto]]</f>
        <v>2223726.8191012833</v>
      </c>
      <c r="S257" s="11"/>
      <c r="T257"/>
    </row>
    <row r="258" spans="1:20" ht="15" x14ac:dyDescent="0.25">
      <c r="A258" s="32">
        <v>834</v>
      </c>
      <c r="B258" s="13" t="s">
        <v>263</v>
      </c>
      <c r="C258" s="15">
        <v>5777</v>
      </c>
      <c r="D258" s="15">
        <f>Ikärakenne[[#This Row],[Laskennalliset kustannukset, IKÄRAKENNE yhteensä, €]]</f>
        <v>8849646.75</v>
      </c>
      <c r="E258" s="15">
        <f>'Lask. kustannukset MUUT'!AD264</f>
        <v>1626044.9852853138</v>
      </c>
      <c r="F258" s="231">
        <f>Yhteenveto[[#This Row],[Ikärakenne, laskennallinen kustannus]]+Yhteenveto[[#This Row],[Muut laskennalliset kustannukset ]]</f>
        <v>10475691.735285314</v>
      </c>
      <c r="G258" s="446">
        <v>1629.76</v>
      </c>
      <c r="H258" s="17">
        <v>9415123.5199999996</v>
      </c>
      <c r="I258" s="337">
        <f>Yhteenveto[[#This Row],[Laskennalliset kustannukset yhteensä]]-Yhteenveto[[#This Row],[Omarahoitusosuus, €]]</f>
        <v>1060568.2152853142</v>
      </c>
      <c r="J258" s="33">
        <f>Lisäosat!U259</f>
        <v>169833.49998462349</v>
      </c>
      <c r="K258" s="34">
        <f>'Muut lis_väh'!O256</f>
        <v>1792806.3388693775</v>
      </c>
      <c r="L258" s="231">
        <f>Yhteenveto[[#This Row],[Valtionosuus omarahoitusosuuden jälkeen (välisumma)]]+Yhteenveto[[#This Row],[Lisäosat yhteensä]]+Yhteenveto[[#This Row],[Valtionosuuteen tehtävät vähennykset ja lisäykset, netto]]</f>
        <v>3023208.0541393152</v>
      </c>
      <c r="M258" s="34">
        <f>'Verotuloihin perust tasaus'!N263</f>
        <v>1553590</v>
      </c>
      <c r="N258" s="301">
        <f>SUM(Yhteenveto[[#This Row],[Valtionosuus ennen verotuloihin perustuvaa valtionosuuden tasausta]]+Yhteenveto[[#This Row],[Verotuloihin perustuva valtionosuuden tasaus]])</f>
        <v>4576798.0541393152</v>
      </c>
      <c r="O258" s="241">
        <f>Verokorvaukset!H256</f>
        <v>799743.49061470327</v>
      </c>
      <c r="P258" s="368">
        <f>SUM(Yhteenveto[[#This Row],[Kunnan  peruspalvelujen valtionosuus ]:[Veroperustemuutoksista johtuvien veromenetysten korvaus]])</f>
        <v>5376541.5447540181</v>
      </c>
      <c r="Q258" s="34">
        <f>Kotikuntakorvaus!F260</f>
        <v>-89927.575000000012</v>
      </c>
      <c r="R258" s="339">
        <f>+Yhteenveto[[#This Row],[Kunnan  peruspalvelujen valtionosuus ]]+Yhteenveto[[#This Row],[Veroperustemuutoksista johtuvien veromenetysten korvaus]]+Yhteenveto[[#This Row],[Kotikuntakorvaus, netto]]</f>
        <v>5286613.9697540179</v>
      </c>
      <c r="S258" s="11"/>
      <c r="T258"/>
    </row>
    <row r="259" spans="1:20" ht="15" x14ac:dyDescent="0.25">
      <c r="A259" s="32">
        <v>837</v>
      </c>
      <c r="B259" s="13" t="s">
        <v>264</v>
      </c>
      <c r="C259" s="15">
        <v>263337</v>
      </c>
      <c r="D259" s="15">
        <f>Ikärakenne[[#This Row],[Laskennalliset kustannukset, IKÄRAKENNE yhteensä, €]]</f>
        <v>383121497.32999998</v>
      </c>
      <c r="E259" s="15">
        <f>'Lask. kustannukset MUUT'!AD265</f>
        <v>119928135.47804493</v>
      </c>
      <c r="F259" s="231">
        <f>Yhteenveto[[#This Row],[Ikärakenne, laskennallinen kustannus]]+Yhteenveto[[#This Row],[Muut laskennalliset kustannukset ]]</f>
        <v>503049632.80804491</v>
      </c>
      <c r="G259" s="446">
        <v>1629.76</v>
      </c>
      <c r="H259" s="17">
        <v>429176109.12</v>
      </c>
      <c r="I259" s="337">
        <f>Yhteenveto[[#This Row],[Laskennalliset kustannukset yhteensä]]-Yhteenveto[[#This Row],[Omarahoitusosuus, €]]</f>
        <v>73873523.688044906</v>
      </c>
      <c r="J259" s="33">
        <f>Lisäosat!U260</f>
        <v>15928358.608663879</v>
      </c>
      <c r="K259" s="34">
        <f>'Muut lis_väh'!O257</f>
        <v>-71168798.609290719</v>
      </c>
      <c r="L259" s="231">
        <f>Yhteenveto[[#This Row],[Valtionosuus omarahoitusosuuden jälkeen (välisumma)]]+Yhteenveto[[#This Row],[Lisäosat yhteensä]]+Yhteenveto[[#This Row],[Valtionosuuteen tehtävät vähennykset ja lisäykset, netto]]</f>
        <v>18633083.687418073</v>
      </c>
      <c r="M259" s="34">
        <f>'Verotuloihin perust tasaus'!N264</f>
        <v>9548890</v>
      </c>
      <c r="N259" s="301">
        <f>SUM(Yhteenveto[[#This Row],[Valtionosuus ennen verotuloihin perustuvaa valtionosuuden tasausta]]+Yhteenveto[[#This Row],[Verotuloihin perustuva valtionosuuden tasaus]])</f>
        <v>28181973.687418073</v>
      </c>
      <c r="O259" s="241">
        <f>Verokorvaukset!H257</f>
        <v>29209475.697622173</v>
      </c>
      <c r="P259" s="368">
        <f>SUM(Yhteenveto[[#This Row],[Kunnan  peruspalvelujen valtionosuus ]:[Veroperustemuutoksista johtuvien veromenetysten korvaus]])</f>
        <v>57391449.385040246</v>
      </c>
      <c r="Q259" s="34">
        <f>Kotikuntakorvaus!F261</f>
        <v>-17154647.809999999</v>
      </c>
      <c r="R259" s="339">
        <f>+Yhteenveto[[#This Row],[Kunnan  peruspalvelujen valtionosuus ]]+Yhteenveto[[#This Row],[Veroperustemuutoksista johtuvien veromenetysten korvaus]]+Yhteenveto[[#This Row],[Kotikuntakorvaus, netto]]</f>
        <v>40236801.575040251</v>
      </c>
      <c r="S259" s="11"/>
      <c r="T259"/>
    </row>
    <row r="260" spans="1:20" ht="15" x14ac:dyDescent="0.25">
      <c r="A260" s="32">
        <v>844</v>
      </c>
      <c r="B260" s="13" t="s">
        <v>265</v>
      </c>
      <c r="C260" s="15">
        <v>1388</v>
      </c>
      <c r="D260" s="15">
        <f>Ikärakenne[[#This Row],[Laskennalliset kustannukset, IKÄRAKENNE yhteensä, €]]</f>
        <v>1660355.4699999997</v>
      </c>
      <c r="E260" s="15">
        <f>'Lask. kustannukset MUUT'!AD266</f>
        <v>645311.8253989158</v>
      </c>
      <c r="F260" s="231">
        <f>Yhteenveto[[#This Row],[Ikärakenne, laskennallinen kustannus]]+Yhteenveto[[#This Row],[Muut laskennalliset kustannukset ]]</f>
        <v>2305667.2953989157</v>
      </c>
      <c r="G260" s="446">
        <v>1629.76</v>
      </c>
      <c r="H260" s="17">
        <v>2262106.88</v>
      </c>
      <c r="I260" s="337">
        <f>Yhteenveto[[#This Row],[Laskennalliset kustannukset yhteensä]]-Yhteenveto[[#This Row],[Omarahoitusosuus, €]]</f>
        <v>43560.415398915764</v>
      </c>
      <c r="J260" s="33">
        <f>Lisäosat!U261</f>
        <v>252241.14302528149</v>
      </c>
      <c r="K260" s="34">
        <f>'Muut lis_väh'!O258</f>
        <v>62898.256115623662</v>
      </c>
      <c r="L260" s="231">
        <f>Yhteenveto[[#This Row],[Valtionosuus omarahoitusosuuden jälkeen (välisumma)]]+Yhteenveto[[#This Row],[Lisäosat yhteensä]]+Yhteenveto[[#This Row],[Valtionosuuteen tehtävät vähennykset ja lisäykset, netto]]</f>
        <v>358699.81453982089</v>
      </c>
      <c r="M260" s="34">
        <f>'Verotuloihin perust tasaus'!N265</f>
        <v>631190</v>
      </c>
      <c r="N260" s="301">
        <f>SUM(Yhteenveto[[#This Row],[Valtionosuus ennen verotuloihin perustuvaa valtionosuuden tasausta]]+Yhteenveto[[#This Row],[Verotuloihin perustuva valtionosuuden tasaus]])</f>
        <v>989889.81453982089</v>
      </c>
      <c r="O260" s="241">
        <f>Verokorvaukset!H258</f>
        <v>291707.24437397352</v>
      </c>
      <c r="P260" s="368">
        <f>SUM(Yhteenveto[[#This Row],[Kunnan  peruspalvelujen valtionosuus ]:[Veroperustemuutoksista johtuvien veromenetysten korvaus]])</f>
        <v>1281597.0589137943</v>
      </c>
      <c r="Q260" s="34">
        <f>Kotikuntakorvaus!F262</f>
        <v>45935.5</v>
      </c>
      <c r="R260" s="339">
        <f>+Yhteenveto[[#This Row],[Kunnan  peruspalvelujen valtionosuus ]]+Yhteenveto[[#This Row],[Veroperustemuutoksista johtuvien veromenetysten korvaus]]+Yhteenveto[[#This Row],[Kotikuntakorvaus, netto]]</f>
        <v>1327532.5589137943</v>
      </c>
      <c r="S260" s="11"/>
      <c r="T260"/>
    </row>
    <row r="261" spans="1:20" ht="15" x14ac:dyDescent="0.25">
      <c r="A261" s="32">
        <v>845</v>
      </c>
      <c r="B261" s="13" t="s">
        <v>266</v>
      </c>
      <c r="C261" s="15">
        <v>2837</v>
      </c>
      <c r="D261" s="15">
        <f>Ikärakenne[[#This Row],[Laskennalliset kustannukset, IKÄRAKENNE yhteensä, €]]</f>
        <v>4905486.8299999991</v>
      </c>
      <c r="E261" s="15">
        <f>'Lask. kustannukset MUUT'!AD267</f>
        <v>1963683.804087511</v>
      </c>
      <c r="F261" s="231">
        <f>Yhteenveto[[#This Row],[Ikärakenne, laskennallinen kustannus]]+Yhteenveto[[#This Row],[Muut laskennalliset kustannukset ]]</f>
        <v>6869170.6340875104</v>
      </c>
      <c r="G261" s="446">
        <v>1629.76</v>
      </c>
      <c r="H261" s="17">
        <v>4623629.12</v>
      </c>
      <c r="I261" s="337">
        <f>Yhteenveto[[#This Row],[Laskennalliset kustannukset yhteensä]]-Yhteenveto[[#This Row],[Omarahoitusosuus, €]]</f>
        <v>2245541.5140875103</v>
      </c>
      <c r="J261" s="33">
        <f>Lisäosat!U262</f>
        <v>482946.78733219393</v>
      </c>
      <c r="K261" s="34">
        <f>'Muut lis_väh'!O259</f>
        <v>-72299.339196791829</v>
      </c>
      <c r="L261" s="231">
        <f>Yhteenveto[[#This Row],[Valtionosuus omarahoitusosuuden jälkeen (välisumma)]]+Yhteenveto[[#This Row],[Lisäosat yhteensä]]+Yhteenveto[[#This Row],[Valtionosuuteen tehtävät vähennykset ja lisäykset, netto]]</f>
        <v>2656188.9622229123</v>
      </c>
      <c r="M261" s="34">
        <f>'Verotuloihin perust tasaus'!N266</f>
        <v>1160088</v>
      </c>
      <c r="N261" s="301">
        <f>SUM(Yhteenveto[[#This Row],[Valtionosuus ennen verotuloihin perustuvaa valtionosuuden tasausta]]+Yhteenveto[[#This Row],[Verotuloihin perustuva valtionosuuden tasaus]])</f>
        <v>3816276.9622229123</v>
      </c>
      <c r="O261" s="241">
        <f>Verokorvaukset!H259</f>
        <v>512456.04151767428</v>
      </c>
      <c r="P261" s="368">
        <f>SUM(Yhteenveto[[#This Row],[Kunnan  peruspalvelujen valtionosuus ]:[Veroperustemuutoksista johtuvien veromenetysten korvaus]])</f>
        <v>4328733.0037405863</v>
      </c>
      <c r="Q261" s="34">
        <f>Kotikuntakorvaus!F263</f>
        <v>-100616.41250000001</v>
      </c>
      <c r="R261" s="339">
        <f>+Yhteenveto[[#This Row],[Kunnan  peruspalvelujen valtionosuus ]]+Yhteenveto[[#This Row],[Veroperustemuutoksista johtuvien veromenetysten korvaus]]+Yhteenveto[[#This Row],[Kotikuntakorvaus, netto]]</f>
        <v>4228116.5912405867</v>
      </c>
      <c r="S261" s="11"/>
      <c r="T261"/>
    </row>
    <row r="262" spans="1:20" ht="15" x14ac:dyDescent="0.25">
      <c r="A262" s="32">
        <v>846</v>
      </c>
      <c r="B262" s="13" t="s">
        <v>267</v>
      </c>
      <c r="C262" s="15">
        <v>4574</v>
      </c>
      <c r="D262" s="15">
        <f>Ikärakenne[[#This Row],[Laskennalliset kustannukset, IKÄRAKENNE yhteensä, €]]</f>
        <v>7052034.2399999993</v>
      </c>
      <c r="E262" s="15">
        <f>'Lask. kustannukset MUUT'!AD268</f>
        <v>1356167.4942413932</v>
      </c>
      <c r="F262" s="231">
        <f>Yhteenveto[[#This Row],[Ikärakenne, laskennallinen kustannus]]+Yhteenveto[[#This Row],[Muut laskennalliset kustannukset ]]</f>
        <v>8408201.7342413925</v>
      </c>
      <c r="G262" s="446">
        <v>1629.76</v>
      </c>
      <c r="H262" s="17">
        <v>7454522.2400000002</v>
      </c>
      <c r="I262" s="337">
        <f>Yhteenveto[[#This Row],[Laskennalliset kustannukset yhteensä]]-Yhteenveto[[#This Row],[Omarahoitusosuus, €]]</f>
        <v>953679.49424139224</v>
      </c>
      <c r="J262" s="33">
        <f>Lisäosat!U263</f>
        <v>204152.94681286969</v>
      </c>
      <c r="K262" s="34">
        <f>'Muut lis_väh'!O260</f>
        <v>1104998.4385980333</v>
      </c>
      <c r="L262" s="231">
        <f>Yhteenveto[[#This Row],[Valtionosuus omarahoitusosuuden jälkeen (välisumma)]]+Yhteenveto[[#This Row],[Lisäosat yhteensä]]+Yhteenveto[[#This Row],[Valtionosuuteen tehtävät vähennykset ja lisäykset, netto]]</f>
        <v>2262830.8796522953</v>
      </c>
      <c r="M262" s="34">
        <f>'Verotuloihin perust tasaus'!N267</f>
        <v>2836342</v>
      </c>
      <c r="N262" s="301">
        <f>SUM(Yhteenveto[[#This Row],[Valtionosuus ennen verotuloihin perustuvaa valtionosuuden tasausta]]+Yhteenveto[[#This Row],[Verotuloihin perustuva valtionosuuden tasaus]])</f>
        <v>5099172.8796522953</v>
      </c>
      <c r="O262" s="241">
        <f>Verokorvaukset!H260</f>
        <v>888968.30496204458</v>
      </c>
      <c r="P262" s="368">
        <f>SUM(Yhteenveto[[#This Row],[Kunnan  peruspalvelujen valtionosuus ]:[Veroperustemuutoksista johtuvien veromenetysten korvaus]])</f>
        <v>5988141.1846143398</v>
      </c>
      <c r="Q262" s="34">
        <f>Kotikuntakorvaus!F264</f>
        <v>-95316.162500000006</v>
      </c>
      <c r="R262" s="339">
        <f>+Yhteenveto[[#This Row],[Kunnan  peruspalvelujen valtionosuus ]]+Yhteenveto[[#This Row],[Veroperustemuutoksista johtuvien veromenetysten korvaus]]+Yhteenveto[[#This Row],[Kotikuntakorvaus, netto]]</f>
        <v>5892825.0221143402</v>
      </c>
      <c r="S262" s="11"/>
      <c r="T262"/>
    </row>
    <row r="263" spans="1:20" ht="15" x14ac:dyDescent="0.25">
      <c r="A263" s="32">
        <v>848</v>
      </c>
      <c r="B263" s="13" t="s">
        <v>268</v>
      </c>
      <c r="C263" s="15">
        <v>3869</v>
      </c>
      <c r="D263" s="15">
        <f>Ikärakenne[[#This Row],[Laskennalliset kustannukset, IKÄRAKENNE yhteensä, €]]</f>
        <v>5682392.4299999997</v>
      </c>
      <c r="E263" s="15">
        <f>'Lask. kustannukset MUUT'!AD269</f>
        <v>2115819.2268797783</v>
      </c>
      <c r="F263" s="231">
        <f>Yhteenveto[[#This Row],[Ikärakenne, laskennallinen kustannus]]+Yhteenveto[[#This Row],[Muut laskennalliset kustannukset ]]</f>
        <v>7798211.656879778</v>
      </c>
      <c r="G263" s="446">
        <v>1629.76</v>
      </c>
      <c r="H263" s="17">
        <v>6305541.4400000004</v>
      </c>
      <c r="I263" s="337">
        <f>Yhteenveto[[#This Row],[Laskennalliset kustannukset yhteensä]]-Yhteenveto[[#This Row],[Omarahoitusosuus, €]]</f>
        <v>1492670.2168797776</v>
      </c>
      <c r="J263" s="33">
        <f>Lisäosat!U264</f>
        <v>376890.69326762843</v>
      </c>
      <c r="K263" s="34">
        <f>'Muut lis_väh'!O261</f>
        <v>-149156.8484916673</v>
      </c>
      <c r="L263" s="231">
        <f>Yhteenveto[[#This Row],[Valtionosuus omarahoitusosuuden jälkeen (välisumma)]]+Yhteenveto[[#This Row],[Lisäosat yhteensä]]+Yhteenveto[[#This Row],[Valtionosuuteen tehtävät vähennykset ja lisäykset, netto]]</f>
        <v>1720404.0616557389</v>
      </c>
      <c r="M263" s="34">
        <f>'Verotuloihin perust tasaus'!N268</f>
        <v>2532171</v>
      </c>
      <c r="N263" s="301">
        <f>SUM(Yhteenveto[[#This Row],[Valtionosuus ennen verotuloihin perustuvaa valtionosuuden tasausta]]+Yhteenveto[[#This Row],[Verotuloihin perustuva valtionosuuden tasaus]])</f>
        <v>4252575.0616557393</v>
      </c>
      <c r="O263" s="241">
        <f>Verokorvaukset!H261</f>
        <v>801903.40619522939</v>
      </c>
      <c r="P263" s="368">
        <f>SUM(Yhteenveto[[#This Row],[Kunnan  peruspalvelujen valtionosuus ]:[Veroperustemuutoksista johtuvien veromenetysten korvaus]])</f>
        <v>5054478.4678509682</v>
      </c>
      <c r="Q263" s="34">
        <f>Kotikuntakorvaus!F265</f>
        <v>10600.5</v>
      </c>
      <c r="R263" s="339">
        <f>+Yhteenveto[[#This Row],[Kunnan  peruspalvelujen valtionosuus ]]+Yhteenveto[[#This Row],[Veroperustemuutoksista johtuvien veromenetysten korvaus]]+Yhteenveto[[#This Row],[Kotikuntakorvaus, netto]]</f>
        <v>5065078.9678509682</v>
      </c>
      <c r="S263" s="11"/>
      <c r="T263"/>
    </row>
    <row r="264" spans="1:20" ht="15" x14ac:dyDescent="0.25">
      <c r="A264" s="32">
        <v>849</v>
      </c>
      <c r="B264" s="13" t="s">
        <v>269</v>
      </c>
      <c r="C264" s="15">
        <v>2750</v>
      </c>
      <c r="D264" s="15">
        <f>Ikärakenne[[#This Row],[Laskennalliset kustannukset, IKÄRAKENNE yhteensä, €]]</f>
        <v>5316676.4399999995</v>
      </c>
      <c r="E264" s="15">
        <f>'Lask. kustannukset MUUT'!AD270</f>
        <v>1037795.8063727744</v>
      </c>
      <c r="F264" s="231">
        <f>Yhteenveto[[#This Row],[Ikärakenne, laskennallinen kustannus]]+Yhteenveto[[#This Row],[Muut laskennalliset kustannukset ]]</f>
        <v>6354472.2463727742</v>
      </c>
      <c r="G264" s="446">
        <v>1629.76</v>
      </c>
      <c r="H264" s="17">
        <v>4481840</v>
      </c>
      <c r="I264" s="337">
        <f>Yhteenveto[[#This Row],[Laskennalliset kustannukset yhteensä]]-Yhteenveto[[#This Row],[Omarahoitusosuus, €]]</f>
        <v>1872632.2463727742</v>
      </c>
      <c r="J264" s="33">
        <f>Lisäosat!U265</f>
        <v>258422.34368362318</v>
      </c>
      <c r="K264" s="34">
        <f>'Muut lis_väh'!O262</f>
        <v>438980.37101825856</v>
      </c>
      <c r="L264" s="231">
        <f>Yhteenveto[[#This Row],[Valtionosuus omarahoitusosuuden jälkeen (välisumma)]]+Yhteenveto[[#This Row],[Lisäosat yhteensä]]+Yhteenveto[[#This Row],[Valtionosuuteen tehtävät vähennykset ja lisäykset, netto]]</f>
        <v>2570034.9610746559</v>
      </c>
      <c r="M264" s="34">
        <f>'Verotuloihin perust tasaus'!N269</f>
        <v>1614401</v>
      </c>
      <c r="N264" s="301">
        <f>SUM(Yhteenveto[[#This Row],[Valtionosuus ennen verotuloihin perustuvaa valtionosuuden tasausta]]+Yhteenveto[[#This Row],[Verotuloihin perustuva valtionosuuden tasaus]])</f>
        <v>4184435.9610746559</v>
      </c>
      <c r="O264" s="241">
        <f>Verokorvaukset!H262</f>
        <v>552122.92142434535</v>
      </c>
      <c r="P264" s="368">
        <f>SUM(Yhteenveto[[#This Row],[Kunnan  peruspalvelujen valtionosuus ]:[Veroperustemuutoksista johtuvien veromenetysten korvaus]])</f>
        <v>4736558.882499001</v>
      </c>
      <c r="Q264" s="34">
        <f>Kotikuntakorvaus!F266</f>
        <v>339216</v>
      </c>
      <c r="R264" s="339">
        <f>+Yhteenveto[[#This Row],[Kunnan  peruspalvelujen valtionosuus ]]+Yhteenveto[[#This Row],[Veroperustemuutoksista johtuvien veromenetysten korvaus]]+Yhteenveto[[#This Row],[Kotikuntakorvaus, netto]]</f>
        <v>5075774.882499001</v>
      </c>
      <c r="S264" s="11"/>
      <c r="T264"/>
    </row>
    <row r="265" spans="1:20" ht="15" x14ac:dyDescent="0.25">
      <c r="A265" s="32">
        <v>850</v>
      </c>
      <c r="B265" s="13" t="s">
        <v>270</v>
      </c>
      <c r="C265" s="15">
        <v>2307</v>
      </c>
      <c r="D265" s="15">
        <f>Ikärakenne[[#This Row],[Laskennalliset kustannukset, IKÄRAKENNE yhteensä, €]]</f>
        <v>4503371.71</v>
      </c>
      <c r="E265" s="15">
        <f>'Lask. kustannukset MUUT'!AD271</f>
        <v>718099.22013867344</v>
      </c>
      <c r="F265" s="231">
        <f>Yhteenveto[[#This Row],[Ikärakenne, laskennallinen kustannus]]+Yhteenveto[[#This Row],[Muut laskennalliset kustannukset ]]</f>
        <v>5221470.9301386736</v>
      </c>
      <c r="G265" s="446">
        <v>1629.76</v>
      </c>
      <c r="H265" s="17">
        <v>3759856.32</v>
      </c>
      <c r="I265" s="337">
        <f>Yhteenveto[[#This Row],[Laskennalliset kustannukset yhteensä]]-Yhteenveto[[#This Row],[Omarahoitusosuus, €]]</f>
        <v>1461614.6101386738</v>
      </c>
      <c r="J265" s="33">
        <f>Lisäosat!U266</f>
        <v>97917.571695639286</v>
      </c>
      <c r="K265" s="34">
        <f>'Muut lis_väh'!O263</f>
        <v>175450.06058994815</v>
      </c>
      <c r="L265" s="231">
        <f>Yhteenveto[[#This Row],[Valtionosuus omarahoitusosuuden jälkeen (välisumma)]]+Yhteenveto[[#This Row],[Lisäosat yhteensä]]+Yhteenveto[[#This Row],[Valtionosuuteen tehtävät vähennykset ja lisäykset, netto]]</f>
        <v>1734982.2424242613</v>
      </c>
      <c r="M265" s="34">
        <f>'Verotuloihin perust tasaus'!N270</f>
        <v>919289</v>
      </c>
      <c r="N265" s="301">
        <f>SUM(Yhteenveto[[#This Row],[Valtionosuus ennen verotuloihin perustuvaa valtionosuuden tasausta]]+Yhteenveto[[#This Row],[Verotuloihin perustuva valtionosuuden tasaus]])</f>
        <v>2654271.2424242613</v>
      </c>
      <c r="O265" s="241">
        <f>Verokorvaukset!H263</f>
        <v>269016.0877865231</v>
      </c>
      <c r="P265" s="368">
        <f>SUM(Yhteenveto[[#This Row],[Kunnan  peruspalvelujen valtionosuus ]:[Veroperustemuutoksista johtuvien veromenetysten korvaus]])</f>
        <v>2923287.3302107845</v>
      </c>
      <c r="Q265" s="34">
        <f>Kotikuntakorvaus!F267</f>
        <v>262415.37750000006</v>
      </c>
      <c r="R265" s="339">
        <f>+Yhteenveto[[#This Row],[Kunnan  peruspalvelujen valtionosuus ]]+Yhteenveto[[#This Row],[Veroperustemuutoksista johtuvien veromenetysten korvaus]]+Yhteenveto[[#This Row],[Kotikuntakorvaus, netto]]</f>
        <v>3185702.7077107844</v>
      </c>
      <c r="S265" s="11"/>
      <c r="T265"/>
    </row>
    <row r="266" spans="1:20" ht="15" x14ac:dyDescent="0.25">
      <c r="A266" s="32">
        <v>851</v>
      </c>
      <c r="B266" s="13" t="s">
        <v>271</v>
      </c>
      <c r="C266" s="15">
        <v>20823</v>
      </c>
      <c r="D266" s="15">
        <f>Ikärakenne[[#This Row],[Laskennalliset kustannukset, IKÄRAKENNE yhteensä, €]]</f>
        <v>37792197.290000007</v>
      </c>
      <c r="E266" s="15">
        <f>'Lask. kustannukset MUUT'!AD272</f>
        <v>5810961.1959752813</v>
      </c>
      <c r="F266" s="231">
        <f>Yhteenveto[[#This Row],[Ikärakenne, laskennallinen kustannus]]+Yhteenveto[[#This Row],[Muut laskennalliset kustannukset ]]</f>
        <v>43603158.485975288</v>
      </c>
      <c r="G266" s="446">
        <v>1629.76</v>
      </c>
      <c r="H266" s="17">
        <v>33936492.479999997</v>
      </c>
      <c r="I266" s="337">
        <f>Yhteenveto[[#This Row],[Laskennalliset kustannukset yhteensä]]-Yhteenveto[[#This Row],[Omarahoitusosuus, €]]</f>
        <v>9666666.0059752911</v>
      </c>
      <c r="J266" s="33">
        <f>Lisäosat!U267</f>
        <v>922309.60457011149</v>
      </c>
      <c r="K266" s="34">
        <f>'Muut lis_väh'!O264</f>
        <v>-6703559.4745355565</v>
      </c>
      <c r="L266" s="231">
        <f>Yhteenveto[[#This Row],[Valtionosuus omarahoitusosuuden jälkeen (välisumma)]]+Yhteenveto[[#This Row],[Lisäosat yhteensä]]+Yhteenveto[[#This Row],[Valtionosuuteen tehtävät vähennykset ja lisäykset, netto]]</f>
        <v>3885416.1360098459</v>
      </c>
      <c r="M266" s="34">
        <f>'Verotuloihin perust tasaus'!N271</f>
        <v>3216425</v>
      </c>
      <c r="N266" s="301">
        <f>SUM(Yhteenveto[[#This Row],[Valtionosuus ennen verotuloihin perustuvaa valtionosuuden tasausta]]+Yhteenveto[[#This Row],[Verotuloihin perustuva valtionosuuden tasaus]])</f>
        <v>7101841.1360098459</v>
      </c>
      <c r="O266" s="241">
        <f>Verokorvaukset!H264</f>
        <v>2124304.7963016103</v>
      </c>
      <c r="P266" s="368">
        <f>SUM(Yhteenveto[[#This Row],[Kunnan  peruspalvelujen valtionosuus ]:[Veroperustemuutoksista johtuvien veromenetysten korvaus]])</f>
        <v>9226145.9323114567</v>
      </c>
      <c r="Q266" s="34">
        <f>Kotikuntakorvaus!F268</f>
        <v>-153707.25</v>
      </c>
      <c r="R266" s="339">
        <f>+Yhteenveto[[#This Row],[Kunnan  peruspalvelujen valtionosuus ]]+Yhteenveto[[#This Row],[Veroperustemuutoksista johtuvien veromenetysten korvaus]]+Yhteenveto[[#This Row],[Kotikuntakorvaus, netto]]</f>
        <v>9072438.6823114567</v>
      </c>
      <c r="S266" s="11"/>
      <c r="T266"/>
    </row>
    <row r="267" spans="1:20" ht="15" x14ac:dyDescent="0.25">
      <c r="A267" s="32">
        <v>853</v>
      </c>
      <c r="B267" s="13" t="s">
        <v>272</v>
      </c>
      <c r="C267" s="15">
        <v>209633</v>
      </c>
      <c r="D267" s="15">
        <f>Ikärakenne[[#This Row],[Laskennalliset kustannukset, IKÄRAKENNE yhteensä, €]]</f>
        <v>298709928.81999999</v>
      </c>
      <c r="E267" s="15">
        <f>'Lask. kustannukset MUUT'!AD273</f>
        <v>134077205.91609988</v>
      </c>
      <c r="F267" s="231">
        <f>Yhteenveto[[#This Row],[Ikärakenne, laskennallinen kustannus]]+Yhteenveto[[#This Row],[Muut laskennalliset kustannukset ]]</f>
        <v>432787134.73609984</v>
      </c>
      <c r="G267" s="446">
        <v>1629.76</v>
      </c>
      <c r="H267" s="17">
        <v>341651478.07999998</v>
      </c>
      <c r="I267" s="337">
        <f>Yhteenveto[[#This Row],[Laskennalliset kustannukset yhteensä]]-Yhteenveto[[#This Row],[Omarahoitusosuus, €]]</f>
        <v>91135656.656099856</v>
      </c>
      <c r="J267" s="33">
        <f>Lisäosat!U268</f>
        <v>12732230.162311349</v>
      </c>
      <c r="K267" s="34">
        <f>'Muut lis_väh'!O265</f>
        <v>-51194942.601138897</v>
      </c>
      <c r="L267" s="231">
        <f>Yhteenveto[[#This Row],[Valtionosuus omarahoitusosuuden jälkeen (välisumma)]]+Yhteenveto[[#This Row],[Lisäosat yhteensä]]+Yhteenveto[[#This Row],[Valtionosuuteen tehtävät vähennykset ja lisäykset, netto]]</f>
        <v>52672944.217272304</v>
      </c>
      <c r="M267" s="34">
        <f>'Verotuloihin perust tasaus'!N272</f>
        <v>-328685</v>
      </c>
      <c r="N267" s="301">
        <f>SUM(Yhteenveto[[#This Row],[Valtionosuus ennen verotuloihin perustuvaa valtionosuuden tasausta]]+Yhteenveto[[#This Row],[Verotuloihin perustuva valtionosuuden tasaus]])</f>
        <v>52344259.217272304</v>
      </c>
      <c r="O267" s="241">
        <f>Verokorvaukset!H265</f>
        <v>27511107.490697213</v>
      </c>
      <c r="P267" s="368">
        <f>SUM(Yhteenveto[[#This Row],[Kunnan  peruspalvelujen valtionosuus ]:[Veroperustemuutoksista johtuvien veromenetysten korvaus]])</f>
        <v>79855366.707969517</v>
      </c>
      <c r="Q267" s="34">
        <f>Kotikuntakorvaus!F269</f>
        <v>-4358218.8999999976</v>
      </c>
      <c r="R267" s="339">
        <f>+Yhteenveto[[#This Row],[Kunnan  peruspalvelujen valtionosuus ]]+Yhteenveto[[#This Row],[Veroperustemuutoksista johtuvien veromenetysten korvaus]]+Yhteenveto[[#This Row],[Kotikuntakorvaus, netto]]</f>
        <v>75497147.807969525</v>
      </c>
      <c r="S267" s="11"/>
      <c r="T267"/>
    </row>
    <row r="268" spans="1:20" ht="15" x14ac:dyDescent="0.25">
      <c r="A268" s="32">
        <v>854</v>
      </c>
      <c r="B268" s="13" t="s">
        <v>273</v>
      </c>
      <c r="C268" s="15">
        <v>3146</v>
      </c>
      <c r="D268" s="15">
        <f>Ikärakenne[[#This Row],[Laskennalliset kustannukset, IKÄRAKENNE yhteensä, €]]</f>
        <v>3628562.68</v>
      </c>
      <c r="E268" s="15">
        <f>'Lask. kustannukset MUUT'!AD274</f>
        <v>2219646.8988809753</v>
      </c>
      <c r="F268" s="231">
        <f>Yhteenveto[[#This Row],[Ikärakenne, laskennallinen kustannus]]+Yhteenveto[[#This Row],[Muut laskennalliset kustannukset ]]</f>
        <v>5848209.578880975</v>
      </c>
      <c r="G268" s="446">
        <v>1629.76</v>
      </c>
      <c r="H268" s="17">
        <v>5127224.96</v>
      </c>
      <c r="I268" s="337">
        <f>Yhteenveto[[#This Row],[Laskennalliset kustannukset yhteensä]]-Yhteenveto[[#This Row],[Omarahoitusosuus, €]]</f>
        <v>720984.61888097506</v>
      </c>
      <c r="J268" s="33">
        <f>Lisäosat!U269</f>
        <v>1248704.094506949</v>
      </c>
      <c r="K268" s="34">
        <f>'Muut lis_väh'!O266</f>
        <v>-640615.54069114453</v>
      </c>
      <c r="L268" s="231">
        <f>Yhteenveto[[#This Row],[Valtionosuus omarahoitusosuuden jälkeen (välisumma)]]+Yhteenveto[[#This Row],[Lisäosat yhteensä]]+Yhteenveto[[#This Row],[Valtionosuuteen tehtävät vähennykset ja lisäykset, netto]]</f>
        <v>1329073.1726967795</v>
      </c>
      <c r="M268" s="34">
        <f>'Verotuloihin perust tasaus'!N273</f>
        <v>1059322</v>
      </c>
      <c r="N268" s="301">
        <f>SUM(Yhteenveto[[#This Row],[Valtionosuus ennen verotuloihin perustuvaa valtionosuuden tasausta]]+Yhteenveto[[#This Row],[Verotuloihin perustuva valtionosuuden tasaus]])</f>
        <v>2388395.1726967795</v>
      </c>
      <c r="O268" s="241">
        <f>Verokorvaukset!H266</f>
        <v>498120.349473482</v>
      </c>
      <c r="P268" s="368">
        <f>SUM(Yhteenveto[[#This Row],[Kunnan  peruspalvelujen valtionosuus ]:[Veroperustemuutoksista johtuvien veromenetysten korvaus]])</f>
        <v>2886515.5221702615</v>
      </c>
      <c r="Q268" s="34">
        <f>Kotikuntakorvaus!F270</f>
        <v>-50387.71</v>
      </c>
      <c r="R268" s="339">
        <f>+Yhteenveto[[#This Row],[Kunnan  peruspalvelujen valtionosuus ]]+Yhteenveto[[#This Row],[Veroperustemuutoksista johtuvien veromenetysten korvaus]]+Yhteenveto[[#This Row],[Kotikuntakorvaus, netto]]</f>
        <v>2836127.8121702615</v>
      </c>
      <c r="S268" s="11"/>
      <c r="T268"/>
    </row>
    <row r="269" spans="1:20" ht="15" x14ac:dyDescent="0.25">
      <c r="A269" s="32">
        <v>857</v>
      </c>
      <c r="B269" s="13" t="s">
        <v>274</v>
      </c>
      <c r="C269" s="15">
        <v>2270</v>
      </c>
      <c r="D269" s="15">
        <f>Ikärakenne[[#This Row],[Laskennalliset kustannukset, IKÄRAKENNE yhteensä, €]]</f>
        <v>2516622.4199999995</v>
      </c>
      <c r="E269" s="15">
        <f>'Lask. kustannukset MUUT'!AD275</f>
        <v>1015694.0000861762</v>
      </c>
      <c r="F269" s="231">
        <f>Yhteenveto[[#This Row],[Ikärakenne, laskennallinen kustannus]]+Yhteenveto[[#This Row],[Muut laskennalliset kustannukset ]]</f>
        <v>3532316.4200861757</v>
      </c>
      <c r="G269" s="446">
        <v>1629.76</v>
      </c>
      <c r="H269" s="17">
        <v>3699555.2</v>
      </c>
      <c r="I269" s="337">
        <f>Yhteenveto[[#This Row],[Laskennalliset kustannukset yhteensä]]-Yhteenveto[[#This Row],[Omarahoitusosuus, €]]</f>
        <v>-167238.77991382452</v>
      </c>
      <c r="J269" s="33">
        <f>Lisäosat!U270</f>
        <v>341388.65380673937</v>
      </c>
      <c r="K269" s="34">
        <f>'Muut lis_väh'!O267</f>
        <v>-1843424.5966247902</v>
      </c>
      <c r="L269" s="231">
        <f>Yhteenveto[[#This Row],[Valtionosuus omarahoitusosuuden jälkeen (välisumma)]]+Yhteenveto[[#This Row],[Lisäosat yhteensä]]+Yhteenveto[[#This Row],[Valtionosuuteen tehtävät vähennykset ja lisäykset, netto]]</f>
        <v>-1669274.7227318753</v>
      </c>
      <c r="M269" s="34">
        <f>'Verotuloihin perust tasaus'!N274</f>
        <v>997709</v>
      </c>
      <c r="N269" s="301">
        <f>SUM(Yhteenveto[[#This Row],[Valtionosuus ennen verotuloihin perustuvaa valtionosuuden tasausta]]+Yhteenveto[[#This Row],[Verotuloihin perustuva valtionosuuden tasaus]])</f>
        <v>-671565.72273187526</v>
      </c>
      <c r="O269" s="241">
        <f>Verokorvaukset!H267</f>
        <v>434565.12017890962</v>
      </c>
      <c r="P269" s="368">
        <f>SUM(Yhteenveto[[#This Row],[Kunnan  peruspalvelujen valtionosuus ]:[Veroperustemuutoksista johtuvien veromenetysten korvaus]])</f>
        <v>-237000.60255296563</v>
      </c>
      <c r="Q269" s="34">
        <f>Kotikuntakorvaus!F271</f>
        <v>848040</v>
      </c>
      <c r="R269" s="339">
        <f>+Yhteenveto[[#This Row],[Kunnan  peruspalvelujen valtionosuus ]]+Yhteenveto[[#This Row],[Veroperustemuutoksista johtuvien veromenetysten korvaus]]+Yhteenveto[[#This Row],[Kotikuntakorvaus, netto]]</f>
        <v>611039.39744703437</v>
      </c>
      <c r="S269" s="11"/>
      <c r="T269"/>
    </row>
    <row r="270" spans="1:20" ht="15" x14ac:dyDescent="0.25">
      <c r="A270" s="32">
        <v>858</v>
      </c>
      <c r="B270" s="13" t="s">
        <v>275</v>
      </c>
      <c r="C270" s="15">
        <v>42479</v>
      </c>
      <c r="D270" s="15">
        <f>Ikärakenne[[#This Row],[Laskennalliset kustannukset, IKÄRAKENNE yhteensä, €]]</f>
        <v>82506488.850000009</v>
      </c>
      <c r="E270" s="15">
        <f>'Lask. kustannukset MUUT'!AD276</f>
        <v>14034040.783658557</v>
      </c>
      <c r="F270" s="231">
        <f>Yhteenveto[[#This Row],[Ikärakenne, laskennallinen kustannus]]+Yhteenveto[[#This Row],[Muut laskennalliset kustannukset ]]</f>
        <v>96540529.633658558</v>
      </c>
      <c r="G270" s="446">
        <v>1629.76</v>
      </c>
      <c r="H270" s="17">
        <v>69230575.040000007</v>
      </c>
      <c r="I270" s="337">
        <f>Yhteenveto[[#This Row],[Laskennalliset kustannukset yhteensä]]-Yhteenveto[[#This Row],[Omarahoitusosuus, €]]</f>
        <v>27309954.593658552</v>
      </c>
      <c r="J270" s="33">
        <f>Lisäosat!U271</f>
        <v>2236136.0049569393</v>
      </c>
      <c r="K270" s="34">
        <f>'Muut lis_väh'!O268</f>
        <v>2287174.1606499064</v>
      </c>
      <c r="L270" s="231">
        <f>Yhteenveto[[#This Row],[Valtionosuus omarahoitusosuuden jälkeen (välisumma)]]+Yhteenveto[[#This Row],[Lisäosat yhteensä]]+Yhteenveto[[#This Row],[Valtionosuuteen tehtävät vähennykset ja lisäykset, netto]]</f>
        <v>31833264.759265397</v>
      </c>
      <c r="M270" s="34">
        <f>'Verotuloihin perust tasaus'!N275</f>
        <v>-914352</v>
      </c>
      <c r="N270" s="301">
        <f>SUM(Yhteenveto[[#This Row],[Valtionosuus ennen verotuloihin perustuvaa valtionosuuden tasausta]]+Yhteenveto[[#This Row],[Verotuloihin perustuva valtionosuuden tasaus]])</f>
        <v>30918912.759265397</v>
      </c>
      <c r="O270" s="241">
        <f>Verokorvaukset!H268</f>
        <v>2601607.4293297189</v>
      </c>
      <c r="P270" s="368">
        <f>SUM(Yhteenveto[[#This Row],[Kunnan  peruspalvelujen valtionosuus ]:[Veroperustemuutoksista johtuvien veromenetysten korvaus]])</f>
        <v>33520520.188595116</v>
      </c>
      <c r="Q270" s="34">
        <f>Kotikuntakorvaus!F272</f>
        <v>2577887.8927499987</v>
      </c>
      <c r="R270" s="339">
        <f>+Yhteenveto[[#This Row],[Kunnan  peruspalvelujen valtionosuus ]]+Yhteenveto[[#This Row],[Veroperustemuutoksista johtuvien veromenetysten korvaus]]+Yhteenveto[[#This Row],[Kotikuntakorvaus, netto]]</f>
        <v>36098408.081345111</v>
      </c>
      <c r="S270" s="11"/>
      <c r="T270"/>
    </row>
    <row r="271" spans="1:20" ht="15" x14ac:dyDescent="0.25">
      <c r="A271" s="32">
        <v>859</v>
      </c>
      <c r="B271" s="13" t="s">
        <v>276</v>
      </c>
      <c r="C271" s="15">
        <v>6470</v>
      </c>
      <c r="D271" s="15">
        <f>Ikärakenne[[#This Row],[Laskennalliset kustannukset, IKÄRAKENNE yhteensä, €]]</f>
        <v>19973386.919999998</v>
      </c>
      <c r="E271" s="15">
        <f>'Lask. kustannukset MUUT'!AD277</f>
        <v>1340506.2434854109</v>
      </c>
      <c r="F271" s="231">
        <f>Yhteenveto[[#This Row],[Ikärakenne, laskennallinen kustannus]]+Yhteenveto[[#This Row],[Muut laskennalliset kustannukset ]]</f>
        <v>21313893.163485408</v>
      </c>
      <c r="G271" s="446">
        <v>1629.76</v>
      </c>
      <c r="H271" s="17">
        <v>10544547.199999999</v>
      </c>
      <c r="I271" s="337">
        <f>Yhteenveto[[#This Row],[Laskennalliset kustannukset yhteensä]]-Yhteenveto[[#This Row],[Omarahoitusosuus, €]]</f>
        <v>10769345.963485409</v>
      </c>
      <c r="J271" s="33">
        <f>Lisäosat!U272</f>
        <v>181185.21548457351</v>
      </c>
      <c r="K271" s="34">
        <f>'Muut lis_väh'!O269</f>
        <v>-3730532.5036726673</v>
      </c>
      <c r="L271" s="231">
        <f>Yhteenveto[[#This Row],[Valtionosuus omarahoitusosuuden jälkeen (välisumma)]]+Yhteenveto[[#This Row],[Lisäosat yhteensä]]+Yhteenveto[[#This Row],[Valtionosuuteen tehtävät vähennykset ja lisäykset, netto]]</f>
        <v>7219998.6752973162</v>
      </c>
      <c r="M271" s="34">
        <f>'Verotuloihin perust tasaus'!N276</f>
        <v>4812539</v>
      </c>
      <c r="N271" s="301">
        <f>SUM(Yhteenveto[[#This Row],[Valtionosuus ennen verotuloihin perustuvaa valtionosuuden tasausta]]+Yhteenveto[[#This Row],[Verotuloihin perustuva valtionosuuden tasaus]])</f>
        <v>12032537.675297316</v>
      </c>
      <c r="O271" s="241">
        <f>Verokorvaukset!H269</f>
        <v>503338.1633036143</v>
      </c>
      <c r="P271" s="368">
        <f>SUM(Yhteenveto[[#This Row],[Kunnan  peruspalvelujen valtionosuus ]:[Veroperustemuutoksista johtuvien veromenetysten korvaus]])</f>
        <v>12535875.83860093</v>
      </c>
      <c r="Q271" s="34">
        <f>Kotikuntakorvaus!F273</f>
        <v>30971.127500000002</v>
      </c>
      <c r="R271" s="339">
        <f>+Yhteenveto[[#This Row],[Kunnan  peruspalvelujen valtionosuus ]]+Yhteenveto[[#This Row],[Veroperustemuutoksista johtuvien veromenetysten korvaus]]+Yhteenveto[[#This Row],[Kotikuntakorvaus, netto]]</f>
        <v>12566846.966100929</v>
      </c>
      <c r="S271" s="11"/>
      <c r="T271"/>
    </row>
    <row r="272" spans="1:20" ht="15" x14ac:dyDescent="0.25">
      <c r="A272" s="32">
        <v>886</v>
      </c>
      <c r="B272" s="13" t="s">
        <v>277</v>
      </c>
      <c r="C272" s="15">
        <v>12339</v>
      </c>
      <c r="D272" s="15">
        <f>Ikärakenne[[#This Row],[Laskennalliset kustannukset, IKÄRAKENNE yhteensä, €]]</f>
        <v>22521323.760000002</v>
      </c>
      <c r="E272" s="15">
        <f>'Lask. kustannukset MUUT'!AD278</f>
        <v>2730629.6655542995</v>
      </c>
      <c r="F272" s="231">
        <f>Yhteenveto[[#This Row],[Ikärakenne, laskennallinen kustannus]]+Yhteenveto[[#This Row],[Muut laskennalliset kustannukset ]]</f>
        <v>25251953.425554302</v>
      </c>
      <c r="G272" s="446">
        <v>1629.76</v>
      </c>
      <c r="H272" s="17">
        <v>20109608.640000001</v>
      </c>
      <c r="I272" s="337">
        <f>Yhteenveto[[#This Row],[Laskennalliset kustannukset yhteensä]]-Yhteenveto[[#This Row],[Omarahoitusosuus, €]]</f>
        <v>5142344.785554301</v>
      </c>
      <c r="J272" s="33">
        <f>Lisäosat!U273</f>
        <v>387485.96596234082</v>
      </c>
      <c r="K272" s="34">
        <f>'Muut lis_väh'!O270</f>
        <v>-1797295.5897474145</v>
      </c>
      <c r="L272" s="231">
        <f>Yhteenveto[[#This Row],[Valtionosuus omarahoitusosuuden jälkeen (välisumma)]]+Yhteenveto[[#This Row],[Lisäosat yhteensä]]+Yhteenveto[[#This Row],[Valtionosuuteen tehtävät vähennykset ja lisäykset, netto]]</f>
        <v>3732535.1617692276</v>
      </c>
      <c r="M272" s="34">
        <f>'Verotuloihin perust tasaus'!N277</f>
        <v>4090926</v>
      </c>
      <c r="N272" s="301">
        <f>SUM(Yhteenveto[[#This Row],[Valtionosuus ennen verotuloihin perustuvaa valtionosuuden tasausta]]+Yhteenveto[[#This Row],[Verotuloihin perustuva valtionosuuden tasaus]])</f>
        <v>7823461.1617692281</v>
      </c>
      <c r="O272" s="241">
        <f>Verokorvaukset!H270</f>
        <v>1039382.0573466998</v>
      </c>
      <c r="P272" s="368">
        <f>SUM(Yhteenveto[[#This Row],[Kunnan  peruspalvelujen valtionosuus ]:[Veroperustemuutoksista johtuvien veromenetysten korvaus]])</f>
        <v>8862843.2191159278</v>
      </c>
      <c r="Q272" s="34">
        <f>Kotikuntakorvaus!F274</f>
        <v>75970.249999999884</v>
      </c>
      <c r="R272" s="339">
        <f>+Yhteenveto[[#This Row],[Kunnan  peruspalvelujen valtionosuus ]]+Yhteenveto[[#This Row],[Veroperustemuutoksista johtuvien veromenetysten korvaus]]+Yhteenveto[[#This Row],[Kotikuntakorvaus, netto]]</f>
        <v>8938813.4691159278</v>
      </c>
      <c r="S272" s="11"/>
      <c r="T272"/>
    </row>
    <row r="273" spans="1:20" ht="15" x14ac:dyDescent="0.25">
      <c r="A273" s="32">
        <v>887</v>
      </c>
      <c r="B273" s="13" t="s">
        <v>278</v>
      </c>
      <c r="C273" s="15">
        <v>4440</v>
      </c>
      <c r="D273" s="15">
        <f>Ikärakenne[[#This Row],[Laskennalliset kustannukset, IKÄRAKENNE yhteensä, €]]</f>
        <v>6192945.5800000001</v>
      </c>
      <c r="E273" s="15">
        <f>'Lask. kustannukset MUUT'!AD279</f>
        <v>1575907.7546307193</v>
      </c>
      <c r="F273" s="231">
        <f>Yhteenveto[[#This Row],[Ikärakenne, laskennallinen kustannus]]+Yhteenveto[[#This Row],[Muut laskennalliset kustannukset ]]</f>
        <v>7768853.3346307194</v>
      </c>
      <c r="G273" s="446">
        <v>1629.76</v>
      </c>
      <c r="H273" s="17">
        <v>7236134.4000000004</v>
      </c>
      <c r="I273" s="337">
        <f>Yhteenveto[[#This Row],[Laskennalliset kustannukset yhteensä]]-Yhteenveto[[#This Row],[Omarahoitusosuus, €]]</f>
        <v>532718.93463071901</v>
      </c>
      <c r="J273" s="33">
        <f>Lisäosat!U274</f>
        <v>141404.90562788569</v>
      </c>
      <c r="K273" s="34">
        <f>'Muut lis_väh'!O271</f>
        <v>-774636.84567351651</v>
      </c>
      <c r="L273" s="231">
        <f>Yhteenveto[[#This Row],[Valtionosuus omarahoitusosuuden jälkeen (välisumma)]]+Yhteenveto[[#This Row],[Lisäosat yhteensä]]+Yhteenveto[[#This Row],[Valtionosuuteen tehtävät vähennykset ja lisäykset, netto]]</f>
        <v>-100513.00541491178</v>
      </c>
      <c r="M273" s="34">
        <f>'Verotuloihin perust tasaus'!N278</f>
        <v>2254773</v>
      </c>
      <c r="N273" s="301">
        <f>SUM(Yhteenveto[[#This Row],[Valtionosuus ennen verotuloihin perustuvaa valtionosuuden tasausta]]+Yhteenveto[[#This Row],[Verotuloihin perustuva valtionosuuden tasaus]])</f>
        <v>2154259.9945850885</v>
      </c>
      <c r="O273" s="241">
        <f>Verokorvaukset!H271</f>
        <v>807684.94646118057</v>
      </c>
      <c r="P273" s="368">
        <f>SUM(Yhteenveto[[#This Row],[Kunnan  peruspalvelujen valtionosuus ]:[Veroperustemuutoksista johtuvien veromenetysten korvaus]])</f>
        <v>2961944.9410462691</v>
      </c>
      <c r="Q273" s="34">
        <f>Kotikuntakorvaus!F275</f>
        <v>67136.500000000029</v>
      </c>
      <c r="R273" s="339">
        <f>+Yhteenveto[[#This Row],[Kunnan  peruspalvelujen valtionosuus ]]+Yhteenveto[[#This Row],[Veroperustemuutoksista johtuvien veromenetysten korvaus]]+Yhteenveto[[#This Row],[Kotikuntakorvaus, netto]]</f>
        <v>3029081.4410462691</v>
      </c>
      <c r="S273" s="11"/>
      <c r="T273"/>
    </row>
    <row r="274" spans="1:20" ht="15" x14ac:dyDescent="0.25">
      <c r="A274" s="32">
        <v>889</v>
      </c>
      <c r="B274" s="13" t="s">
        <v>279</v>
      </c>
      <c r="C274" s="15">
        <v>2399</v>
      </c>
      <c r="D274" s="15">
        <f>Ikärakenne[[#This Row],[Laskennalliset kustannukset, IKÄRAKENNE yhteensä, €]]</f>
        <v>3973233.29</v>
      </c>
      <c r="E274" s="15">
        <f>'Lask. kustannukset MUUT'!AD280</f>
        <v>1978640.5534546417</v>
      </c>
      <c r="F274" s="231">
        <f>Yhteenveto[[#This Row],[Ikärakenne, laskennallinen kustannus]]+Yhteenveto[[#This Row],[Muut laskennalliset kustannukset ]]</f>
        <v>5951873.8434546422</v>
      </c>
      <c r="G274" s="446">
        <v>1629.76</v>
      </c>
      <c r="H274" s="17">
        <v>3909794.2399999998</v>
      </c>
      <c r="I274" s="337">
        <f>Yhteenveto[[#This Row],[Laskennalliset kustannukset yhteensä]]-Yhteenveto[[#This Row],[Omarahoitusosuus, €]]</f>
        <v>2042079.6034546425</v>
      </c>
      <c r="J274" s="33">
        <f>Lisäosat!U275</f>
        <v>424023.26578568714</v>
      </c>
      <c r="K274" s="34">
        <f>'Muut lis_väh'!O272</f>
        <v>1087295.4330326251</v>
      </c>
      <c r="L274" s="231">
        <f>Yhteenveto[[#This Row],[Valtionosuus omarahoitusosuuden jälkeen (välisumma)]]+Yhteenveto[[#This Row],[Lisäosat yhteensä]]+Yhteenveto[[#This Row],[Valtionosuuteen tehtävät vähennykset ja lisäykset, netto]]</f>
        <v>3553398.302272955</v>
      </c>
      <c r="M274" s="34">
        <f>'Verotuloihin perust tasaus'!N279</f>
        <v>1075245</v>
      </c>
      <c r="N274" s="301">
        <f>SUM(Yhteenveto[[#This Row],[Valtionosuus ennen verotuloihin perustuvaa valtionosuuden tasausta]]+Yhteenveto[[#This Row],[Verotuloihin perustuva valtionosuuden tasaus]])</f>
        <v>4628643.302272955</v>
      </c>
      <c r="O274" s="241">
        <f>Verokorvaukset!H272</f>
        <v>446729.4804226734</v>
      </c>
      <c r="P274" s="368">
        <f>SUM(Yhteenveto[[#This Row],[Kunnan  peruspalvelujen valtionosuus ]:[Veroperustemuutoksista johtuvien veromenetysten korvaus]])</f>
        <v>5075372.7826956287</v>
      </c>
      <c r="Q274" s="34">
        <f>Kotikuntakorvaus!F276</f>
        <v>162629.33749999999</v>
      </c>
      <c r="R274" s="339">
        <f>+Yhteenveto[[#This Row],[Kunnan  peruspalvelujen valtionosuus ]]+Yhteenveto[[#This Row],[Veroperustemuutoksista johtuvien veromenetysten korvaus]]+Yhteenveto[[#This Row],[Kotikuntakorvaus, netto]]</f>
        <v>5238002.1201956291</v>
      </c>
      <c r="S274" s="11"/>
      <c r="T274"/>
    </row>
    <row r="275" spans="1:20" ht="15" x14ac:dyDescent="0.25">
      <c r="A275" s="32">
        <v>890</v>
      </c>
      <c r="B275" s="13" t="s">
        <v>280</v>
      </c>
      <c r="C275" s="15">
        <v>1112</v>
      </c>
      <c r="D275" s="15">
        <f>Ikärakenne[[#This Row],[Laskennalliset kustannukset, IKÄRAKENNE yhteensä, €]]</f>
        <v>1510276.96</v>
      </c>
      <c r="E275" s="15">
        <f>'Lask. kustannukset MUUT'!AD281</f>
        <v>1310155.2091003491</v>
      </c>
      <c r="F275" s="231">
        <f>Yhteenveto[[#This Row],[Ikärakenne, laskennallinen kustannus]]+Yhteenveto[[#This Row],[Muut laskennalliset kustannukset ]]</f>
        <v>2820432.1691003488</v>
      </c>
      <c r="G275" s="446">
        <v>1629.76</v>
      </c>
      <c r="H275" s="17">
        <v>1812293.1199999999</v>
      </c>
      <c r="I275" s="337">
        <f>Yhteenveto[[#This Row],[Laskennalliset kustannukset yhteensä]]-Yhteenveto[[#This Row],[Omarahoitusosuus, €]]</f>
        <v>1008139.049100349</v>
      </c>
      <c r="J275" s="33">
        <f>Lisäosat!U276</f>
        <v>944551.42077266576</v>
      </c>
      <c r="K275" s="34">
        <f>'Muut lis_väh'!O273</f>
        <v>206834.67507277091</v>
      </c>
      <c r="L275" s="231">
        <f>Yhteenveto[[#This Row],[Valtionosuus omarahoitusosuuden jälkeen (välisumma)]]+Yhteenveto[[#This Row],[Lisäosat yhteensä]]+Yhteenveto[[#This Row],[Valtionosuuteen tehtävät vähennykset ja lisäykset, netto]]</f>
        <v>2159525.1449457859</v>
      </c>
      <c r="M275" s="34">
        <f>'Verotuloihin perust tasaus'!N280</f>
        <v>330979</v>
      </c>
      <c r="N275" s="301">
        <f>SUM(Yhteenveto[[#This Row],[Valtionosuus ennen verotuloihin perustuvaa valtionosuuden tasausta]]+Yhteenveto[[#This Row],[Verotuloihin perustuva valtionosuuden tasaus]])</f>
        <v>2490504.1449457859</v>
      </c>
      <c r="O275" s="241">
        <f>Verokorvaukset!H273</f>
        <v>193057.79416974165</v>
      </c>
      <c r="P275" s="368">
        <f>SUM(Yhteenveto[[#This Row],[Kunnan  peruspalvelujen valtionosuus ]:[Veroperustemuutoksista johtuvien veromenetysten korvaus]])</f>
        <v>2683561.9391155276</v>
      </c>
      <c r="Q275" s="34">
        <f>Kotikuntakorvaus!F277</f>
        <v>-31801.5</v>
      </c>
      <c r="R275" s="339">
        <f>+Yhteenveto[[#This Row],[Kunnan  peruspalvelujen valtionosuus ]]+Yhteenveto[[#This Row],[Veroperustemuutoksista johtuvien veromenetysten korvaus]]+Yhteenveto[[#This Row],[Kotikuntakorvaus, netto]]</f>
        <v>2651760.4391155276</v>
      </c>
      <c r="S275" s="11"/>
      <c r="T275"/>
    </row>
    <row r="276" spans="1:20" ht="15" x14ac:dyDescent="0.25">
      <c r="A276" s="32">
        <v>892</v>
      </c>
      <c r="B276" s="13" t="s">
        <v>281</v>
      </c>
      <c r="C276" s="15">
        <v>3651</v>
      </c>
      <c r="D276" s="15">
        <f>Ikärakenne[[#This Row],[Laskennalliset kustannukset, IKÄRAKENNE yhteensä, €]]</f>
        <v>9659920.8999999985</v>
      </c>
      <c r="E276" s="15">
        <f>'Lask. kustannukset MUUT'!AD282</f>
        <v>928637.19835762645</v>
      </c>
      <c r="F276" s="231">
        <f>Yhteenveto[[#This Row],[Ikärakenne, laskennallinen kustannus]]+Yhteenveto[[#This Row],[Muut laskennalliset kustannukset ]]</f>
        <v>10588558.098357625</v>
      </c>
      <c r="G276" s="446">
        <v>1629.76</v>
      </c>
      <c r="H276" s="17">
        <v>5950253.7599999998</v>
      </c>
      <c r="I276" s="337">
        <f>Yhteenveto[[#This Row],[Laskennalliset kustannukset yhteensä]]-Yhteenveto[[#This Row],[Omarahoitusosuus, €]]</f>
        <v>4638304.3383576255</v>
      </c>
      <c r="J276" s="33">
        <f>Lisäosat!U277</f>
        <v>125655.80948443367</v>
      </c>
      <c r="K276" s="34">
        <f>'Muut lis_väh'!O274</f>
        <v>129487.17604541269</v>
      </c>
      <c r="L276" s="231">
        <f>Yhteenveto[[#This Row],[Valtionosuus omarahoitusosuuden jälkeen (välisumma)]]+Yhteenveto[[#This Row],[Lisäosat yhteensä]]+Yhteenveto[[#This Row],[Valtionosuuteen tehtävät vähennykset ja lisäykset, netto]]</f>
        <v>4893447.323887472</v>
      </c>
      <c r="M276" s="34">
        <f>'Verotuloihin perust tasaus'!N281</f>
        <v>2276408</v>
      </c>
      <c r="N276" s="301">
        <f>SUM(Yhteenveto[[#This Row],[Valtionosuus ennen verotuloihin perustuvaa valtionosuuden tasausta]]+Yhteenveto[[#This Row],[Verotuloihin perustuva valtionosuuden tasaus]])</f>
        <v>7169855.323887472</v>
      </c>
      <c r="O276" s="241">
        <f>Verokorvaukset!H274</f>
        <v>372199.95395464252</v>
      </c>
      <c r="P276" s="368">
        <f>SUM(Yhteenveto[[#This Row],[Kunnan  peruspalvelujen valtionosuus ]:[Veroperustemuutoksista johtuvien veromenetysten korvaus]])</f>
        <v>7542055.2778421147</v>
      </c>
      <c r="Q276" s="34">
        <f>Kotikuntakorvaus!F278</f>
        <v>366653.62750000006</v>
      </c>
      <c r="R276" s="339">
        <f>+Yhteenveto[[#This Row],[Kunnan  peruspalvelujen valtionosuus ]]+Yhteenveto[[#This Row],[Veroperustemuutoksista johtuvien veromenetysten korvaus]]+Yhteenveto[[#This Row],[Kotikuntakorvaus, netto]]</f>
        <v>7908708.9053421151</v>
      </c>
      <c r="S276" s="11"/>
      <c r="T276"/>
    </row>
    <row r="277" spans="1:20" ht="15" x14ac:dyDescent="0.25">
      <c r="A277" s="32">
        <v>893</v>
      </c>
      <c r="B277" s="13" t="s">
        <v>282</v>
      </c>
      <c r="C277" s="15">
        <v>7391</v>
      </c>
      <c r="D277" s="15">
        <f>Ikärakenne[[#This Row],[Laskennalliset kustannukset, IKÄRAKENNE yhteensä, €]]</f>
        <v>14624073.34</v>
      </c>
      <c r="E277" s="15">
        <f>'Lask. kustannukset MUUT'!AD283</f>
        <v>5143042.3474635212</v>
      </c>
      <c r="F277" s="231">
        <f>Yhteenveto[[#This Row],[Ikärakenne, laskennallinen kustannus]]+Yhteenveto[[#This Row],[Muut laskennalliset kustannukset ]]</f>
        <v>19767115.687463522</v>
      </c>
      <c r="G277" s="446">
        <v>1629.76</v>
      </c>
      <c r="H277" s="17">
        <v>12045556.16</v>
      </c>
      <c r="I277" s="337">
        <f>Yhteenveto[[#This Row],[Laskennalliset kustannukset yhteensä]]-Yhteenveto[[#This Row],[Omarahoitusosuus, €]]</f>
        <v>7721559.5274635218</v>
      </c>
      <c r="J277" s="33">
        <f>Lisäosat!U278</f>
        <v>250366.07836173187</v>
      </c>
      <c r="K277" s="34">
        <f>'Muut lis_väh'!O275</f>
        <v>-1155095.6830460459</v>
      </c>
      <c r="L277" s="231">
        <f>Yhteenveto[[#This Row],[Valtionosuus omarahoitusosuuden jälkeen (välisumma)]]+Yhteenveto[[#This Row],[Lisäosat yhteensä]]+Yhteenveto[[#This Row],[Valtionosuuteen tehtävät vähennykset ja lisäykset, netto]]</f>
        <v>6816829.922779208</v>
      </c>
      <c r="M277" s="34">
        <f>'Verotuloihin perust tasaus'!N282</f>
        <v>1820275</v>
      </c>
      <c r="N277" s="301">
        <f>SUM(Yhteenveto[[#This Row],[Valtionosuus ennen verotuloihin perustuvaa valtionosuuden tasausta]]+Yhteenveto[[#This Row],[Verotuloihin perustuva valtionosuuden tasaus]])</f>
        <v>8637104.922779208</v>
      </c>
      <c r="O277" s="241">
        <f>Verokorvaukset!H275</f>
        <v>1176406.6729674134</v>
      </c>
      <c r="P277" s="368">
        <f>SUM(Yhteenveto[[#This Row],[Kunnan  peruspalvelujen valtionosuus ]:[Veroperustemuutoksista johtuvien veromenetysten korvaus]])</f>
        <v>9813511.5957466215</v>
      </c>
      <c r="Q277" s="34">
        <f>Kotikuntakorvaus!F279</f>
        <v>-18586.21</v>
      </c>
      <c r="R277" s="339">
        <f>+Yhteenveto[[#This Row],[Kunnan  peruspalvelujen valtionosuus ]]+Yhteenveto[[#This Row],[Veroperustemuutoksista johtuvien veromenetysten korvaus]]+Yhteenveto[[#This Row],[Kotikuntakorvaus, netto]]</f>
        <v>9794925.3857466206</v>
      </c>
      <c r="S277" s="11"/>
      <c r="T277"/>
    </row>
    <row r="278" spans="1:20" ht="15" x14ac:dyDescent="0.25">
      <c r="A278" s="32">
        <v>895</v>
      </c>
      <c r="B278" s="13" t="s">
        <v>283</v>
      </c>
      <c r="C278" s="15">
        <v>14783</v>
      </c>
      <c r="D278" s="15">
        <f>Ikärakenne[[#This Row],[Laskennalliset kustannukset, IKÄRAKENNE yhteensä, €]]</f>
        <v>22220392.18</v>
      </c>
      <c r="E278" s="15">
        <f>'Lask. kustannukset MUUT'!AD284</f>
        <v>6457197.381150445</v>
      </c>
      <c r="F278" s="231">
        <f>Yhteenveto[[#This Row],[Ikärakenne, laskennallinen kustannus]]+Yhteenveto[[#This Row],[Muut laskennalliset kustannukset ]]</f>
        <v>28677589.561150447</v>
      </c>
      <c r="G278" s="446">
        <v>1629.76</v>
      </c>
      <c r="H278" s="17">
        <v>24092742.079999998</v>
      </c>
      <c r="I278" s="337">
        <f>Yhteenveto[[#This Row],[Laskennalliset kustannukset yhteensä]]-Yhteenveto[[#This Row],[Omarahoitusosuus, €]]</f>
        <v>4584847.4811504483</v>
      </c>
      <c r="J278" s="33">
        <f>Lisäosat!U279</f>
        <v>575164.97523438174</v>
      </c>
      <c r="K278" s="34">
        <f>'Muut lis_väh'!O276</f>
        <v>-20526.977585600456</v>
      </c>
      <c r="L278" s="231">
        <f>Yhteenveto[[#This Row],[Valtionosuus omarahoitusosuuden jälkeen (välisumma)]]+Yhteenveto[[#This Row],[Lisäosat yhteensä]]+Yhteenveto[[#This Row],[Valtionosuuteen tehtävät vähennykset ja lisäykset, netto]]</f>
        <v>5139485.4787992295</v>
      </c>
      <c r="M278" s="34">
        <f>'Verotuloihin perust tasaus'!N283</f>
        <v>1285668</v>
      </c>
      <c r="N278" s="301">
        <f>SUM(Yhteenveto[[#This Row],[Valtionosuus ennen verotuloihin perustuvaa valtionosuuden tasausta]]+Yhteenveto[[#This Row],[Verotuloihin perustuva valtionosuuden tasaus]])</f>
        <v>6425153.4787992295</v>
      </c>
      <c r="O278" s="241">
        <f>Verokorvaukset!H276</f>
        <v>1648981.6751687431</v>
      </c>
      <c r="P278" s="368">
        <f>SUM(Yhteenveto[[#This Row],[Kunnan  peruspalvelujen valtionosuus ]:[Veroperustemuutoksista johtuvien veromenetysten korvaus]])</f>
        <v>8074135.1539679728</v>
      </c>
      <c r="Q278" s="34">
        <f>Kotikuntakorvaus!F280</f>
        <v>-76058.587499999994</v>
      </c>
      <c r="R278" s="339">
        <f>+Yhteenveto[[#This Row],[Kunnan  peruspalvelujen valtionosuus ]]+Yhteenveto[[#This Row],[Veroperustemuutoksista johtuvien veromenetysten korvaus]]+Yhteenveto[[#This Row],[Kotikuntakorvaus, netto]]</f>
        <v>7998076.5664679725</v>
      </c>
      <c r="S278" s="11"/>
      <c r="T278"/>
    </row>
    <row r="279" spans="1:20" ht="15" x14ac:dyDescent="0.25">
      <c r="A279" s="32">
        <v>905</v>
      </c>
      <c r="B279" s="13" t="s">
        <v>284</v>
      </c>
      <c r="C279" s="15">
        <v>71209</v>
      </c>
      <c r="D279" s="15">
        <f>Ikärakenne[[#This Row],[Laskennalliset kustannukset, IKÄRAKENNE yhteensä, €]]</f>
        <v>115658592.88</v>
      </c>
      <c r="E279" s="15">
        <f>'Lask. kustannukset MUUT'!AD285</f>
        <v>40282912.056993715</v>
      </c>
      <c r="F279" s="231">
        <f>Yhteenveto[[#This Row],[Ikärakenne, laskennallinen kustannus]]+Yhteenveto[[#This Row],[Muut laskennalliset kustannukset ]]</f>
        <v>155941504.93699372</v>
      </c>
      <c r="G279" s="446">
        <v>1629.76</v>
      </c>
      <c r="H279" s="17">
        <v>116053579.84</v>
      </c>
      <c r="I279" s="337">
        <f>Yhteenveto[[#This Row],[Laskennalliset kustannukset yhteensä]]-Yhteenveto[[#This Row],[Omarahoitusosuus, €]]</f>
        <v>39887925.096993715</v>
      </c>
      <c r="J279" s="33">
        <f>Lisäosat!U280</f>
        <v>4272432.2355670892</v>
      </c>
      <c r="K279" s="34">
        <f>'Muut lis_väh'!O277</f>
        <v>-26394195.090367295</v>
      </c>
      <c r="L279" s="231">
        <f>Yhteenveto[[#This Row],[Valtionosuus omarahoitusosuuden jälkeen (välisumma)]]+Yhteenveto[[#This Row],[Lisäosat yhteensä]]+Yhteenveto[[#This Row],[Valtionosuuteen tehtävät vähennykset ja lisäykset, netto]]</f>
        <v>17766162.242193513</v>
      </c>
      <c r="M279" s="34">
        <f>'Verotuloihin perust tasaus'!N284</f>
        <v>7151600</v>
      </c>
      <c r="N279" s="301">
        <f>SUM(Yhteenveto[[#This Row],[Valtionosuus ennen verotuloihin perustuvaa valtionosuuden tasausta]]+Yhteenveto[[#This Row],[Verotuloihin perustuva valtionosuuden tasaus]])</f>
        <v>24917762.242193513</v>
      </c>
      <c r="O279" s="241">
        <f>Verokorvaukset!H277</f>
        <v>8381234.3346051248</v>
      </c>
      <c r="P279" s="368">
        <f>SUM(Yhteenveto[[#This Row],[Kunnan  peruspalvelujen valtionosuus ]:[Veroperustemuutoksista johtuvien veromenetysten korvaus]])</f>
        <v>33298996.576798636</v>
      </c>
      <c r="Q279" s="34">
        <f>Kotikuntakorvaus!F281</f>
        <v>-7347259.5525000002</v>
      </c>
      <c r="R279" s="339">
        <f>+Yhteenveto[[#This Row],[Kunnan  peruspalvelujen valtionosuus ]]+Yhteenveto[[#This Row],[Veroperustemuutoksista johtuvien veromenetysten korvaus]]+Yhteenveto[[#This Row],[Kotikuntakorvaus, netto]]</f>
        <v>25951737.024298638</v>
      </c>
      <c r="S279" s="11"/>
      <c r="T279"/>
    </row>
    <row r="280" spans="1:20" ht="15" x14ac:dyDescent="0.25">
      <c r="A280" s="32">
        <v>908</v>
      </c>
      <c r="B280" s="13" t="s">
        <v>285</v>
      </c>
      <c r="C280" s="15">
        <v>20762</v>
      </c>
      <c r="D280" s="15">
        <f>Ikärakenne[[#This Row],[Laskennalliset kustannukset, IKÄRAKENNE yhteensä, €]]</f>
        <v>34718499.660000004</v>
      </c>
      <c r="E280" s="15">
        <f>'Lask. kustannukset MUUT'!AD286</f>
        <v>6382559.0650124019</v>
      </c>
      <c r="F280" s="231">
        <f>Yhteenveto[[#This Row],[Ikärakenne, laskennallinen kustannus]]+Yhteenveto[[#This Row],[Muut laskennalliset kustannukset ]]</f>
        <v>41101058.725012407</v>
      </c>
      <c r="G280" s="446">
        <v>1629.76</v>
      </c>
      <c r="H280" s="17">
        <v>33837077.119999997</v>
      </c>
      <c r="I280" s="337">
        <f>Yhteenveto[[#This Row],[Laskennalliset kustannukset yhteensä]]-Yhteenveto[[#This Row],[Omarahoitusosuus, €]]</f>
        <v>7263981.6050124094</v>
      </c>
      <c r="J280" s="33">
        <f>Lisäosat!U281</f>
        <v>704937.97837227851</v>
      </c>
      <c r="K280" s="34">
        <f>'Muut lis_väh'!O278</f>
        <v>-4163665.2197556966</v>
      </c>
      <c r="L280" s="231">
        <f>Yhteenveto[[#This Row],[Valtionosuus omarahoitusosuuden jälkeen (välisumma)]]+Yhteenveto[[#This Row],[Lisäosat yhteensä]]+Yhteenveto[[#This Row],[Valtionosuuteen tehtävät vähennykset ja lisäykset, netto]]</f>
        <v>3805254.3636289914</v>
      </c>
      <c r="M280" s="34">
        <f>'Verotuloihin perust tasaus'!N285</f>
        <v>4681438</v>
      </c>
      <c r="N280" s="301">
        <f>SUM(Yhteenveto[[#This Row],[Valtionosuus ennen verotuloihin perustuvaa valtionosuuden tasausta]]+Yhteenveto[[#This Row],[Verotuloihin perustuva valtionosuuden tasaus]])</f>
        <v>8486692.3636289909</v>
      </c>
      <c r="O280" s="241">
        <f>Verokorvaukset!H278</f>
        <v>1536608.6956999076</v>
      </c>
      <c r="P280" s="368">
        <f>SUM(Yhteenveto[[#This Row],[Kunnan  peruspalvelujen valtionosuus ]:[Veroperustemuutoksista johtuvien veromenetysten korvaus]])</f>
        <v>10023301.059328899</v>
      </c>
      <c r="Q280" s="34">
        <f>Kotikuntakorvaus!F282</f>
        <v>172134.45249999996</v>
      </c>
      <c r="R280" s="339">
        <f>+Yhteenveto[[#This Row],[Kunnan  peruspalvelujen valtionosuus ]]+Yhteenveto[[#This Row],[Veroperustemuutoksista johtuvien veromenetysten korvaus]]+Yhteenveto[[#This Row],[Kotikuntakorvaus, netto]]</f>
        <v>10195435.511828899</v>
      </c>
      <c r="S280" s="11"/>
      <c r="T280"/>
    </row>
    <row r="281" spans="1:20" ht="15" x14ac:dyDescent="0.25">
      <c r="A281" s="32">
        <v>915</v>
      </c>
      <c r="B281" s="13" t="s">
        <v>286</v>
      </c>
      <c r="C281" s="15">
        <v>19433</v>
      </c>
      <c r="D281" s="15">
        <f>Ikärakenne[[#This Row],[Laskennalliset kustannukset, IKÄRAKENNE yhteensä, €]]</f>
        <v>25174638</v>
      </c>
      <c r="E281" s="15">
        <f>'Lask. kustannukset MUUT'!AD287</f>
        <v>7239237.6552015822</v>
      </c>
      <c r="F281" s="231">
        <f>Yhteenveto[[#This Row],[Ikärakenne, laskennallinen kustannus]]+Yhteenveto[[#This Row],[Muut laskennalliset kustannukset ]]</f>
        <v>32413875.655201584</v>
      </c>
      <c r="G281" s="446">
        <v>1629.76</v>
      </c>
      <c r="H281" s="17">
        <v>31671126.079999998</v>
      </c>
      <c r="I281" s="337">
        <f>Yhteenveto[[#This Row],[Laskennalliset kustannukset yhteensä]]-Yhteenveto[[#This Row],[Omarahoitusosuus, €]]</f>
        <v>742749.57520158589</v>
      </c>
      <c r="J281" s="33">
        <f>Lisäosat!U282</f>
        <v>834076.73725882103</v>
      </c>
      <c r="K281" s="34">
        <f>'Muut lis_väh'!O279</f>
        <v>-2295679.0233280882</v>
      </c>
      <c r="L281" s="231">
        <f>Yhteenveto[[#This Row],[Valtionosuus omarahoitusosuuden jälkeen (välisumma)]]+Yhteenveto[[#This Row],[Lisäosat yhteensä]]+Yhteenveto[[#This Row],[Valtionosuuteen tehtävät vähennykset ja lisäykset, netto]]</f>
        <v>-718852.71086768131</v>
      </c>
      <c r="M281" s="34">
        <f>'Verotuloihin perust tasaus'!N286</f>
        <v>6811138</v>
      </c>
      <c r="N281" s="301">
        <f>SUM(Yhteenveto[[#This Row],[Valtionosuus ennen verotuloihin perustuvaa valtionosuuden tasausta]]+Yhteenveto[[#This Row],[Verotuloihin perustuva valtionosuuden tasaus]])</f>
        <v>6092285.2891323185</v>
      </c>
      <c r="O281" s="241">
        <f>Verokorvaukset!H279</f>
        <v>2062691.0687507084</v>
      </c>
      <c r="P281" s="368">
        <f>SUM(Yhteenveto[[#This Row],[Kunnan  peruspalvelujen valtionosuus ]:[Veroperustemuutoksista johtuvien veromenetysten korvaus]])</f>
        <v>8154976.3578830268</v>
      </c>
      <c r="Q281" s="34">
        <f>Kotikuntakorvaus!F283</f>
        <v>129732.4524999999</v>
      </c>
      <c r="R281" s="339">
        <f>+Yhteenveto[[#This Row],[Kunnan  peruspalvelujen valtionosuus ]]+Yhteenveto[[#This Row],[Veroperustemuutoksista johtuvien veromenetysten korvaus]]+Yhteenveto[[#This Row],[Kotikuntakorvaus, netto]]</f>
        <v>8284708.8103830265</v>
      </c>
      <c r="S281" s="11"/>
      <c r="T281"/>
    </row>
    <row r="282" spans="1:20" ht="15" x14ac:dyDescent="0.25">
      <c r="A282" s="32">
        <v>918</v>
      </c>
      <c r="B282" s="13" t="s">
        <v>287</v>
      </c>
      <c r="C282" s="15">
        <v>2263</v>
      </c>
      <c r="D282" s="15">
        <f>Ikärakenne[[#This Row],[Laskennalliset kustannukset, IKÄRAKENNE yhteensä, €]]</f>
        <v>3615868.12</v>
      </c>
      <c r="E282" s="15">
        <f>'Lask. kustannukset MUUT'!AD288</f>
        <v>863291.22649415676</v>
      </c>
      <c r="F282" s="231">
        <f>Yhteenveto[[#This Row],[Ikärakenne, laskennallinen kustannus]]+Yhteenveto[[#This Row],[Muut laskennalliset kustannukset ]]</f>
        <v>4479159.3464941569</v>
      </c>
      <c r="G282" s="446">
        <v>1629.76</v>
      </c>
      <c r="H282" s="17">
        <v>3688146.88</v>
      </c>
      <c r="I282" s="337">
        <f>Yhteenveto[[#This Row],[Laskennalliset kustannukset yhteensä]]-Yhteenveto[[#This Row],[Omarahoitusosuus, €]]</f>
        <v>791012.46649415698</v>
      </c>
      <c r="J282" s="33">
        <f>Lisäosat!U283</f>
        <v>72461.889239907425</v>
      </c>
      <c r="K282" s="34">
        <f>'Muut lis_väh'!O280</f>
        <v>-296126.39574012352</v>
      </c>
      <c r="L282" s="231">
        <f>Yhteenveto[[#This Row],[Valtionosuus omarahoitusosuuden jälkeen (välisumma)]]+Yhteenveto[[#This Row],[Lisäosat yhteensä]]+Yhteenveto[[#This Row],[Valtionosuuteen tehtävät vähennykset ja lisäykset, netto]]</f>
        <v>567347.95999394078</v>
      </c>
      <c r="M282" s="34">
        <f>'Verotuloihin perust tasaus'!N287</f>
        <v>1139383</v>
      </c>
      <c r="N282" s="301">
        <f>SUM(Yhteenveto[[#This Row],[Valtionosuus ennen verotuloihin perustuvaa valtionosuuden tasausta]]+Yhteenveto[[#This Row],[Verotuloihin perustuva valtionosuuden tasaus]])</f>
        <v>1706730.9599939408</v>
      </c>
      <c r="O282" s="241">
        <f>Verokorvaukset!H280</f>
        <v>395535.9444550238</v>
      </c>
      <c r="P282" s="368">
        <f>SUM(Yhteenveto[[#This Row],[Kunnan  peruspalvelujen valtionosuus ]:[Veroperustemuutoksista johtuvien veromenetysten korvaus]])</f>
        <v>2102266.9044489646</v>
      </c>
      <c r="Q282" s="34">
        <f>Kotikuntakorvaus!F284</f>
        <v>109450.16249999999</v>
      </c>
      <c r="R282" s="339">
        <f>+Yhteenveto[[#This Row],[Kunnan  peruspalvelujen valtionosuus ]]+Yhteenveto[[#This Row],[Veroperustemuutoksista johtuvien veromenetysten korvaus]]+Yhteenveto[[#This Row],[Kotikuntakorvaus, netto]]</f>
        <v>2211717.0669489647</v>
      </c>
      <c r="S282" s="11"/>
      <c r="T282"/>
    </row>
    <row r="283" spans="1:20" ht="15" x14ac:dyDescent="0.25">
      <c r="A283" s="32">
        <v>921</v>
      </c>
      <c r="B283" s="13" t="s">
        <v>288</v>
      </c>
      <c r="C283" s="15">
        <v>1787</v>
      </c>
      <c r="D283" s="15">
        <f>Ikärakenne[[#This Row],[Laskennalliset kustannukset, IKÄRAKENNE yhteensä, €]]</f>
        <v>1741066.04</v>
      </c>
      <c r="E283" s="15">
        <f>'Lask. kustannukset MUUT'!AD289</f>
        <v>817902.2072689957</v>
      </c>
      <c r="F283" s="231">
        <f>Yhteenveto[[#This Row],[Ikärakenne, laskennallinen kustannus]]+Yhteenveto[[#This Row],[Muut laskennalliset kustannukset ]]</f>
        <v>2558968.2472689957</v>
      </c>
      <c r="G283" s="446">
        <v>1629.76</v>
      </c>
      <c r="H283" s="17">
        <v>2912381.12</v>
      </c>
      <c r="I283" s="337">
        <f>Yhteenveto[[#This Row],[Laskennalliset kustannukset yhteensä]]-Yhteenveto[[#This Row],[Omarahoitusosuus, €]]</f>
        <v>-353412.87273100438</v>
      </c>
      <c r="J283" s="33">
        <f>Lisäosat!U284</f>
        <v>651460.03488984483</v>
      </c>
      <c r="K283" s="34">
        <f>'Muut lis_väh'!O281</f>
        <v>550808.09295452025</v>
      </c>
      <c r="L283" s="231">
        <f>Yhteenveto[[#This Row],[Valtionosuus omarahoitusosuuden jälkeen (välisumma)]]+Yhteenveto[[#This Row],[Lisäosat yhteensä]]+Yhteenveto[[#This Row],[Valtionosuuteen tehtävät vähennykset ja lisäykset, netto]]</f>
        <v>848855.2551133607</v>
      </c>
      <c r="M283" s="34">
        <f>'Verotuloihin perust tasaus'!N288</f>
        <v>1010017</v>
      </c>
      <c r="N283" s="301">
        <f>SUM(Yhteenveto[[#This Row],[Valtionosuus ennen verotuloihin perustuvaa valtionosuuden tasausta]]+Yhteenveto[[#This Row],[Verotuloihin perustuva valtionosuuden tasaus]])</f>
        <v>1858872.2551133607</v>
      </c>
      <c r="O283" s="241">
        <f>Verokorvaukset!H281</f>
        <v>416013.11774435948</v>
      </c>
      <c r="P283" s="368">
        <f>SUM(Yhteenveto[[#This Row],[Kunnan  peruspalvelujen valtionosuus ]:[Veroperustemuutoksista johtuvien veromenetysten korvaus]])</f>
        <v>2274885.3728577201</v>
      </c>
      <c r="Q283" s="34">
        <f>Kotikuntakorvaus!F285</f>
        <v>388861.67500000005</v>
      </c>
      <c r="R283" s="339">
        <f>+Yhteenveto[[#This Row],[Kunnan  peruspalvelujen valtionosuus ]]+Yhteenveto[[#This Row],[Veroperustemuutoksista johtuvien veromenetysten korvaus]]+Yhteenveto[[#This Row],[Kotikuntakorvaus, netto]]</f>
        <v>2663747.0478577204</v>
      </c>
      <c r="S283" s="11"/>
      <c r="T283"/>
    </row>
    <row r="284" spans="1:20" ht="15" x14ac:dyDescent="0.25">
      <c r="A284" s="32">
        <v>922</v>
      </c>
      <c r="B284" s="13" t="s">
        <v>289</v>
      </c>
      <c r="C284" s="15">
        <v>4532</v>
      </c>
      <c r="D284" s="15">
        <f>Ikärakenne[[#This Row],[Laskennalliset kustannukset, IKÄRAKENNE yhteensä, €]]</f>
        <v>9696820.379999999</v>
      </c>
      <c r="E284" s="15">
        <f>'Lask. kustannukset MUUT'!AD290</f>
        <v>984320.57973347802</v>
      </c>
      <c r="F284" s="231">
        <f>Yhteenveto[[#This Row],[Ikärakenne, laskennallinen kustannus]]+Yhteenveto[[#This Row],[Muut laskennalliset kustannukset ]]</f>
        <v>10681140.959733477</v>
      </c>
      <c r="G284" s="446">
        <v>1629.76</v>
      </c>
      <c r="H284" s="17">
        <v>7386072.3200000003</v>
      </c>
      <c r="I284" s="337">
        <f>Yhteenveto[[#This Row],[Laskennalliset kustannukset yhteensä]]-Yhteenveto[[#This Row],[Omarahoitusosuus, €]]</f>
        <v>3295068.6397334766</v>
      </c>
      <c r="J284" s="33">
        <f>Lisäosat!U285</f>
        <v>162555.21125522366</v>
      </c>
      <c r="K284" s="34">
        <f>'Muut lis_väh'!O282</f>
        <v>-392245.06746818038</v>
      </c>
      <c r="L284" s="231">
        <f>Yhteenveto[[#This Row],[Valtionosuus omarahoitusosuuden jälkeen (välisumma)]]+Yhteenveto[[#This Row],[Lisäosat yhteensä]]+Yhteenveto[[#This Row],[Valtionosuuteen tehtävät vähennykset ja lisäykset, netto]]</f>
        <v>3065378.7835205197</v>
      </c>
      <c r="M284" s="34">
        <f>'Verotuloihin perust tasaus'!N289</f>
        <v>1036674</v>
      </c>
      <c r="N284" s="301">
        <f>SUM(Yhteenveto[[#This Row],[Valtionosuus ennen verotuloihin perustuvaa valtionosuuden tasausta]]+Yhteenveto[[#This Row],[Verotuloihin perustuva valtionosuuden tasaus]])</f>
        <v>4102052.7835205197</v>
      </c>
      <c r="O284" s="241">
        <f>Verokorvaukset!H282</f>
        <v>401799.17471303657</v>
      </c>
      <c r="P284" s="368">
        <f>SUM(Yhteenveto[[#This Row],[Kunnan  peruspalvelujen valtionosuus ]:[Veroperustemuutoksista johtuvien veromenetysten korvaus]])</f>
        <v>4503851.9582335567</v>
      </c>
      <c r="Q284" s="34">
        <f>Kotikuntakorvaus!F286</f>
        <v>113072</v>
      </c>
      <c r="R284" s="339">
        <f>+Yhteenveto[[#This Row],[Kunnan  peruspalvelujen valtionosuus ]]+Yhteenveto[[#This Row],[Veroperustemuutoksista johtuvien veromenetysten korvaus]]+Yhteenveto[[#This Row],[Kotikuntakorvaus, netto]]</f>
        <v>4616923.9582335567</v>
      </c>
      <c r="S284" s="11"/>
      <c r="T284"/>
    </row>
    <row r="285" spans="1:20" ht="15" x14ac:dyDescent="0.25">
      <c r="A285" s="32">
        <v>924</v>
      </c>
      <c r="B285" s="13" t="s">
        <v>290</v>
      </c>
      <c r="C285" s="15">
        <v>2912</v>
      </c>
      <c r="D285" s="15">
        <f>Ikärakenne[[#This Row],[Laskennalliset kustannukset, IKÄRAKENNE yhteensä, €]]</f>
        <v>4532965.9399999995</v>
      </c>
      <c r="E285" s="15">
        <f>'Lask. kustannukset MUUT'!AD291</f>
        <v>1054170.5568756354</v>
      </c>
      <c r="F285" s="231">
        <f>Yhteenveto[[#This Row],[Ikärakenne, laskennallinen kustannus]]+Yhteenveto[[#This Row],[Muut laskennalliset kustannukset ]]</f>
        <v>5587136.4968756344</v>
      </c>
      <c r="G285" s="446">
        <v>1629.76</v>
      </c>
      <c r="H285" s="17">
        <v>4745861.1200000001</v>
      </c>
      <c r="I285" s="337">
        <f>Yhteenveto[[#This Row],[Laskennalliset kustannukset yhteensä]]-Yhteenveto[[#This Row],[Omarahoitusosuus, €]]</f>
        <v>841275.37687563431</v>
      </c>
      <c r="J285" s="33">
        <f>Lisäosat!U286</f>
        <v>284708.3813961916</v>
      </c>
      <c r="K285" s="34">
        <f>'Muut lis_väh'!O283</f>
        <v>-37482.80560214704</v>
      </c>
      <c r="L285" s="231">
        <f>Yhteenveto[[#This Row],[Valtionosuus omarahoitusosuuden jälkeen (välisumma)]]+Yhteenveto[[#This Row],[Lisäosat yhteensä]]+Yhteenveto[[#This Row],[Valtionosuuteen tehtävät vähennykset ja lisäykset, netto]]</f>
        <v>1088500.952669679</v>
      </c>
      <c r="M285" s="34">
        <f>'Verotuloihin perust tasaus'!N290</f>
        <v>1528508</v>
      </c>
      <c r="N285" s="301">
        <f>SUM(Yhteenveto[[#This Row],[Valtionosuus ennen verotuloihin perustuvaa valtionosuuden tasausta]]+Yhteenveto[[#This Row],[Verotuloihin perustuva valtionosuuden tasaus]])</f>
        <v>2617008.9526696792</v>
      </c>
      <c r="O285" s="241">
        <f>Verokorvaukset!H283</f>
        <v>561648.83226070204</v>
      </c>
      <c r="P285" s="368">
        <f>SUM(Yhteenveto[[#This Row],[Kunnan  peruspalvelujen valtionosuus ]:[Veroperustemuutoksista johtuvien veromenetysten korvaus]])</f>
        <v>3178657.784930381</v>
      </c>
      <c r="Q285" s="34">
        <f>Kotikuntakorvaus!F287</f>
        <v>-45935.5</v>
      </c>
      <c r="R285" s="339">
        <f>+Yhteenveto[[#This Row],[Kunnan  peruspalvelujen valtionosuus ]]+Yhteenveto[[#This Row],[Veroperustemuutoksista johtuvien veromenetysten korvaus]]+Yhteenveto[[#This Row],[Kotikuntakorvaus, netto]]</f>
        <v>3132722.284930381</v>
      </c>
      <c r="S285" s="11"/>
      <c r="T285"/>
    </row>
    <row r="286" spans="1:20" ht="15" x14ac:dyDescent="0.25">
      <c r="A286" s="32">
        <v>925</v>
      </c>
      <c r="B286" s="13" t="s">
        <v>291</v>
      </c>
      <c r="C286" s="15">
        <v>3295</v>
      </c>
      <c r="D286" s="15">
        <f>Ikärakenne[[#This Row],[Laskennalliset kustannukset, IKÄRAKENNE yhteensä, €]]</f>
        <v>5565076.2299999995</v>
      </c>
      <c r="E286" s="15">
        <f>'Lask. kustannukset MUUT'!AD292</f>
        <v>1568220.1166699028</v>
      </c>
      <c r="F286" s="231">
        <f>Yhteenveto[[#This Row],[Ikärakenne, laskennallinen kustannus]]+Yhteenveto[[#This Row],[Muut laskennalliset kustannukset ]]</f>
        <v>7133296.3466699021</v>
      </c>
      <c r="G286" s="446">
        <v>1629.76</v>
      </c>
      <c r="H286" s="17">
        <v>5370059.2000000002</v>
      </c>
      <c r="I286" s="337">
        <f>Yhteenveto[[#This Row],[Laskennalliset kustannukset yhteensä]]-Yhteenveto[[#This Row],[Omarahoitusosuus, €]]</f>
        <v>1763237.1466699019</v>
      </c>
      <c r="J286" s="33">
        <f>Lisäosat!U287</f>
        <v>324072.01209325058</v>
      </c>
      <c r="K286" s="34">
        <f>'Muut lis_väh'!O284</f>
        <v>1670571.7981011968</v>
      </c>
      <c r="L286" s="231">
        <f>Yhteenveto[[#This Row],[Valtionosuus omarahoitusosuuden jälkeen (välisumma)]]+Yhteenveto[[#This Row],[Lisäosat yhteensä]]+Yhteenveto[[#This Row],[Valtionosuuteen tehtävät vähennykset ja lisäykset, netto]]</f>
        <v>3757880.9568643495</v>
      </c>
      <c r="M286" s="34">
        <f>'Verotuloihin perust tasaus'!N291</f>
        <v>-14383</v>
      </c>
      <c r="N286" s="301">
        <f>SUM(Yhteenveto[[#This Row],[Valtionosuus ennen verotuloihin perustuvaa valtionosuuden tasausta]]+Yhteenveto[[#This Row],[Verotuloihin perustuva valtionosuuden tasaus]])</f>
        <v>3743497.9568643495</v>
      </c>
      <c r="O286" s="241">
        <f>Verokorvaukset!H284</f>
        <v>663069.95101769618</v>
      </c>
      <c r="P286" s="368">
        <f>SUM(Yhteenveto[[#This Row],[Kunnan  peruspalvelujen valtionosuus ]:[Veroperustemuutoksista johtuvien veromenetysten korvaus]])</f>
        <v>4406567.907882046</v>
      </c>
      <c r="Q286" s="34">
        <f>Kotikuntakorvaus!F288</f>
        <v>31801.5</v>
      </c>
      <c r="R286" s="339">
        <f>+Yhteenveto[[#This Row],[Kunnan  peruspalvelujen valtionosuus ]]+Yhteenveto[[#This Row],[Veroperustemuutoksista johtuvien veromenetysten korvaus]]+Yhteenveto[[#This Row],[Kotikuntakorvaus, netto]]</f>
        <v>4438369.407882046</v>
      </c>
      <c r="S286" s="11"/>
      <c r="T286"/>
    </row>
    <row r="287" spans="1:20" ht="15" x14ac:dyDescent="0.25">
      <c r="A287" s="32">
        <v>927</v>
      </c>
      <c r="B287" s="13" t="s">
        <v>292</v>
      </c>
      <c r="C287" s="15">
        <v>28852</v>
      </c>
      <c r="D287" s="15">
        <f>Ikärakenne[[#This Row],[Laskennalliset kustannukset, IKÄRAKENNE yhteensä, €]]</f>
        <v>54227086.669999994</v>
      </c>
      <c r="E287" s="15">
        <f>'Lask. kustannukset MUUT'!AD293</f>
        <v>9230708.495990973</v>
      </c>
      <c r="F287" s="231">
        <f>Yhteenveto[[#This Row],[Ikärakenne, laskennallinen kustannus]]+Yhteenveto[[#This Row],[Muut laskennalliset kustannukset ]]</f>
        <v>63457795.165990964</v>
      </c>
      <c r="G287" s="446">
        <v>1629.76</v>
      </c>
      <c r="H287" s="17">
        <v>47021835.520000003</v>
      </c>
      <c r="I287" s="337">
        <f>Yhteenveto[[#This Row],[Laskennalliset kustannukset yhteensä]]-Yhteenveto[[#This Row],[Omarahoitusosuus, €]]</f>
        <v>16435959.64599096</v>
      </c>
      <c r="J287" s="33">
        <f>Lisäosat!U288</f>
        <v>875327.46499034984</v>
      </c>
      <c r="K287" s="34">
        <f>'Muut lis_väh'!O285</f>
        <v>-1759600.5336060042</v>
      </c>
      <c r="L287" s="231">
        <f>Yhteenveto[[#This Row],[Valtionosuus omarahoitusosuuden jälkeen (välisumma)]]+Yhteenveto[[#This Row],[Lisäosat yhteensä]]+Yhteenveto[[#This Row],[Valtionosuuteen tehtävät vähennykset ja lisäykset, netto]]</f>
        <v>15551686.577375308</v>
      </c>
      <c r="M287" s="34">
        <f>'Verotuloihin perust tasaus'!N292</f>
        <v>1089587</v>
      </c>
      <c r="N287" s="301">
        <f>SUM(Yhteenveto[[#This Row],[Valtionosuus ennen verotuloihin perustuvaa valtionosuuden tasausta]]+Yhteenveto[[#This Row],[Verotuloihin perustuva valtionosuuden tasaus]])</f>
        <v>16641273.577375308</v>
      </c>
      <c r="O287" s="241">
        <f>Verokorvaukset!H285</f>
        <v>2538225.0728509282</v>
      </c>
      <c r="P287" s="368">
        <f>SUM(Yhteenveto[[#This Row],[Kunnan  peruspalvelujen valtionosuus ]:[Veroperustemuutoksista johtuvien veromenetysten korvaus]])</f>
        <v>19179498.650226235</v>
      </c>
      <c r="Q287" s="34">
        <f>Kotikuntakorvaus!F289</f>
        <v>-148194.99</v>
      </c>
      <c r="R287" s="339">
        <f>+Yhteenveto[[#This Row],[Kunnan  peruspalvelujen valtionosuus ]]+Yhteenveto[[#This Row],[Veroperustemuutoksista johtuvien veromenetysten korvaus]]+Yhteenveto[[#This Row],[Kotikuntakorvaus, netto]]</f>
        <v>19031303.660226237</v>
      </c>
      <c r="S287" s="11"/>
      <c r="T287"/>
    </row>
    <row r="288" spans="1:20" ht="15" x14ac:dyDescent="0.25">
      <c r="A288" s="32">
        <v>931</v>
      </c>
      <c r="B288" s="13" t="s">
        <v>293</v>
      </c>
      <c r="C288" s="15">
        <v>5695</v>
      </c>
      <c r="D288" s="15">
        <f>Ikärakenne[[#This Row],[Laskennalliset kustannukset, IKÄRAKENNE yhteensä, €]]</f>
        <v>7699668.4900000002</v>
      </c>
      <c r="E288" s="15">
        <f>'Lask. kustannukset MUUT'!AD294</f>
        <v>2352751.8815701995</v>
      </c>
      <c r="F288" s="231">
        <f>Yhteenveto[[#This Row],[Ikärakenne, laskennallinen kustannus]]+Yhteenveto[[#This Row],[Muut laskennalliset kustannukset ]]</f>
        <v>10052420.3715702</v>
      </c>
      <c r="G288" s="446">
        <v>1629.76</v>
      </c>
      <c r="H288" s="17">
        <v>9281483.1999999993</v>
      </c>
      <c r="I288" s="337">
        <f>Yhteenveto[[#This Row],[Laskennalliset kustannukset yhteensä]]-Yhteenveto[[#This Row],[Omarahoitusosuus, €]]</f>
        <v>770937.17157020047</v>
      </c>
      <c r="J288" s="33">
        <f>Lisäosat!U289</f>
        <v>1054144.1524652145</v>
      </c>
      <c r="K288" s="34">
        <f>'Muut lis_väh'!O286</f>
        <v>3152830.7332093976</v>
      </c>
      <c r="L288" s="231">
        <f>Yhteenveto[[#This Row],[Valtionosuus omarahoitusosuuden jälkeen (välisumma)]]+Yhteenveto[[#This Row],[Lisäosat yhteensä]]+Yhteenveto[[#This Row],[Valtionosuuteen tehtävät vähennykset ja lisäykset, netto]]</f>
        <v>4977912.0572448131</v>
      </c>
      <c r="M288" s="34">
        <f>'Verotuloihin perust tasaus'!N293</f>
        <v>1728666</v>
      </c>
      <c r="N288" s="301">
        <f>SUM(Yhteenveto[[#This Row],[Valtionosuus ennen verotuloihin perustuvaa valtionosuuden tasausta]]+Yhteenveto[[#This Row],[Verotuloihin perustuva valtionosuuden tasaus]])</f>
        <v>6706578.0572448131</v>
      </c>
      <c r="O288" s="241">
        <f>Verokorvaukset!H286</f>
        <v>1025661.1893649326</v>
      </c>
      <c r="P288" s="368">
        <f>SUM(Yhteenveto[[#This Row],[Kunnan  peruspalvelujen valtionosuus ]:[Veroperustemuutoksista johtuvien veromenetysten korvaus]])</f>
        <v>7732239.2466097455</v>
      </c>
      <c r="Q288" s="34">
        <f>Kotikuntakorvaus!F290</f>
        <v>-151940.5</v>
      </c>
      <c r="R288" s="339">
        <f>+Yhteenveto[[#This Row],[Kunnan  peruspalvelujen valtionosuus ]]+Yhteenveto[[#This Row],[Veroperustemuutoksista johtuvien veromenetysten korvaus]]+Yhteenveto[[#This Row],[Kotikuntakorvaus, netto]]</f>
        <v>7580298.7466097455</v>
      </c>
      <c r="S288" s="11"/>
      <c r="T288"/>
    </row>
    <row r="289" spans="1:20" ht="15" x14ac:dyDescent="0.25">
      <c r="A289" s="32">
        <v>934</v>
      </c>
      <c r="B289" s="13" t="s">
        <v>294</v>
      </c>
      <c r="C289" s="15">
        <v>2554</v>
      </c>
      <c r="D289" s="15">
        <f>Ikärakenne[[#This Row],[Laskennalliset kustannukset, IKÄRAKENNE yhteensä, €]]</f>
        <v>3781425.4099999997</v>
      </c>
      <c r="E289" s="15">
        <f>'Lask. kustannukset MUUT'!AD295</f>
        <v>663682.15403785359</v>
      </c>
      <c r="F289" s="231">
        <f>Yhteenveto[[#This Row],[Ikärakenne, laskennallinen kustannus]]+Yhteenveto[[#This Row],[Muut laskennalliset kustannukset ]]</f>
        <v>4445107.5640378529</v>
      </c>
      <c r="G289" s="446">
        <v>1629.76</v>
      </c>
      <c r="H289" s="17">
        <v>4162407.04</v>
      </c>
      <c r="I289" s="337">
        <f>Yhteenveto[[#This Row],[Laskennalliset kustannukset yhteensä]]-Yhteenveto[[#This Row],[Omarahoitusosuus, €]]</f>
        <v>282700.52403785288</v>
      </c>
      <c r="J289" s="33">
        <f>Lisäosat!U290</f>
        <v>194248.03453871037</v>
      </c>
      <c r="K289" s="34">
        <f>'Muut lis_väh'!O287</f>
        <v>156021.06629407991</v>
      </c>
      <c r="L289" s="231">
        <f>Yhteenveto[[#This Row],[Valtionosuus omarahoitusosuuden jälkeen (välisumma)]]+Yhteenveto[[#This Row],[Lisäosat yhteensä]]+Yhteenveto[[#This Row],[Valtionosuuteen tehtävät vähennykset ja lisäykset, netto]]</f>
        <v>632969.62487064314</v>
      </c>
      <c r="M289" s="34">
        <f>'Verotuloihin perust tasaus'!N294</f>
        <v>1065108</v>
      </c>
      <c r="N289" s="301">
        <f>SUM(Yhteenveto[[#This Row],[Valtionosuus ennen verotuloihin perustuvaa valtionosuuden tasausta]]+Yhteenveto[[#This Row],[Verotuloihin perustuva valtionosuuden tasaus]])</f>
        <v>1698077.624870643</v>
      </c>
      <c r="O289" s="241">
        <f>Verokorvaukset!H287</f>
        <v>386965.85080385336</v>
      </c>
      <c r="P289" s="368">
        <f>SUM(Yhteenveto[[#This Row],[Kunnan  peruspalvelujen valtionosuus ]:[Veroperustemuutoksista johtuvien veromenetysten korvaus]])</f>
        <v>2085043.4756744965</v>
      </c>
      <c r="Q289" s="34">
        <f>Kotikuntakorvaus!F291</f>
        <v>109626.83749999999</v>
      </c>
      <c r="R289" s="339">
        <f>+Yhteenveto[[#This Row],[Kunnan  peruspalvelujen valtionosuus ]]+Yhteenveto[[#This Row],[Veroperustemuutoksista johtuvien veromenetysten korvaus]]+Yhteenveto[[#This Row],[Kotikuntakorvaus, netto]]</f>
        <v>2194670.3131744964</v>
      </c>
      <c r="S289" s="11"/>
      <c r="T289"/>
    </row>
    <row r="290" spans="1:20" ht="15" x14ac:dyDescent="0.25">
      <c r="A290" s="32">
        <v>935</v>
      </c>
      <c r="B290" s="13" t="s">
        <v>295</v>
      </c>
      <c r="C290" s="15">
        <v>2751</v>
      </c>
      <c r="D290" s="15">
        <f>Ikärakenne[[#This Row],[Laskennalliset kustannukset, IKÄRAKENNE yhteensä, €]]</f>
        <v>3247657.32</v>
      </c>
      <c r="E290" s="15">
        <f>'Lask. kustannukset MUUT'!AD296</f>
        <v>1238662.0454478504</v>
      </c>
      <c r="F290" s="231">
        <f>Yhteenveto[[#This Row],[Ikärakenne, laskennallinen kustannus]]+Yhteenveto[[#This Row],[Muut laskennalliset kustannukset ]]</f>
        <v>4486319.36544785</v>
      </c>
      <c r="G290" s="446">
        <v>1629.76</v>
      </c>
      <c r="H290" s="17">
        <v>4483469.76</v>
      </c>
      <c r="I290" s="337">
        <f>Yhteenveto[[#This Row],[Laskennalliset kustannukset yhteensä]]-Yhteenveto[[#This Row],[Omarahoitusosuus, €]]</f>
        <v>2849.6054478501901</v>
      </c>
      <c r="J290" s="33">
        <f>Lisäosat!U291</f>
        <v>221503.73222524158</v>
      </c>
      <c r="K290" s="34">
        <f>'Muut lis_väh'!O288</f>
        <v>-156826.42976091339</v>
      </c>
      <c r="L290" s="231">
        <f>Yhteenveto[[#This Row],[Valtionosuus omarahoitusosuuden jälkeen (välisumma)]]+Yhteenveto[[#This Row],[Lisäosat yhteensä]]+Yhteenveto[[#This Row],[Valtionosuuteen tehtävät vähennykset ja lisäykset, netto]]</f>
        <v>67526.907912178372</v>
      </c>
      <c r="M290" s="34">
        <f>'Verotuloihin perust tasaus'!N295</f>
        <v>956991</v>
      </c>
      <c r="N290" s="301">
        <f>SUM(Yhteenveto[[#This Row],[Valtionosuus ennen verotuloihin perustuvaa valtionosuuden tasausta]]+Yhteenveto[[#This Row],[Verotuloihin perustuva valtionosuuden tasaus]])</f>
        <v>1024517.9079121784</v>
      </c>
      <c r="O290" s="241">
        <f>Verokorvaukset!H288</f>
        <v>449523.66220474249</v>
      </c>
      <c r="P290" s="368">
        <f>SUM(Yhteenveto[[#This Row],[Kunnan  peruspalvelujen valtionosuus ]:[Veroperustemuutoksista johtuvien veromenetysten korvaus]])</f>
        <v>1474041.5701169209</v>
      </c>
      <c r="Q290" s="34">
        <f>Kotikuntakorvaus!F292</f>
        <v>666064.75</v>
      </c>
      <c r="R290" s="339">
        <f>+Yhteenveto[[#This Row],[Kunnan  peruspalvelujen valtionosuus ]]+Yhteenveto[[#This Row],[Veroperustemuutoksista johtuvien veromenetysten korvaus]]+Yhteenveto[[#This Row],[Kotikuntakorvaus, netto]]</f>
        <v>2140106.3201169209</v>
      </c>
      <c r="S290" s="11"/>
      <c r="T290"/>
    </row>
    <row r="291" spans="1:20" ht="15" x14ac:dyDescent="0.25">
      <c r="A291" s="32">
        <v>936</v>
      </c>
      <c r="B291" s="13" t="s">
        <v>296</v>
      </c>
      <c r="C291" s="15">
        <v>6126</v>
      </c>
      <c r="D291" s="15">
        <f>Ikärakenne[[#This Row],[Laskennalliset kustannukset, IKÄRAKENNE yhteensä, €]]</f>
        <v>8171454.4099999992</v>
      </c>
      <c r="E291" s="15">
        <f>'Lask. kustannukset MUUT'!AD297</f>
        <v>2550780.893160108</v>
      </c>
      <c r="F291" s="231">
        <f>Yhteenveto[[#This Row],[Ikärakenne, laskennallinen kustannus]]+Yhteenveto[[#This Row],[Muut laskennalliset kustannukset ]]</f>
        <v>10722235.303160107</v>
      </c>
      <c r="G291" s="446">
        <v>1629.76</v>
      </c>
      <c r="H291" s="17">
        <v>9983909.7599999998</v>
      </c>
      <c r="I291" s="337">
        <f>Yhteenveto[[#This Row],[Laskennalliset kustannukset yhteensä]]-Yhteenveto[[#This Row],[Omarahoitusosuus, €]]</f>
        <v>738325.54316010699</v>
      </c>
      <c r="J291" s="33">
        <f>Lisäosat!U292</f>
        <v>910487.97153029474</v>
      </c>
      <c r="K291" s="34">
        <f>'Muut lis_väh'!O289</f>
        <v>2127662.5796764502</v>
      </c>
      <c r="L291" s="231">
        <f>Yhteenveto[[#This Row],[Valtionosuus omarahoitusosuuden jälkeen (välisumma)]]+Yhteenveto[[#This Row],[Lisäosat yhteensä]]+Yhteenveto[[#This Row],[Valtionosuuteen tehtävät vähennykset ja lisäykset, netto]]</f>
        <v>3776476.0943668522</v>
      </c>
      <c r="M291" s="34">
        <f>'Verotuloihin perust tasaus'!N296</f>
        <v>1935683</v>
      </c>
      <c r="N291" s="301">
        <f>SUM(Yhteenveto[[#This Row],[Valtionosuus ennen verotuloihin perustuvaa valtionosuuden tasausta]]+Yhteenveto[[#This Row],[Verotuloihin perustuva valtionosuuden tasaus]])</f>
        <v>5712159.0943668522</v>
      </c>
      <c r="O291" s="241">
        <f>Verokorvaukset!H289</f>
        <v>1170349.402442775</v>
      </c>
      <c r="P291" s="368">
        <f>SUM(Yhteenveto[[#This Row],[Kunnan  peruspalvelujen valtionosuus ]:[Veroperustemuutoksista johtuvien veromenetysten korvaus]])</f>
        <v>6882508.4968096269</v>
      </c>
      <c r="Q291" s="34">
        <f>Kotikuntakorvaus!F293</f>
        <v>116782.17500000002</v>
      </c>
      <c r="R291" s="339">
        <f>+Yhteenveto[[#This Row],[Kunnan  peruspalvelujen valtionosuus ]]+Yhteenveto[[#This Row],[Veroperustemuutoksista johtuvien veromenetysten korvaus]]+Yhteenveto[[#This Row],[Kotikuntakorvaus, netto]]</f>
        <v>6999290.6718096267</v>
      </c>
      <c r="S291" s="11"/>
      <c r="T291"/>
    </row>
    <row r="292" spans="1:20" ht="15" x14ac:dyDescent="0.25">
      <c r="A292" s="32">
        <v>946</v>
      </c>
      <c r="B292" s="13" t="s">
        <v>297</v>
      </c>
      <c r="C292" s="15">
        <v>6185</v>
      </c>
      <c r="D292" s="15">
        <f>Ikärakenne[[#This Row],[Laskennalliset kustannukset, IKÄRAKENNE yhteensä, €]]</f>
        <v>11806973.9</v>
      </c>
      <c r="E292" s="15">
        <f>'Lask. kustannukset MUUT'!AD298</f>
        <v>4168642.721407217</v>
      </c>
      <c r="F292" s="231">
        <f>Yhteenveto[[#This Row],[Ikärakenne, laskennallinen kustannus]]+Yhteenveto[[#This Row],[Muut laskennalliset kustannukset ]]</f>
        <v>15975616.621407218</v>
      </c>
      <c r="G292" s="446">
        <v>1629.76</v>
      </c>
      <c r="H292" s="17">
        <v>10080065.6</v>
      </c>
      <c r="I292" s="337">
        <f>Yhteenveto[[#This Row],[Laskennalliset kustannukset yhteensä]]-Yhteenveto[[#This Row],[Omarahoitusosuus, €]]</f>
        <v>5895551.0214072186</v>
      </c>
      <c r="J292" s="33">
        <f>Lisäosat!U293</f>
        <v>380463.48505531449</v>
      </c>
      <c r="K292" s="34">
        <f>'Muut lis_väh'!O290</f>
        <v>-719800.97278395412</v>
      </c>
      <c r="L292" s="231">
        <f>Yhteenveto[[#This Row],[Valtionosuus omarahoitusosuuden jälkeen (välisumma)]]+Yhteenveto[[#This Row],[Lisäosat yhteensä]]+Yhteenveto[[#This Row],[Valtionosuuteen tehtävät vähennykset ja lisäykset, netto]]</f>
        <v>5556213.5336785791</v>
      </c>
      <c r="M292" s="34">
        <f>'Verotuloihin perust tasaus'!N297</f>
        <v>2109487</v>
      </c>
      <c r="N292" s="301">
        <f>SUM(Yhteenveto[[#This Row],[Valtionosuus ennen verotuloihin perustuvaa valtionosuuden tasausta]]+Yhteenveto[[#This Row],[Verotuloihin perustuva valtionosuuden tasaus]])</f>
        <v>7665700.5336785791</v>
      </c>
      <c r="O292" s="241">
        <f>Verokorvaukset!H290</f>
        <v>1028121.1629025766</v>
      </c>
      <c r="P292" s="368">
        <f>SUM(Yhteenveto[[#This Row],[Kunnan  peruspalvelujen valtionosuus ]:[Veroperustemuutoksista johtuvien veromenetysten korvaus]])</f>
        <v>8693821.6965811551</v>
      </c>
      <c r="Q292" s="34">
        <f>Kotikuntakorvaus!F294</f>
        <v>-233599.685</v>
      </c>
      <c r="R292" s="339">
        <f>+Yhteenveto[[#This Row],[Kunnan  peruspalvelujen valtionosuus ]]+Yhteenveto[[#This Row],[Veroperustemuutoksista johtuvien veromenetysten korvaus]]+Yhteenveto[[#This Row],[Kotikuntakorvaus, netto]]</f>
        <v>8460222.0115811545</v>
      </c>
      <c r="S292" s="11"/>
      <c r="T292"/>
    </row>
    <row r="293" spans="1:20" ht="15" x14ac:dyDescent="0.25">
      <c r="A293" s="32">
        <v>976</v>
      </c>
      <c r="B293" s="13" t="s">
        <v>298</v>
      </c>
      <c r="C293" s="15">
        <v>3673</v>
      </c>
      <c r="D293" s="15">
        <f>Ikärakenne[[#This Row],[Laskennalliset kustannukset, IKÄRAKENNE yhteensä, €]]</f>
        <v>4488972.6500000004</v>
      </c>
      <c r="E293" s="15">
        <f>'Lask. kustannukset MUUT'!AD299</f>
        <v>2719156.1444906164</v>
      </c>
      <c r="F293" s="231">
        <f>Yhteenveto[[#This Row],[Ikärakenne, laskennallinen kustannus]]+Yhteenveto[[#This Row],[Muut laskennalliset kustannukset ]]</f>
        <v>7208128.7944906168</v>
      </c>
      <c r="G293" s="446">
        <v>1629.76</v>
      </c>
      <c r="H293" s="17">
        <v>5986108.4799999995</v>
      </c>
      <c r="I293" s="337">
        <f>Yhteenveto[[#This Row],[Laskennalliset kustannukset yhteensä]]-Yhteenveto[[#This Row],[Omarahoitusosuus, €]]</f>
        <v>1222020.3144906173</v>
      </c>
      <c r="J293" s="33">
        <f>Lisäosat!U294</f>
        <v>1441168.0259024028</v>
      </c>
      <c r="K293" s="34">
        <f>'Muut lis_väh'!O291</f>
        <v>-413724.62657724589</v>
      </c>
      <c r="L293" s="231">
        <f>Yhteenveto[[#This Row],[Valtionosuus omarahoitusosuuden jälkeen (välisumma)]]+Yhteenveto[[#This Row],[Lisäosat yhteensä]]+Yhteenveto[[#This Row],[Valtionosuuteen tehtävät vähennykset ja lisäykset, netto]]</f>
        <v>2249463.7138157738</v>
      </c>
      <c r="M293" s="34">
        <f>'Verotuloihin perust tasaus'!N298</f>
        <v>1885972</v>
      </c>
      <c r="N293" s="301">
        <f>SUM(Yhteenveto[[#This Row],[Valtionosuus ennen verotuloihin perustuvaa valtionosuuden tasausta]]+Yhteenveto[[#This Row],[Verotuloihin perustuva valtionosuuden tasaus]])</f>
        <v>4135435.7138157738</v>
      </c>
      <c r="O293" s="241">
        <f>Verokorvaukset!H291</f>
        <v>655105.61514190247</v>
      </c>
      <c r="P293" s="368">
        <f>SUM(Yhteenveto[[#This Row],[Kunnan  peruspalvelujen valtionosuus ]:[Veroperustemuutoksista johtuvien veromenetysten korvaus]])</f>
        <v>4790541.328957676</v>
      </c>
      <c r="Q293" s="34">
        <f>Kotikuntakorvaus!F295</f>
        <v>-146728.58749999999</v>
      </c>
      <c r="R293" s="339">
        <f>+Yhteenveto[[#This Row],[Kunnan  peruspalvelujen valtionosuus ]]+Yhteenveto[[#This Row],[Veroperustemuutoksista johtuvien veromenetysten korvaus]]+Yhteenveto[[#This Row],[Kotikuntakorvaus, netto]]</f>
        <v>4643812.7414576756</v>
      </c>
      <c r="S293" s="11"/>
      <c r="T293"/>
    </row>
    <row r="294" spans="1:20" ht="15" x14ac:dyDescent="0.25">
      <c r="A294" s="32">
        <v>977</v>
      </c>
      <c r="B294" s="13" t="s">
        <v>299</v>
      </c>
      <c r="C294" s="15">
        <v>15274</v>
      </c>
      <c r="D294" s="15">
        <f>Ikärakenne[[#This Row],[Laskennalliset kustannukset, IKÄRAKENNE yhteensä, €]]</f>
        <v>33567903.839999996</v>
      </c>
      <c r="E294" s="15">
        <f>'Lask. kustannukset MUUT'!AD300</f>
        <v>3348358.0721169105</v>
      </c>
      <c r="F294" s="231">
        <f>Yhteenveto[[#This Row],[Ikärakenne, laskennallinen kustannus]]+Yhteenveto[[#This Row],[Muut laskennalliset kustannukset ]]</f>
        <v>36916261.912116908</v>
      </c>
      <c r="G294" s="446">
        <v>1629.76</v>
      </c>
      <c r="H294" s="17">
        <v>24892954.239999998</v>
      </c>
      <c r="I294" s="337">
        <f>Yhteenveto[[#This Row],[Laskennalliset kustannukset yhteensä]]-Yhteenveto[[#This Row],[Omarahoitusosuus, €]]</f>
        <v>12023307.672116909</v>
      </c>
      <c r="J294" s="33">
        <f>Lisäosat!U295</f>
        <v>579072.1321426474</v>
      </c>
      <c r="K294" s="34">
        <f>'Muut lis_väh'!O292</f>
        <v>-2210342.7864555493</v>
      </c>
      <c r="L294" s="231">
        <f>Yhteenveto[[#This Row],[Valtionosuus omarahoitusosuuden jälkeen (välisumma)]]+Yhteenveto[[#This Row],[Lisäosat yhteensä]]+Yhteenveto[[#This Row],[Valtionosuuteen tehtävät vähennykset ja lisäykset, netto]]</f>
        <v>10392037.017804008</v>
      </c>
      <c r="M294" s="34">
        <f>'Verotuloihin perust tasaus'!N299</f>
        <v>6324868</v>
      </c>
      <c r="N294" s="301">
        <f>SUM(Yhteenveto[[#This Row],[Valtionosuus ennen verotuloihin perustuvaa valtionosuuden tasausta]]+Yhteenveto[[#This Row],[Verotuloihin perustuva valtionosuuden tasaus]])</f>
        <v>16716905.017804008</v>
      </c>
      <c r="O294" s="241">
        <f>Verokorvaukset!H292</f>
        <v>1248157.152356345</v>
      </c>
      <c r="P294" s="368">
        <f>SUM(Yhteenveto[[#This Row],[Kunnan  peruspalvelujen valtionosuus ]:[Veroperustemuutoksista johtuvien veromenetysten korvaus]])</f>
        <v>17965062.170160353</v>
      </c>
      <c r="Q294" s="34">
        <f>Kotikuntakorvaus!F296</f>
        <v>335682.50000000006</v>
      </c>
      <c r="R294" s="339">
        <f>+Yhteenveto[[#This Row],[Kunnan  peruspalvelujen valtionosuus ]]+Yhteenveto[[#This Row],[Veroperustemuutoksista johtuvien veromenetysten korvaus]]+Yhteenveto[[#This Row],[Kotikuntakorvaus, netto]]</f>
        <v>18300744.670160353</v>
      </c>
      <c r="S294" s="11"/>
      <c r="T294"/>
    </row>
    <row r="295" spans="1:20" ht="15" x14ac:dyDescent="0.25">
      <c r="A295" s="32">
        <v>980</v>
      </c>
      <c r="B295" s="13" t="s">
        <v>300</v>
      </c>
      <c r="C295" s="15">
        <v>33658</v>
      </c>
      <c r="D295" s="15">
        <f>Ikärakenne[[#This Row],[Laskennalliset kustannukset, IKÄRAKENNE yhteensä, €]]</f>
        <v>73942009.389999986</v>
      </c>
      <c r="E295" s="15">
        <f>'Lask. kustannukset MUUT'!AD301</f>
        <v>7222648.3407428078</v>
      </c>
      <c r="F295" s="231">
        <f>Yhteenveto[[#This Row],[Ikärakenne, laskennallinen kustannus]]+Yhteenveto[[#This Row],[Muut laskennalliset kustannukset ]]</f>
        <v>81164657.730742797</v>
      </c>
      <c r="G295" s="446">
        <v>1629.76</v>
      </c>
      <c r="H295" s="17">
        <v>54854462.079999998</v>
      </c>
      <c r="I295" s="337">
        <f>Yhteenveto[[#This Row],[Laskennalliset kustannukset yhteensä]]-Yhteenveto[[#This Row],[Omarahoitusosuus, €]]</f>
        <v>26310195.650742799</v>
      </c>
      <c r="J295" s="33">
        <f>Lisäosat!U296</f>
        <v>1089043.7839426543</v>
      </c>
      <c r="K295" s="34">
        <f>'Muut lis_väh'!O293</f>
        <v>-2823709.9950539847</v>
      </c>
      <c r="L295" s="231">
        <f>Yhteenveto[[#This Row],[Valtionosuus omarahoitusosuuden jälkeen (välisumma)]]+Yhteenveto[[#This Row],[Lisäosat yhteensä]]+Yhteenveto[[#This Row],[Valtionosuuteen tehtävät vähennykset ja lisäykset, netto]]</f>
        <v>24575529.43963147</v>
      </c>
      <c r="M295" s="34">
        <f>'Verotuloihin perust tasaus'!N300</f>
        <v>3659402</v>
      </c>
      <c r="N295" s="301">
        <f>SUM(Yhteenveto[[#This Row],[Valtionosuus ennen verotuloihin perustuvaa valtionosuuden tasausta]]+Yhteenveto[[#This Row],[Verotuloihin perustuva valtionosuuden tasaus]])</f>
        <v>28234931.43963147</v>
      </c>
      <c r="O295" s="241">
        <f>Verokorvaukset!H293</f>
        <v>2054569.2021921421</v>
      </c>
      <c r="P295" s="368">
        <f>SUM(Yhteenveto[[#This Row],[Kunnan  peruspalvelujen valtionosuus ]:[Veroperustemuutoksista johtuvien veromenetysten korvaus]])</f>
        <v>30289500.641823612</v>
      </c>
      <c r="Q295" s="34">
        <f>Kotikuntakorvaus!F297</f>
        <v>-488541.70999999996</v>
      </c>
      <c r="R295" s="339">
        <f>+Yhteenveto[[#This Row],[Kunnan  peruspalvelujen valtionosuus ]]+Yhteenveto[[#This Row],[Veroperustemuutoksista johtuvien veromenetysten korvaus]]+Yhteenveto[[#This Row],[Kotikuntakorvaus, netto]]</f>
        <v>29800958.931823611</v>
      </c>
      <c r="S295" s="11"/>
      <c r="T295"/>
    </row>
    <row r="296" spans="1:20" ht="15" x14ac:dyDescent="0.25">
      <c r="A296" s="32">
        <v>981</v>
      </c>
      <c r="B296" s="13" t="s">
        <v>301</v>
      </c>
      <c r="C296" s="15">
        <v>2186</v>
      </c>
      <c r="D296" s="15">
        <f>Ikärakenne[[#This Row],[Laskennalliset kustannukset, IKÄRAKENNE yhteensä, €]]</f>
        <v>2921698.73</v>
      </c>
      <c r="E296" s="15">
        <f>'Lask. kustannukset MUUT'!AD302</f>
        <v>593661.46801178111</v>
      </c>
      <c r="F296" s="231">
        <f>Yhteenveto[[#This Row],[Ikärakenne, laskennallinen kustannus]]+Yhteenveto[[#This Row],[Muut laskennalliset kustannukset ]]</f>
        <v>3515360.1980117811</v>
      </c>
      <c r="G296" s="446">
        <v>1629.76</v>
      </c>
      <c r="H296" s="17">
        <v>3562655.36</v>
      </c>
      <c r="I296" s="337">
        <f>Yhteenveto[[#This Row],[Laskennalliset kustannukset yhteensä]]-Yhteenveto[[#This Row],[Omarahoitusosuus, €]]</f>
        <v>-47295.161988218781</v>
      </c>
      <c r="J296" s="33">
        <f>Lisäosat!U297</f>
        <v>51827.685616788134</v>
      </c>
      <c r="K296" s="34">
        <f>'Muut lis_väh'!O294</f>
        <v>740933.78643841739</v>
      </c>
      <c r="L296" s="231">
        <f>Yhteenveto[[#This Row],[Valtionosuus omarahoitusosuuden jälkeen (välisumma)]]+Yhteenveto[[#This Row],[Lisäosat yhteensä]]+Yhteenveto[[#This Row],[Valtionosuuteen tehtävät vähennykset ja lisäykset, netto]]</f>
        <v>745466.31006698671</v>
      </c>
      <c r="M296" s="34">
        <f>'Verotuloihin perust tasaus'!N301</f>
        <v>1114549</v>
      </c>
      <c r="N296" s="301">
        <f>SUM(Yhteenveto[[#This Row],[Valtionosuus ennen verotuloihin perustuvaa valtionosuuden tasausta]]+Yhteenveto[[#This Row],[Verotuloihin perustuva valtionosuuden tasaus]])</f>
        <v>1860015.3100669868</v>
      </c>
      <c r="O296" s="241">
        <f>Verokorvaukset!H294</f>
        <v>404514.54255540547</v>
      </c>
      <c r="P296" s="368">
        <f>SUM(Yhteenveto[[#This Row],[Kunnan  peruspalvelujen valtionosuus ]:[Veroperustemuutoksista johtuvien veromenetysten korvaus]])</f>
        <v>2264529.8526223921</v>
      </c>
      <c r="Q296" s="34">
        <f>Kotikuntakorvaus!F298</f>
        <v>-15900.75</v>
      </c>
      <c r="R296" s="339">
        <f>+Yhteenveto[[#This Row],[Kunnan  peruspalvelujen valtionosuus ]]+Yhteenveto[[#This Row],[Veroperustemuutoksista johtuvien veromenetysten korvaus]]+Yhteenveto[[#This Row],[Kotikuntakorvaus, netto]]</f>
        <v>2248629.1026223921</v>
      </c>
      <c r="S296" s="11"/>
      <c r="T296"/>
    </row>
    <row r="297" spans="1:20" ht="15" x14ac:dyDescent="0.25">
      <c r="A297" s="32">
        <v>989</v>
      </c>
      <c r="B297" s="13" t="s">
        <v>302</v>
      </c>
      <c r="C297" s="15">
        <v>5121</v>
      </c>
      <c r="D297" s="15">
        <f>Ikärakenne[[#This Row],[Laskennalliset kustannukset, IKÄRAKENNE yhteensä, €]]</f>
        <v>7255723.7199999997</v>
      </c>
      <c r="E297" s="15">
        <f>'Lask. kustannukset MUUT'!AD303</f>
        <v>1813397.0841993981</v>
      </c>
      <c r="F297" s="231">
        <f>Yhteenveto[[#This Row],[Ikärakenne, laskennallinen kustannus]]+Yhteenveto[[#This Row],[Muut laskennalliset kustannukset ]]</f>
        <v>9069120.8041993976</v>
      </c>
      <c r="G297" s="446">
        <v>1629.76</v>
      </c>
      <c r="H297" s="17">
        <v>8346000.96</v>
      </c>
      <c r="I297" s="337">
        <f>Yhteenveto[[#This Row],[Laskennalliset kustannukset yhteensä]]-Yhteenveto[[#This Row],[Omarahoitusosuus, €]]</f>
        <v>723119.8441993976</v>
      </c>
      <c r="J297" s="33">
        <f>Lisäosat!U298</f>
        <v>491045.5222307471</v>
      </c>
      <c r="K297" s="34">
        <f>'Muut lis_väh'!O295</f>
        <v>-1696634.5098758568</v>
      </c>
      <c r="L297" s="231">
        <f>Yhteenveto[[#This Row],[Valtionosuus omarahoitusosuuden jälkeen (välisumma)]]+Yhteenveto[[#This Row],[Lisäosat yhteensä]]+Yhteenveto[[#This Row],[Valtionosuuteen tehtävät vähennykset ja lisäykset, netto]]</f>
        <v>-482469.14344571205</v>
      </c>
      <c r="M297" s="34">
        <f>'Verotuloihin perust tasaus'!N302</f>
        <v>2204951</v>
      </c>
      <c r="N297" s="301">
        <f>SUM(Yhteenveto[[#This Row],[Valtionosuus ennen verotuloihin perustuvaa valtionosuuden tasausta]]+Yhteenveto[[#This Row],[Verotuloihin perustuva valtionosuuden tasaus]])</f>
        <v>1722481.856554288</v>
      </c>
      <c r="O297" s="241">
        <f>Verokorvaukset!H295</f>
        <v>777401.04861750198</v>
      </c>
      <c r="P297" s="368">
        <f>SUM(Yhteenveto[[#This Row],[Kunnan  peruspalvelujen valtionosuus ]:[Veroperustemuutoksista johtuvien veromenetysten korvaus]])</f>
        <v>2499882.9051717902</v>
      </c>
      <c r="Q297" s="34">
        <f>Kotikuntakorvaus!F299</f>
        <v>195190.54</v>
      </c>
      <c r="R297" s="339">
        <f>+Yhteenveto[[#This Row],[Kunnan  peruspalvelujen valtionosuus ]]+Yhteenveto[[#This Row],[Veroperustemuutoksista johtuvien veromenetysten korvaus]]+Yhteenveto[[#This Row],[Kotikuntakorvaus, netto]]</f>
        <v>2695073.4451717902</v>
      </c>
      <c r="S297" s="11"/>
      <c r="T297"/>
    </row>
    <row r="298" spans="1:20" ht="15" x14ac:dyDescent="0.25">
      <c r="A298" s="32">
        <v>992</v>
      </c>
      <c r="B298" s="13" t="s">
        <v>303</v>
      </c>
      <c r="C298" s="15">
        <v>17492</v>
      </c>
      <c r="D298" s="15">
        <f>Ikärakenne[[#This Row],[Laskennalliset kustannukset, IKÄRAKENNE yhteensä, €]]</f>
        <v>28745720.309999999</v>
      </c>
      <c r="E298" s="15">
        <f>'Lask. kustannukset MUUT'!AD304</f>
        <v>5549082.7897296939</v>
      </c>
      <c r="F298" s="231">
        <f>Yhteenveto[[#This Row],[Ikärakenne, laskennallinen kustannus]]+Yhteenveto[[#This Row],[Muut laskennalliset kustannukset ]]</f>
        <v>34294803.099729694</v>
      </c>
      <c r="G298" s="446">
        <v>1629.76</v>
      </c>
      <c r="H298" s="17">
        <v>28507761.919999998</v>
      </c>
      <c r="I298" s="337">
        <f>Yhteenveto[[#This Row],[Laskennalliset kustannukset yhteensä]]-Yhteenveto[[#This Row],[Omarahoitusosuus, €]]</f>
        <v>5787041.1797296964</v>
      </c>
      <c r="J298" s="33">
        <f>Lisäosat!U299</f>
        <v>660402.17629423365</v>
      </c>
      <c r="K298" s="34">
        <f>'Muut lis_väh'!O296</f>
        <v>-1938392.6351005267</v>
      </c>
      <c r="L298" s="231">
        <f>Yhteenveto[[#This Row],[Valtionosuus omarahoitusosuuden jälkeen (välisumma)]]+Yhteenveto[[#This Row],[Lisäosat yhteensä]]+Yhteenveto[[#This Row],[Valtionosuuteen tehtävät vähennykset ja lisäykset, netto]]</f>
        <v>4509050.7209234033</v>
      </c>
      <c r="M298" s="34">
        <f>'Verotuloihin perust tasaus'!N303</f>
        <v>5175280</v>
      </c>
      <c r="N298" s="301">
        <f>SUM(Yhteenveto[[#This Row],[Valtionosuus ennen verotuloihin perustuvaa valtionosuuden tasausta]]+Yhteenveto[[#This Row],[Verotuloihin perustuva valtionosuuden tasaus]])</f>
        <v>9684330.7209234033</v>
      </c>
      <c r="O298" s="241">
        <f>Verokorvaukset!H296</f>
        <v>1803644.3129073854</v>
      </c>
      <c r="P298" s="368">
        <f>SUM(Yhteenveto[[#This Row],[Kunnan  peruspalvelujen valtionosuus ]:[Veroperustemuutoksista johtuvien veromenetysten korvaus]])</f>
        <v>11487975.033830788</v>
      </c>
      <c r="Q298" s="34">
        <f>Kotikuntakorvaus!F300</f>
        <v>32737.877499999973</v>
      </c>
      <c r="R298" s="339">
        <f>+Yhteenveto[[#This Row],[Kunnan  peruspalvelujen valtionosuus ]]+Yhteenveto[[#This Row],[Veroperustemuutoksista johtuvien veromenetysten korvaus]]+Yhteenveto[[#This Row],[Kotikuntakorvaus, netto]]</f>
        <v>11520712.911330787</v>
      </c>
      <c r="S298" s="11"/>
      <c r="T298"/>
    </row>
    <row r="299" spans="1:20" ht="15" x14ac:dyDescent="0.25">
      <c r="A299" s="437">
        <v>90000231</v>
      </c>
      <c r="B299" s="439" t="s">
        <v>304</v>
      </c>
      <c r="C299" s="15"/>
      <c r="D299" s="15"/>
      <c r="E299" s="15"/>
      <c r="F299" s="15"/>
      <c r="G299" s="16"/>
      <c r="H299" s="17"/>
      <c r="I299" s="17"/>
      <c r="J299" s="33"/>
      <c r="K299" s="15"/>
      <c r="L299" s="14"/>
      <c r="M299" s="34"/>
      <c r="N299" s="301"/>
      <c r="O299" s="301"/>
      <c r="P299" s="34"/>
      <c r="Q299" s="34">
        <f>Kotikuntakorvaus!F301</f>
        <v>2071306.54336375</v>
      </c>
      <c r="R299" s="339">
        <f>+Yhteenveto[[#This Row],[Kunnan  peruspalvelujen valtionosuus ]]+Yhteenveto[[#This Row],[Veroperustemuutoksista johtuvien veromenetysten korvaus]]+Yhteenveto[[#This Row],[Kotikuntakorvaus, netto]]</f>
        <v>2071306.54336375</v>
      </c>
      <c r="S299" s="11"/>
      <c r="T299"/>
    </row>
    <row r="300" spans="1:20" ht="15" x14ac:dyDescent="0.25">
      <c r="A300" s="438">
        <v>90000281</v>
      </c>
      <c r="B300" s="253" t="s">
        <v>1048</v>
      </c>
      <c r="C300" s="37"/>
      <c r="D300" s="37"/>
      <c r="E300" s="37"/>
      <c r="F300" s="15"/>
      <c r="G300" s="16"/>
      <c r="H300" s="17"/>
      <c r="I300" s="17"/>
      <c r="J300" s="15"/>
      <c r="K300" s="15"/>
      <c r="L300" s="18"/>
      <c r="M300" s="15"/>
      <c r="N300" s="301"/>
      <c r="O300" s="301"/>
      <c r="P300" s="34"/>
      <c r="Q300" s="34">
        <f>Kotikuntakorvaus!F302</f>
        <v>3070098.4358000001</v>
      </c>
      <c r="R300" s="339">
        <f>+Yhteenveto[[#This Row],[Kunnan  peruspalvelujen valtionosuus ]]+Yhteenveto[[#This Row],[Veroperustemuutoksista johtuvien veromenetysten korvaus]]+Yhteenveto[[#This Row],[Kotikuntakorvaus, netto]]</f>
        <v>3070098.4358000001</v>
      </c>
      <c r="S300" s="11"/>
      <c r="T300"/>
    </row>
    <row r="301" spans="1:20" ht="15" x14ac:dyDescent="0.25">
      <c r="A301" s="438">
        <v>90000381</v>
      </c>
      <c r="B301" s="253" t="s">
        <v>305</v>
      </c>
      <c r="C301" s="37"/>
      <c r="D301" s="37"/>
      <c r="E301" s="37"/>
      <c r="F301" s="15"/>
      <c r="G301" s="16"/>
      <c r="H301" s="17"/>
      <c r="I301" s="17"/>
      <c r="J301" s="15"/>
      <c r="K301" s="15"/>
      <c r="L301" s="18"/>
      <c r="M301" s="15"/>
      <c r="N301" s="301"/>
      <c r="O301" s="301"/>
      <c r="P301" s="34"/>
      <c r="Q301" s="34">
        <f>Kotikuntakorvaus!F303</f>
        <v>1035790.9854275001</v>
      </c>
      <c r="R301" s="339">
        <f>+Yhteenveto[[#This Row],[Kunnan  peruspalvelujen valtionosuus ]]+Yhteenveto[[#This Row],[Veroperustemuutoksista johtuvien veromenetysten korvaus]]+Yhteenveto[[#This Row],[Kotikuntakorvaus, netto]]</f>
        <v>1035790.9854275001</v>
      </c>
      <c r="S301" s="11"/>
      <c r="T301"/>
    </row>
    <row r="302" spans="1:20" ht="15" x14ac:dyDescent="0.25">
      <c r="A302" s="438">
        <v>90000691</v>
      </c>
      <c r="B302" s="253" t="s">
        <v>306</v>
      </c>
      <c r="C302" s="37"/>
      <c r="D302" s="37"/>
      <c r="E302" s="37"/>
      <c r="F302" s="15"/>
      <c r="G302" s="16"/>
      <c r="H302" s="17"/>
      <c r="I302" s="17"/>
      <c r="J302" s="15"/>
      <c r="K302" s="15"/>
      <c r="L302" s="18"/>
      <c r="M302" s="15"/>
      <c r="N302" s="301"/>
      <c r="O302" s="301"/>
      <c r="P302" s="34"/>
      <c r="Q302" s="34">
        <f>Kotikuntakorvaus!F304</f>
        <v>3263448.5346575002</v>
      </c>
      <c r="R302" s="339">
        <f>+Yhteenveto[[#This Row],[Kunnan  peruspalvelujen valtionosuus ]]+Yhteenveto[[#This Row],[Veroperustemuutoksista johtuvien veromenetysten korvaus]]+Yhteenveto[[#This Row],[Kotikuntakorvaus, netto]]</f>
        <v>3263448.5346575002</v>
      </c>
      <c r="S302" s="11"/>
      <c r="T302"/>
    </row>
    <row r="303" spans="1:20" ht="15" x14ac:dyDescent="0.25">
      <c r="A303" s="438">
        <v>90000851</v>
      </c>
      <c r="B303" s="253" t="s">
        <v>307</v>
      </c>
      <c r="C303" s="37"/>
      <c r="D303" s="37"/>
      <c r="E303" s="37"/>
      <c r="F303" s="15"/>
      <c r="G303" s="16"/>
      <c r="H303" s="17"/>
      <c r="I303" s="17"/>
      <c r="J303" s="15"/>
      <c r="K303" s="15"/>
      <c r="L303" s="18"/>
      <c r="M303" s="15"/>
      <c r="N303" s="301"/>
      <c r="O303" s="301"/>
      <c r="P303" s="34"/>
      <c r="Q303" s="34">
        <f>Kotikuntakorvaus!F305</f>
        <v>6043904.6663840888</v>
      </c>
      <c r="R303" s="339">
        <f>+Yhteenveto[[#This Row],[Kunnan  peruspalvelujen valtionosuus ]]+Yhteenveto[[#This Row],[Veroperustemuutoksista johtuvien veromenetysten korvaus]]+Yhteenveto[[#This Row],[Kotikuntakorvaus, netto]]</f>
        <v>6043904.6663840888</v>
      </c>
      <c r="S303" s="11"/>
      <c r="T303"/>
    </row>
    <row r="304" spans="1:20" ht="15" x14ac:dyDescent="0.25">
      <c r="A304" s="438">
        <v>90000901</v>
      </c>
      <c r="B304" s="253" t="s">
        <v>1049</v>
      </c>
      <c r="C304" s="37"/>
      <c r="D304" s="37"/>
      <c r="E304" s="37"/>
      <c r="F304" s="15"/>
      <c r="G304" s="16"/>
      <c r="H304" s="17"/>
      <c r="I304" s="17"/>
      <c r="J304" s="15"/>
      <c r="K304" s="15"/>
      <c r="L304" s="18"/>
      <c r="M304" s="15"/>
      <c r="N304" s="301"/>
      <c r="O304" s="301"/>
      <c r="P304" s="34"/>
      <c r="Q304" s="34">
        <f>Kotikuntakorvaus!F306</f>
        <v>6243023.1349999998</v>
      </c>
      <c r="R304" s="339">
        <f>+Yhteenveto[[#This Row],[Kunnan  peruspalvelujen valtionosuus ]]+Yhteenveto[[#This Row],[Veroperustemuutoksista johtuvien veromenetysten korvaus]]+Yhteenveto[[#This Row],[Kotikuntakorvaus, netto]]</f>
        <v>6243023.1349999998</v>
      </c>
      <c r="S304" s="11"/>
      <c r="T304"/>
    </row>
    <row r="305" spans="1:20" ht="15" x14ac:dyDescent="0.25">
      <c r="A305" s="438">
        <v>90001171</v>
      </c>
      <c r="B305" s="253" t="s">
        <v>308</v>
      </c>
      <c r="C305" s="37"/>
      <c r="D305" s="37"/>
      <c r="E305" s="37"/>
      <c r="F305" s="15"/>
      <c r="G305" s="16"/>
      <c r="H305" s="17"/>
      <c r="I305" s="17"/>
      <c r="J305" s="15"/>
      <c r="K305" s="15"/>
      <c r="L305" s="18"/>
      <c r="M305" s="15"/>
      <c r="N305" s="301"/>
      <c r="O305" s="301"/>
      <c r="P305" s="34"/>
      <c r="Q305" s="34">
        <f>Kotikuntakorvaus!F307</f>
        <v>1633835.8780949998</v>
      </c>
      <c r="R305" s="339">
        <f>+Yhteenveto[[#This Row],[Kunnan  peruspalvelujen valtionosuus ]]+Yhteenveto[[#This Row],[Veroperustemuutoksista johtuvien veromenetysten korvaus]]+Yhteenveto[[#This Row],[Kotikuntakorvaus, netto]]</f>
        <v>1633835.8780949998</v>
      </c>
      <c r="S305" s="11"/>
      <c r="T305"/>
    </row>
    <row r="306" spans="1:20" ht="15" x14ac:dyDescent="0.25">
      <c r="A306" s="438">
        <v>90001361</v>
      </c>
      <c r="B306" s="253" t="s">
        <v>309</v>
      </c>
      <c r="C306" s="37"/>
      <c r="D306" s="37"/>
      <c r="E306" s="37"/>
      <c r="F306" s="15"/>
      <c r="G306" s="16"/>
      <c r="H306" s="17"/>
      <c r="I306" s="17"/>
      <c r="J306" s="15"/>
      <c r="K306" s="15"/>
      <c r="L306" s="18"/>
      <c r="M306" s="15"/>
      <c r="N306" s="301"/>
      <c r="O306" s="301"/>
      <c r="P306" s="34"/>
      <c r="Q306" s="34">
        <f>Kotikuntakorvaus!F308</f>
        <v>3240863.4803749998</v>
      </c>
      <c r="R306" s="339">
        <f>+Yhteenveto[[#This Row],[Kunnan  peruspalvelujen valtionosuus ]]+Yhteenveto[[#This Row],[Veroperustemuutoksista johtuvien veromenetysten korvaus]]+Yhteenveto[[#This Row],[Kotikuntakorvaus, netto]]</f>
        <v>3240863.4803749998</v>
      </c>
      <c r="S306" s="11"/>
      <c r="T306"/>
    </row>
    <row r="307" spans="1:20" ht="15" x14ac:dyDescent="0.25">
      <c r="A307" s="438">
        <v>90001481</v>
      </c>
      <c r="B307" s="253" t="s">
        <v>310</v>
      </c>
      <c r="C307" s="37"/>
      <c r="D307" s="37"/>
      <c r="E307" s="37"/>
      <c r="F307" s="15"/>
      <c r="G307" s="16"/>
      <c r="H307" s="17"/>
      <c r="I307" s="17"/>
      <c r="J307" s="15"/>
      <c r="K307" s="15"/>
      <c r="L307" s="18"/>
      <c r="M307" s="15"/>
      <c r="N307" s="301"/>
      <c r="O307" s="301"/>
      <c r="P307" s="34"/>
      <c r="Q307" s="34">
        <f>Kotikuntakorvaus!F309</f>
        <v>8150817.5577250002</v>
      </c>
      <c r="R307" s="339">
        <f>+Yhteenveto[[#This Row],[Kunnan  peruspalvelujen valtionosuus ]]+Yhteenveto[[#This Row],[Veroperustemuutoksista johtuvien veromenetysten korvaus]]+Yhteenveto[[#This Row],[Kotikuntakorvaus, netto]]</f>
        <v>8150817.5577250002</v>
      </c>
      <c r="S307" s="11"/>
      <c r="T307"/>
    </row>
    <row r="308" spans="1:20" ht="15" x14ac:dyDescent="0.25">
      <c r="A308" s="438">
        <v>90001791</v>
      </c>
      <c r="B308" s="253" t="s">
        <v>311</v>
      </c>
      <c r="C308" s="37"/>
      <c r="D308" s="37"/>
      <c r="E308" s="37"/>
      <c r="F308" s="15"/>
      <c r="G308" s="16"/>
      <c r="H308" s="17"/>
      <c r="I308" s="17"/>
      <c r="J308" s="15"/>
      <c r="K308" s="15"/>
      <c r="L308" s="18"/>
      <c r="M308" s="15"/>
      <c r="N308" s="301"/>
      <c r="O308" s="301"/>
      <c r="P308" s="34"/>
      <c r="Q308" s="34">
        <f>Kotikuntakorvaus!F310</f>
        <v>7124391.1069999998</v>
      </c>
      <c r="R308" s="339">
        <f>+Yhteenveto[[#This Row],[Kunnan  peruspalvelujen valtionosuus ]]+Yhteenveto[[#This Row],[Veroperustemuutoksista johtuvien veromenetysten korvaus]]+Yhteenveto[[#This Row],[Kotikuntakorvaus, netto]]</f>
        <v>7124391.1069999998</v>
      </c>
      <c r="S308" s="11"/>
      <c r="T308"/>
    </row>
    <row r="309" spans="1:20" ht="15" x14ac:dyDescent="0.25">
      <c r="A309" s="438">
        <v>90001801</v>
      </c>
      <c r="B309" s="253" t="s">
        <v>312</v>
      </c>
      <c r="C309" s="37"/>
      <c r="D309" s="37"/>
      <c r="E309" s="37"/>
      <c r="F309" s="15"/>
      <c r="G309" s="16"/>
      <c r="H309" s="17"/>
      <c r="I309" s="17"/>
      <c r="J309" s="15"/>
      <c r="K309" s="15"/>
      <c r="L309" s="18"/>
      <c r="M309" s="15"/>
      <c r="N309" s="301"/>
      <c r="O309" s="301"/>
      <c r="P309" s="34"/>
      <c r="Q309" s="34">
        <f>Kotikuntakorvaus!F311</f>
        <v>5987793.6597750001</v>
      </c>
      <c r="R309" s="339">
        <f>+Yhteenveto[[#This Row],[Kunnan  peruspalvelujen valtionosuus ]]+Yhteenveto[[#This Row],[Veroperustemuutoksista johtuvien veromenetysten korvaus]]+Yhteenveto[[#This Row],[Kotikuntakorvaus, netto]]</f>
        <v>5987793.6597750001</v>
      </c>
      <c r="S309" s="11"/>
      <c r="T309"/>
    </row>
    <row r="310" spans="1:20" ht="15" x14ac:dyDescent="0.25">
      <c r="A310" s="438">
        <v>90002401</v>
      </c>
      <c r="B310" s="253" t="s">
        <v>313</v>
      </c>
      <c r="C310" s="37"/>
      <c r="D310" s="37"/>
      <c r="E310" s="37"/>
      <c r="F310" s="15"/>
      <c r="G310" s="16"/>
      <c r="H310" s="17"/>
      <c r="I310" s="17"/>
      <c r="J310" s="15"/>
      <c r="K310" s="15"/>
      <c r="L310" s="18"/>
      <c r="M310" s="15"/>
      <c r="N310" s="301"/>
      <c r="O310" s="301"/>
      <c r="P310" s="34"/>
      <c r="Q310" s="34">
        <f>Kotikuntakorvaus!F312</f>
        <v>7565075.0930000003</v>
      </c>
      <c r="R310" s="339">
        <f>+Yhteenveto[[#This Row],[Kunnan  peruspalvelujen valtionosuus ]]+Yhteenveto[[#This Row],[Veroperustemuutoksista johtuvien veromenetysten korvaus]]+Yhteenveto[[#This Row],[Kotikuntakorvaus, netto]]</f>
        <v>7565075.0930000003</v>
      </c>
      <c r="S310" s="11"/>
      <c r="T310"/>
    </row>
    <row r="311" spans="1:20" ht="15" x14ac:dyDescent="0.25">
      <c r="A311" s="438">
        <v>90003031</v>
      </c>
      <c r="B311" s="253" t="s">
        <v>314</v>
      </c>
      <c r="C311" s="37"/>
      <c r="D311" s="37"/>
      <c r="E311" s="37"/>
      <c r="F311" s="15"/>
      <c r="G311" s="16"/>
      <c r="H311" s="17"/>
      <c r="I311" s="17"/>
      <c r="J311" s="15"/>
      <c r="K311" s="15"/>
      <c r="L311" s="18"/>
      <c r="M311" s="15"/>
      <c r="N311" s="301"/>
      <c r="O311" s="301"/>
      <c r="P311" s="34"/>
      <c r="Q311" s="34">
        <f>Kotikuntakorvaus!F313</f>
        <v>8661276.5081750005</v>
      </c>
      <c r="R311" s="339">
        <f>+Yhteenveto[[#This Row],[Kunnan  peruspalvelujen valtionosuus ]]+Yhteenveto[[#This Row],[Veroperustemuutoksista johtuvien veromenetysten korvaus]]+Yhteenveto[[#This Row],[Kotikuntakorvaus, netto]]</f>
        <v>8661276.5081750005</v>
      </c>
      <c r="S311" s="11"/>
      <c r="T311"/>
    </row>
    <row r="312" spans="1:20" ht="15" x14ac:dyDescent="0.25">
      <c r="A312" s="438">
        <v>90003941</v>
      </c>
      <c r="B312" s="253" t="s">
        <v>1050</v>
      </c>
      <c r="C312" s="37"/>
      <c r="D312" s="37"/>
      <c r="E312" s="37"/>
      <c r="F312" s="15"/>
      <c r="G312" s="16"/>
      <c r="H312" s="17"/>
      <c r="I312" s="17"/>
      <c r="J312" s="15"/>
      <c r="K312" s="15"/>
      <c r="L312" s="18"/>
      <c r="M312" s="15"/>
      <c r="N312" s="301"/>
      <c r="O312" s="301"/>
      <c r="P312" s="34"/>
      <c r="Q312" s="34">
        <f>Kotikuntakorvaus!F314</f>
        <v>4912616.5430987496</v>
      </c>
      <c r="R312" s="339">
        <f>+Yhteenveto[[#This Row],[Kunnan  peruspalvelujen valtionosuus ]]+Yhteenveto[[#This Row],[Veroperustemuutoksista johtuvien veromenetysten korvaus]]+Yhteenveto[[#This Row],[Kotikuntakorvaus, netto]]</f>
        <v>4912616.5430987496</v>
      </c>
      <c r="S312" s="11"/>
      <c r="T312"/>
    </row>
    <row r="313" spans="1:20" ht="15" x14ac:dyDescent="0.25">
      <c r="A313" s="438">
        <v>90004041</v>
      </c>
      <c r="B313" s="253" t="s">
        <v>719</v>
      </c>
      <c r="C313" s="37"/>
      <c r="D313" s="37"/>
      <c r="E313" s="37"/>
      <c r="F313" s="15"/>
      <c r="G313" s="16"/>
      <c r="H313" s="17"/>
      <c r="I313" s="17"/>
      <c r="J313" s="15"/>
      <c r="K313" s="15"/>
      <c r="L313" s="18"/>
      <c r="M313" s="15"/>
      <c r="N313" s="301"/>
      <c r="O313" s="301"/>
      <c r="P313" s="34"/>
      <c r="Q313" s="34">
        <f>Kotikuntakorvaus!F315</f>
        <v>9234165.6899750009</v>
      </c>
      <c r="R313" s="339">
        <f>+Yhteenveto[[#This Row],[Kunnan  peruspalvelujen valtionosuus ]]+Yhteenveto[[#This Row],[Veroperustemuutoksista johtuvien veromenetysten korvaus]]+Yhteenveto[[#This Row],[Kotikuntakorvaus, netto]]</f>
        <v>9234165.6899750009</v>
      </c>
      <c r="S313" s="11"/>
      <c r="T313"/>
    </row>
    <row r="314" spans="1:20" s="45" customFormat="1" ht="15" x14ac:dyDescent="0.25">
      <c r="A314" s="46">
        <v>90004951</v>
      </c>
      <c r="B314" s="440" t="s">
        <v>1051</v>
      </c>
      <c r="C314" s="39"/>
      <c r="D314" s="39"/>
      <c r="E314" s="39"/>
      <c r="F314" s="15"/>
      <c r="G314" s="40"/>
      <c r="H314" s="41"/>
      <c r="I314" s="41"/>
      <c r="J314" s="15"/>
      <c r="K314" s="15"/>
      <c r="L314" s="42"/>
      <c r="M314" s="15"/>
      <c r="N314" s="301"/>
      <c r="O314" s="301"/>
      <c r="P314" s="34"/>
      <c r="Q314" s="34">
        <f>Kotikuntakorvaus!F316</f>
        <v>2287792.55148625</v>
      </c>
      <c r="R314" s="339">
        <f>+Yhteenveto[[#This Row],[Kunnan  peruspalvelujen valtionosuus ]]+Yhteenveto[[#This Row],[Veroperustemuutoksista johtuvien veromenetysten korvaus]]+Yhteenveto[[#This Row],[Kotikuntakorvaus, netto]]</f>
        <v>2287792.55148625</v>
      </c>
      <c r="S314" s="44"/>
    </row>
    <row r="315" spans="1:20" s="45" customFormat="1" ht="15" x14ac:dyDescent="0.25">
      <c r="A315" s="46">
        <v>90004961</v>
      </c>
      <c r="B315" s="440" t="s">
        <v>315</v>
      </c>
      <c r="C315" s="39"/>
      <c r="D315" s="39"/>
      <c r="E315" s="39"/>
      <c r="F315" s="15"/>
      <c r="G315" s="40"/>
      <c r="H315" s="41"/>
      <c r="I315" s="41"/>
      <c r="J315" s="15"/>
      <c r="K315" s="15"/>
      <c r="L315" s="42"/>
      <c r="M315" s="15"/>
      <c r="N315" s="301"/>
      <c r="O315" s="301"/>
      <c r="P315" s="34"/>
      <c r="Q315" s="34">
        <f>Kotikuntakorvaus!F317</f>
        <v>4527201.6736762496</v>
      </c>
      <c r="R315" s="339">
        <f>+Yhteenveto[[#This Row],[Kunnan  peruspalvelujen valtionosuus ]]+Yhteenveto[[#This Row],[Veroperustemuutoksista johtuvien veromenetysten korvaus]]+Yhteenveto[[#This Row],[Kotikuntakorvaus, netto]]</f>
        <v>4527201.6736762496</v>
      </c>
      <c r="S315" s="44"/>
    </row>
    <row r="316" spans="1:20" ht="15" x14ac:dyDescent="0.25">
      <c r="A316" s="438">
        <v>90006471</v>
      </c>
      <c r="B316" s="253" t="s">
        <v>316</v>
      </c>
      <c r="C316" s="37"/>
      <c r="D316" s="37"/>
      <c r="E316" s="37"/>
      <c r="F316" s="15"/>
      <c r="G316" s="16"/>
      <c r="H316" s="17"/>
      <c r="I316" s="17"/>
      <c r="J316" s="15"/>
      <c r="K316" s="15"/>
      <c r="L316" s="18"/>
      <c r="M316" s="15"/>
      <c r="N316" s="301"/>
      <c r="O316" s="301"/>
      <c r="P316" s="34"/>
      <c r="Q316" s="34">
        <f>Kotikuntakorvaus!F318</f>
        <v>6639638.7224000003</v>
      </c>
      <c r="R316" s="339">
        <f>+Yhteenveto[[#This Row],[Kunnan  peruspalvelujen valtionosuus ]]+Yhteenveto[[#This Row],[Veroperustemuutoksista johtuvien veromenetysten korvaus]]+Yhteenveto[[#This Row],[Kotikuntakorvaus, netto]]</f>
        <v>6639638.7224000003</v>
      </c>
      <c r="S316" s="11"/>
      <c r="T316"/>
    </row>
    <row r="317" spans="1:20" ht="15" x14ac:dyDescent="0.25">
      <c r="A317" s="438">
        <v>90007291</v>
      </c>
      <c r="B317" s="253" t="s">
        <v>1052</v>
      </c>
      <c r="C317" s="37"/>
      <c r="D317" s="37"/>
      <c r="E317" s="37"/>
      <c r="F317" s="15"/>
      <c r="G317" s="16"/>
      <c r="H317" s="17"/>
      <c r="I317" s="17"/>
      <c r="J317" s="15"/>
      <c r="K317" s="15"/>
      <c r="L317" s="18"/>
      <c r="M317" s="15"/>
      <c r="N317" s="301"/>
      <c r="O317" s="301"/>
      <c r="P317" s="34"/>
      <c r="Q317" s="34">
        <f>Kotikuntakorvaus!F319</f>
        <v>5315107.9169787504</v>
      </c>
      <c r="R317" s="339">
        <f>+Yhteenveto[[#This Row],[Kunnan  peruspalvelujen valtionosuus ]]+Yhteenveto[[#This Row],[Veroperustemuutoksista johtuvien veromenetysten korvaus]]+Yhteenveto[[#This Row],[Kotikuntakorvaus, netto]]</f>
        <v>5315107.9169787504</v>
      </c>
      <c r="S317" s="11"/>
      <c r="T317"/>
    </row>
    <row r="318" spans="1:20" ht="15" x14ac:dyDescent="0.25">
      <c r="A318" s="438">
        <v>90008441</v>
      </c>
      <c r="B318" s="253" t="s">
        <v>317</v>
      </c>
      <c r="C318" s="37"/>
      <c r="D318" s="37"/>
      <c r="E318" s="37"/>
      <c r="F318" s="15"/>
      <c r="G318" s="16"/>
      <c r="H318" s="17"/>
      <c r="I318" s="17"/>
      <c r="J318" s="15"/>
      <c r="K318" s="15"/>
      <c r="L318" s="18"/>
      <c r="M318" s="15"/>
      <c r="N318" s="301"/>
      <c r="O318" s="301"/>
      <c r="P318" s="34"/>
      <c r="Q318" s="34">
        <f>Kotikuntakorvaus!F320</f>
        <v>4994418.5080000004</v>
      </c>
      <c r="R318" s="339">
        <f>+Yhteenveto[[#This Row],[Kunnan  peruspalvelujen valtionosuus ]]+Yhteenveto[[#This Row],[Veroperustemuutoksista johtuvien veromenetysten korvaus]]+Yhteenveto[[#This Row],[Kotikuntakorvaus, netto]]</f>
        <v>4994418.5080000004</v>
      </c>
      <c r="S318" s="11"/>
      <c r="T318"/>
    </row>
    <row r="319" spans="1:20" ht="15" x14ac:dyDescent="0.25">
      <c r="A319" s="438">
        <v>90031161</v>
      </c>
      <c r="B319" s="253" t="s">
        <v>318</v>
      </c>
      <c r="C319" s="37"/>
      <c r="D319" s="37"/>
      <c r="E319" s="37"/>
      <c r="F319" s="15"/>
      <c r="G319" s="16"/>
      <c r="H319" s="17"/>
      <c r="I319" s="17"/>
      <c r="J319" s="15"/>
      <c r="K319" s="15"/>
      <c r="L319" s="18"/>
      <c r="M319" s="15"/>
      <c r="N319" s="301"/>
      <c r="O319" s="301"/>
      <c r="P319" s="34"/>
      <c r="Q319" s="34">
        <f>Kotikuntakorvaus!F321</f>
        <v>981623.57881500002</v>
      </c>
      <c r="R319" s="339">
        <f>+Yhteenveto[[#This Row],[Kunnan  peruspalvelujen valtionosuus ]]+Yhteenveto[[#This Row],[Veroperustemuutoksista johtuvien veromenetysten korvaus]]+Yhteenveto[[#This Row],[Kotikuntakorvaus, netto]]</f>
        <v>981623.57881500002</v>
      </c>
      <c r="S319" s="11"/>
      <c r="T319"/>
    </row>
    <row r="320" spans="1:20" ht="15" x14ac:dyDescent="0.25">
      <c r="A320" s="438">
        <v>90032731</v>
      </c>
      <c r="B320" s="253" t="s">
        <v>319</v>
      </c>
      <c r="C320" s="37"/>
      <c r="D320" s="37"/>
      <c r="E320" s="37"/>
      <c r="F320" s="15"/>
      <c r="G320" s="16"/>
      <c r="H320" s="17"/>
      <c r="I320" s="17"/>
      <c r="J320" s="15"/>
      <c r="K320" s="15"/>
      <c r="L320" s="18"/>
      <c r="M320" s="15"/>
      <c r="N320" s="301"/>
      <c r="O320" s="301"/>
      <c r="P320" s="34"/>
      <c r="Q320" s="34">
        <f>Kotikuntakorvaus!F322</f>
        <v>659189.79572499997</v>
      </c>
      <c r="R320" s="339">
        <f>+Yhteenveto[[#This Row],[Kunnan  peruspalvelujen valtionosuus ]]+Yhteenveto[[#This Row],[Veroperustemuutoksista johtuvien veromenetysten korvaus]]+Yhteenveto[[#This Row],[Kotikuntakorvaus, netto]]</f>
        <v>659189.79572499997</v>
      </c>
      <c r="S320" s="11"/>
      <c r="T320"/>
    </row>
    <row r="321" spans="1:20" ht="15" x14ac:dyDescent="0.25">
      <c r="A321" s="438">
        <v>90033141</v>
      </c>
      <c r="B321" s="253" t="s">
        <v>320</v>
      </c>
      <c r="C321" s="37"/>
      <c r="D321" s="37"/>
      <c r="E321" s="37"/>
      <c r="F321" s="15"/>
      <c r="G321" s="16"/>
      <c r="H321" s="17"/>
      <c r="I321" s="17"/>
      <c r="J321" s="15"/>
      <c r="K321" s="15"/>
      <c r="L321" s="18"/>
      <c r="M321" s="15"/>
      <c r="N321" s="301"/>
      <c r="O321" s="301"/>
      <c r="P321" s="34"/>
      <c r="Q321" s="34">
        <f>Kotikuntakorvaus!F323</f>
        <v>394779.404125</v>
      </c>
      <c r="R321" s="339">
        <f>+Yhteenveto[[#This Row],[Kunnan  peruspalvelujen valtionosuus ]]+Yhteenveto[[#This Row],[Veroperustemuutoksista johtuvien veromenetysten korvaus]]+Yhteenveto[[#This Row],[Kotikuntakorvaus, netto]]</f>
        <v>394779.404125</v>
      </c>
      <c r="S321" s="11"/>
      <c r="T321"/>
    </row>
    <row r="322" spans="1:20" ht="15" x14ac:dyDescent="0.25">
      <c r="A322" s="438">
        <v>90034021</v>
      </c>
      <c r="B322" s="253" t="s">
        <v>700</v>
      </c>
      <c r="C322" s="37"/>
      <c r="D322" s="37"/>
      <c r="E322" s="37"/>
      <c r="F322" s="15"/>
      <c r="G322" s="16"/>
      <c r="H322" s="17"/>
      <c r="I322" s="17"/>
      <c r="J322" s="15"/>
      <c r="K322" s="15"/>
      <c r="L322" s="18"/>
      <c r="M322" s="15"/>
      <c r="N322" s="301"/>
      <c r="O322" s="301"/>
      <c r="P322" s="34"/>
      <c r="Q322" s="34">
        <f>Kotikuntakorvaus!F324</f>
        <v>7177640.4219749998</v>
      </c>
      <c r="R322" s="339">
        <f>+Yhteenveto[[#This Row],[Kunnan  peruspalvelujen valtionosuus ]]+Yhteenveto[[#This Row],[Veroperustemuutoksista johtuvien veromenetysten korvaus]]+Yhteenveto[[#This Row],[Kotikuntakorvaus, netto]]</f>
        <v>7177640.4219749998</v>
      </c>
      <c r="S322" s="11"/>
      <c r="T322"/>
    </row>
    <row r="323" spans="1:20" ht="15" x14ac:dyDescent="0.25">
      <c r="A323" s="438">
        <v>90034091</v>
      </c>
      <c r="B323" s="253" t="s">
        <v>321</v>
      </c>
      <c r="C323" s="37"/>
      <c r="D323" s="37"/>
      <c r="E323" s="37"/>
      <c r="F323" s="15"/>
      <c r="G323" s="16"/>
      <c r="H323" s="17"/>
      <c r="I323" s="17"/>
      <c r="J323" s="15"/>
      <c r="K323" s="15"/>
      <c r="L323" s="18"/>
      <c r="M323" s="15"/>
      <c r="N323" s="301"/>
      <c r="O323" s="301"/>
      <c r="P323" s="34"/>
      <c r="Q323" s="34">
        <f>Kotikuntakorvaus!F325</f>
        <v>471899.10167499998</v>
      </c>
      <c r="R323" s="339">
        <f>+Yhteenveto[[#This Row],[Kunnan  peruspalvelujen valtionosuus ]]+Yhteenveto[[#This Row],[Veroperustemuutoksista johtuvien veromenetysten korvaus]]+Yhteenveto[[#This Row],[Kotikuntakorvaus, netto]]</f>
        <v>471899.10167499998</v>
      </c>
      <c r="S323" s="11"/>
      <c r="T323"/>
    </row>
    <row r="324" spans="1:20" ht="15" x14ac:dyDescent="0.25">
      <c r="A324" s="438">
        <v>90034101</v>
      </c>
      <c r="B324" s="253" t="s">
        <v>322</v>
      </c>
      <c r="C324" s="37"/>
      <c r="D324" s="37"/>
      <c r="E324" s="37"/>
      <c r="F324" s="15"/>
      <c r="G324" s="16"/>
      <c r="H324" s="17"/>
      <c r="I324" s="17"/>
      <c r="J324" s="15"/>
      <c r="K324" s="15"/>
      <c r="L324" s="18"/>
      <c r="M324" s="15"/>
      <c r="N324" s="301"/>
      <c r="O324" s="301"/>
      <c r="P324" s="34"/>
      <c r="Q324" s="34">
        <f>Kotikuntakorvaus!F326</f>
        <v>799198.77044374996</v>
      </c>
      <c r="R324" s="339">
        <f>+Yhteenveto[[#This Row],[Kunnan  peruspalvelujen valtionosuus ]]+Yhteenveto[[#This Row],[Veroperustemuutoksista johtuvien veromenetysten korvaus]]+Yhteenveto[[#This Row],[Kotikuntakorvaus, netto]]</f>
        <v>799198.77044374996</v>
      </c>
      <c r="S324" s="11"/>
      <c r="T324"/>
    </row>
    <row r="325" spans="1:20" ht="15" x14ac:dyDescent="0.25">
      <c r="A325" s="438">
        <v>90035101</v>
      </c>
      <c r="B325" s="253" t="s">
        <v>323</v>
      </c>
      <c r="C325" s="37"/>
      <c r="D325" s="37"/>
      <c r="E325" s="37"/>
      <c r="F325" s="15"/>
      <c r="G325" s="16"/>
      <c r="H325" s="17"/>
      <c r="I325" s="17"/>
      <c r="J325" s="15"/>
      <c r="K325" s="15"/>
      <c r="L325" s="18"/>
      <c r="M325" s="15"/>
      <c r="N325" s="301"/>
      <c r="O325" s="301"/>
      <c r="P325" s="34"/>
      <c r="Q325" s="34">
        <f>Kotikuntakorvaus!F327</f>
        <v>3114284.3501295997</v>
      </c>
      <c r="R325" s="339">
        <f>+Yhteenveto[[#This Row],[Kunnan  peruspalvelujen valtionosuus ]]+Yhteenveto[[#This Row],[Veroperustemuutoksista johtuvien veromenetysten korvaus]]+Yhteenveto[[#This Row],[Kotikuntakorvaus, netto]]</f>
        <v>3114284.3501295997</v>
      </c>
      <c r="S325" s="11"/>
      <c r="T325"/>
    </row>
    <row r="326" spans="1:20" ht="15" x14ac:dyDescent="0.25">
      <c r="A326" s="438">
        <v>90035401</v>
      </c>
      <c r="B326" s="253" t="s">
        <v>324</v>
      </c>
      <c r="C326" s="37"/>
      <c r="D326" s="37"/>
      <c r="E326" s="37"/>
      <c r="F326" s="15"/>
      <c r="G326" s="16"/>
      <c r="H326" s="17"/>
      <c r="I326" s="17"/>
      <c r="J326" s="15"/>
      <c r="K326" s="15"/>
      <c r="L326" s="18"/>
      <c r="M326" s="15"/>
      <c r="N326" s="301"/>
      <c r="O326" s="301"/>
      <c r="P326" s="34"/>
      <c r="Q326" s="34">
        <f>Kotikuntakorvaus!F328</f>
        <v>2197911.3801750001</v>
      </c>
      <c r="R326" s="339">
        <f>+Yhteenveto[[#This Row],[Kunnan  peruspalvelujen valtionosuus ]]+Yhteenveto[[#This Row],[Veroperustemuutoksista johtuvien veromenetysten korvaus]]+Yhteenveto[[#This Row],[Kotikuntakorvaus, netto]]</f>
        <v>2197911.3801750001</v>
      </c>
      <c r="S326" s="11"/>
      <c r="T326"/>
    </row>
    <row r="327" spans="1:20" ht="15" x14ac:dyDescent="0.25">
      <c r="A327" s="438">
        <v>90035411</v>
      </c>
      <c r="B327" s="253" t="s">
        <v>1053</v>
      </c>
      <c r="C327" s="37"/>
      <c r="D327" s="37"/>
      <c r="E327" s="37"/>
      <c r="F327" s="15"/>
      <c r="G327" s="16"/>
      <c r="H327" s="17"/>
      <c r="I327" s="17"/>
      <c r="J327" s="15"/>
      <c r="K327" s="15"/>
      <c r="L327" s="18"/>
      <c r="M327" s="15"/>
      <c r="N327" s="301"/>
      <c r="O327" s="301"/>
      <c r="P327" s="34"/>
      <c r="Q327" s="34">
        <f>Kotikuntakorvaus!F329</f>
        <v>1859502.8025924999</v>
      </c>
      <c r="R327" s="339">
        <f>+Yhteenveto[[#This Row],[Kunnan  peruspalvelujen valtionosuus ]]+Yhteenveto[[#This Row],[Veroperustemuutoksista johtuvien veromenetysten korvaus]]+Yhteenveto[[#This Row],[Kotikuntakorvaus, netto]]</f>
        <v>1859502.8025924999</v>
      </c>
      <c r="S327" s="11"/>
      <c r="T327"/>
    </row>
    <row r="328" spans="1:20" ht="15" x14ac:dyDescent="0.25">
      <c r="A328" s="438">
        <v>90035421</v>
      </c>
      <c r="B328" s="253" t="s">
        <v>325</v>
      </c>
      <c r="C328" s="37"/>
      <c r="D328" s="37"/>
      <c r="E328" s="37"/>
      <c r="F328" s="15"/>
      <c r="G328" s="16"/>
      <c r="H328" s="17"/>
      <c r="I328" s="17"/>
      <c r="J328" s="15"/>
      <c r="K328" s="15"/>
      <c r="L328" s="18"/>
      <c r="M328" s="15"/>
      <c r="N328" s="301"/>
      <c r="O328" s="301"/>
      <c r="P328" s="34"/>
      <c r="Q328" s="34">
        <f>Kotikuntakorvaus!F330</f>
        <v>1257051.0700650001</v>
      </c>
      <c r="R328" s="339">
        <f>+Yhteenveto[[#This Row],[Kunnan  peruspalvelujen valtionosuus ]]+Yhteenveto[[#This Row],[Veroperustemuutoksista johtuvien veromenetysten korvaus]]+Yhteenveto[[#This Row],[Kotikuntakorvaus, netto]]</f>
        <v>1257051.0700650001</v>
      </c>
      <c r="S328" s="11"/>
      <c r="T328"/>
    </row>
    <row r="329" spans="1:20" ht="15" x14ac:dyDescent="0.25">
      <c r="A329" s="438">
        <v>90035431</v>
      </c>
      <c r="B329" s="253" t="s">
        <v>1054</v>
      </c>
      <c r="C329" s="37"/>
      <c r="D329" s="37"/>
      <c r="E329" s="37"/>
      <c r="F329" s="15"/>
      <c r="G329" s="16"/>
      <c r="H329" s="17"/>
      <c r="I329" s="17"/>
      <c r="J329" s="15"/>
      <c r="K329" s="15"/>
      <c r="L329" s="18"/>
      <c r="M329" s="15"/>
      <c r="N329" s="301"/>
      <c r="O329" s="301"/>
      <c r="P329" s="34"/>
      <c r="Q329" s="34">
        <f>Kotikuntakorvaus!F331</f>
        <v>1488226.5443875</v>
      </c>
      <c r="R329" s="339">
        <f>+Yhteenveto[[#This Row],[Kunnan  peruspalvelujen valtionosuus ]]+Yhteenveto[[#This Row],[Veroperustemuutoksista johtuvien veromenetysten korvaus]]+Yhteenveto[[#This Row],[Kotikuntakorvaus, netto]]</f>
        <v>1488226.5443875</v>
      </c>
      <c r="S329" s="11"/>
      <c r="T329"/>
    </row>
    <row r="330" spans="1:20" ht="15" x14ac:dyDescent="0.25">
      <c r="A330" s="438">
        <v>90035441</v>
      </c>
      <c r="B330" s="253" t="s">
        <v>326</v>
      </c>
      <c r="C330" s="37"/>
      <c r="D330" s="37"/>
      <c r="E330" s="37"/>
      <c r="F330" s="15"/>
      <c r="G330" s="16"/>
      <c r="H330" s="17"/>
      <c r="I330" s="17"/>
      <c r="J330" s="15"/>
      <c r="K330" s="15"/>
      <c r="L330" s="18"/>
      <c r="M330" s="15"/>
      <c r="N330" s="301"/>
      <c r="O330" s="301"/>
      <c r="P330" s="34"/>
      <c r="Q330" s="34">
        <f>Kotikuntakorvaus!F332</f>
        <v>1888698.1166650001</v>
      </c>
      <c r="R330" s="339">
        <f>+Yhteenveto[[#This Row],[Kunnan  peruspalvelujen valtionosuus ]]+Yhteenveto[[#This Row],[Veroperustemuutoksista johtuvien veromenetysten korvaus]]+Yhteenveto[[#This Row],[Kotikuntakorvaus, netto]]</f>
        <v>1888698.1166650001</v>
      </c>
      <c r="S330" s="11"/>
      <c r="T330"/>
    </row>
    <row r="331" spans="1:20" ht="15" x14ac:dyDescent="0.25">
      <c r="A331" s="438">
        <v>90035451</v>
      </c>
      <c r="B331" s="253" t="s">
        <v>327</v>
      </c>
      <c r="C331" s="37"/>
      <c r="D331" s="37"/>
      <c r="E331" s="37"/>
      <c r="F331" s="15"/>
      <c r="G331" s="16"/>
      <c r="H331" s="17"/>
      <c r="I331" s="17"/>
      <c r="J331" s="15"/>
      <c r="K331" s="15"/>
      <c r="L331" s="18"/>
      <c r="M331" s="15"/>
      <c r="N331" s="301"/>
      <c r="O331" s="301"/>
      <c r="P331" s="34"/>
      <c r="Q331" s="34">
        <f>Kotikuntakorvaus!F333</f>
        <v>743654.22637499997</v>
      </c>
      <c r="R331" s="339">
        <f>+Yhteenveto[[#This Row],[Kunnan  peruspalvelujen valtionosuus ]]+Yhteenveto[[#This Row],[Veroperustemuutoksista johtuvien veromenetysten korvaus]]+Yhteenveto[[#This Row],[Kotikuntakorvaus, netto]]</f>
        <v>743654.22637499997</v>
      </c>
      <c r="S331" s="11"/>
      <c r="T331"/>
    </row>
    <row r="332" spans="1:20" ht="15" x14ac:dyDescent="0.25">
      <c r="A332" s="438">
        <v>90035461</v>
      </c>
      <c r="B332" s="253" t="s">
        <v>1055</v>
      </c>
      <c r="C332" s="37"/>
      <c r="D332" s="37"/>
      <c r="E332" s="37"/>
      <c r="F332" s="15"/>
      <c r="G332" s="16"/>
      <c r="H332" s="17"/>
      <c r="I332" s="17"/>
      <c r="J332" s="15"/>
      <c r="K332" s="15"/>
      <c r="L332" s="18"/>
      <c r="M332" s="15"/>
      <c r="N332" s="301"/>
      <c r="O332" s="301"/>
      <c r="P332" s="34"/>
      <c r="Q332" s="34">
        <f>Kotikuntakorvaus!F334</f>
        <v>1136046.5922425</v>
      </c>
      <c r="R332" s="339">
        <f>+Yhteenveto[[#This Row],[Kunnan  peruspalvelujen valtionosuus ]]+Yhteenveto[[#This Row],[Veroperustemuutoksista johtuvien veromenetysten korvaus]]+Yhteenveto[[#This Row],[Kotikuntakorvaus, netto]]</f>
        <v>1136046.5922425</v>
      </c>
      <c r="S332" s="11"/>
      <c r="T332"/>
    </row>
    <row r="333" spans="1:20" ht="15" x14ac:dyDescent="0.25">
      <c r="A333" s="438">
        <v>90035471</v>
      </c>
      <c r="B333" s="253" t="s">
        <v>328</v>
      </c>
      <c r="C333" s="37"/>
      <c r="D333" s="37"/>
      <c r="E333" s="37"/>
      <c r="F333" s="15"/>
      <c r="G333" s="16"/>
      <c r="H333" s="17"/>
      <c r="I333" s="17"/>
      <c r="J333" s="15"/>
      <c r="K333" s="15"/>
      <c r="L333" s="18"/>
      <c r="M333" s="15"/>
      <c r="N333" s="301"/>
      <c r="O333" s="301"/>
      <c r="P333" s="34"/>
      <c r="Q333" s="34">
        <f>Kotikuntakorvaus!F335</f>
        <v>1165976.3796250001</v>
      </c>
      <c r="R333" s="339">
        <f>+Yhteenveto[[#This Row],[Kunnan  peruspalvelujen valtionosuus ]]+Yhteenveto[[#This Row],[Veroperustemuutoksista johtuvien veromenetysten korvaus]]+Yhteenveto[[#This Row],[Kotikuntakorvaus, netto]]</f>
        <v>1165976.3796250001</v>
      </c>
      <c r="S333" s="11"/>
      <c r="T333"/>
    </row>
    <row r="334" spans="1:20" ht="15" x14ac:dyDescent="0.25">
      <c r="A334" s="438">
        <v>90035481</v>
      </c>
      <c r="B334" s="253" t="s">
        <v>329</v>
      </c>
      <c r="C334" s="37"/>
      <c r="D334" s="37"/>
      <c r="E334" s="37"/>
      <c r="F334" s="15"/>
      <c r="G334" s="16"/>
      <c r="H334" s="17"/>
      <c r="I334" s="17"/>
      <c r="J334" s="15"/>
      <c r="K334" s="15"/>
      <c r="L334" s="18"/>
      <c r="M334" s="15"/>
      <c r="N334" s="301"/>
      <c r="O334" s="301"/>
      <c r="P334" s="34"/>
      <c r="Q334" s="34">
        <f>Kotikuntakorvaus!F336</f>
        <v>2272184.9936487502</v>
      </c>
      <c r="R334" s="339">
        <f>+Yhteenveto[[#This Row],[Kunnan  peruspalvelujen valtionosuus ]]+Yhteenveto[[#This Row],[Veroperustemuutoksista johtuvien veromenetysten korvaus]]+Yhteenveto[[#This Row],[Kotikuntakorvaus, netto]]</f>
        <v>2272184.9936487502</v>
      </c>
      <c r="S334" s="11"/>
      <c r="T334"/>
    </row>
    <row r="335" spans="1:20" ht="15" x14ac:dyDescent="0.25">
      <c r="A335" s="438">
        <v>90035491</v>
      </c>
      <c r="B335" s="253" t="s">
        <v>330</v>
      </c>
      <c r="C335" s="37"/>
      <c r="D335" s="37"/>
      <c r="E335" s="37"/>
      <c r="F335" s="15"/>
      <c r="G335" s="16"/>
      <c r="H335" s="17"/>
      <c r="I335" s="17"/>
      <c r="J335" s="15"/>
      <c r="K335" s="15"/>
      <c r="L335" s="18"/>
      <c r="M335" s="15"/>
      <c r="N335" s="301"/>
      <c r="O335" s="301"/>
      <c r="P335" s="34"/>
      <c r="Q335" s="34">
        <f>Kotikuntakorvaus!F337</f>
        <v>2123821.3850287502</v>
      </c>
      <c r="R335" s="339">
        <f>+Yhteenveto[[#This Row],[Kunnan  peruspalvelujen valtionosuus ]]+Yhteenveto[[#This Row],[Veroperustemuutoksista johtuvien veromenetysten korvaus]]+Yhteenveto[[#This Row],[Kotikuntakorvaus, netto]]</f>
        <v>2123821.3850287502</v>
      </c>
      <c r="S335" s="11"/>
      <c r="T335"/>
    </row>
    <row r="336" spans="1:20" ht="15" x14ac:dyDescent="0.25">
      <c r="A336" s="438">
        <v>90035501</v>
      </c>
      <c r="B336" s="253" t="s">
        <v>331</v>
      </c>
      <c r="C336" s="37"/>
      <c r="D336" s="37"/>
      <c r="E336" s="37"/>
      <c r="F336" s="15"/>
      <c r="G336" s="16"/>
      <c r="H336" s="17"/>
      <c r="I336" s="17"/>
      <c r="J336" s="15"/>
      <c r="K336" s="15"/>
      <c r="L336" s="18"/>
      <c r="M336" s="15"/>
      <c r="N336" s="301"/>
      <c r="O336" s="301"/>
      <c r="P336" s="34"/>
      <c r="Q336" s="34">
        <f>Kotikuntakorvaus!F338</f>
        <v>850152.85632500006</v>
      </c>
      <c r="R336" s="339">
        <f>+Yhteenveto[[#This Row],[Kunnan  peruspalvelujen valtionosuus ]]+Yhteenveto[[#This Row],[Veroperustemuutoksista johtuvien veromenetysten korvaus]]+Yhteenveto[[#This Row],[Kotikuntakorvaus, netto]]</f>
        <v>850152.85632500006</v>
      </c>
      <c r="S336" s="11"/>
      <c r="T336"/>
    </row>
    <row r="337" spans="1:20" ht="15" x14ac:dyDescent="0.25">
      <c r="A337" s="438">
        <v>90035521</v>
      </c>
      <c r="B337" s="253" t="s">
        <v>332</v>
      </c>
      <c r="C337" s="37"/>
      <c r="D337" s="37"/>
      <c r="E337" s="37"/>
      <c r="F337" s="15"/>
      <c r="G337" s="16"/>
      <c r="H337" s="17"/>
      <c r="I337" s="17"/>
      <c r="J337" s="15"/>
      <c r="K337" s="15"/>
      <c r="L337" s="18"/>
      <c r="M337" s="15"/>
      <c r="N337" s="301"/>
      <c r="O337" s="301"/>
      <c r="P337" s="34"/>
      <c r="Q337" s="34">
        <f>Kotikuntakorvaus!F339</f>
        <v>6412594.6604462499</v>
      </c>
      <c r="R337" s="339">
        <f>+Yhteenveto[[#This Row],[Kunnan  peruspalvelujen valtionosuus ]]+Yhteenveto[[#This Row],[Veroperustemuutoksista johtuvien veromenetysten korvaus]]+Yhteenveto[[#This Row],[Kotikuntakorvaus, netto]]</f>
        <v>6412594.6604462499</v>
      </c>
      <c r="S337" s="11"/>
      <c r="T337"/>
    </row>
    <row r="338" spans="1:20" ht="15" x14ac:dyDescent="0.25">
      <c r="A338" s="438">
        <v>90035531</v>
      </c>
      <c r="B338" s="253" t="s">
        <v>333</v>
      </c>
      <c r="C338" s="37"/>
      <c r="D338" s="37"/>
      <c r="E338" s="37"/>
      <c r="F338" s="15"/>
      <c r="G338" s="16"/>
      <c r="H338" s="17"/>
      <c r="I338" s="17"/>
      <c r="J338" s="15"/>
      <c r="K338" s="15"/>
      <c r="L338" s="18"/>
      <c r="M338" s="15"/>
      <c r="N338" s="301"/>
      <c r="O338" s="301"/>
      <c r="P338" s="34"/>
      <c r="Q338" s="34">
        <f>Kotikuntakorvaus!F340</f>
        <v>1096201.415175</v>
      </c>
      <c r="R338" s="339">
        <f>+Yhteenveto[[#This Row],[Kunnan  peruspalvelujen valtionosuus ]]+Yhteenveto[[#This Row],[Veroperustemuutoksista johtuvien veromenetysten korvaus]]+Yhteenveto[[#This Row],[Kotikuntakorvaus, netto]]</f>
        <v>1096201.415175</v>
      </c>
      <c r="S338" s="11"/>
      <c r="T338"/>
    </row>
    <row r="339" spans="1:20" ht="15" x14ac:dyDescent="0.25">
      <c r="A339" s="438">
        <v>90035541</v>
      </c>
      <c r="B339" s="253" t="s">
        <v>334</v>
      </c>
      <c r="C339" s="37"/>
      <c r="D339" s="37"/>
      <c r="E339" s="37"/>
      <c r="F339" s="15"/>
      <c r="G339" s="16"/>
      <c r="H339" s="17"/>
      <c r="I339" s="17"/>
      <c r="J339" s="15"/>
      <c r="K339" s="15"/>
      <c r="L339" s="18"/>
      <c r="M339" s="15"/>
      <c r="N339" s="301"/>
      <c r="O339" s="301"/>
      <c r="P339" s="34"/>
      <c r="Q339" s="34">
        <f>Kotikuntakorvaus!F341</f>
        <v>2300921.2619024999</v>
      </c>
      <c r="R339" s="339">
        <f>+Yhteenveto[[#This Row],[Kunnan  peruspalvelujen valtionosuus ]]+Yhteenveto[[#This Row],[Veroperustemuutoksista johtuvien veromenetysten korvaus]]+Yhteenveto[[#This Row],[Kotikuntakorvaus, netto]]</f>
        <v>2300921.2619024999</v>
      </c>
      <c r="S339" s="11"/>
      <c r="T339"/>
    </row>
    <row r="340" spans="1:20" ht="15" x14ac:dyDescent="0.25">
      <c r="A340" s="438">
        <v>90035551</v>
      </c>
      <c r="B340" s="253" t="s">
        <v>1056</v>
      </c>
      <c r="C340" s="37"/>
      <c r="D340" s="37"/>
      <c r="E340" s="37"/>
      <c r="F340" s="15"/>
      <c r="G340" s="16"/>
      <c r="H340" s="17"/>
      <c r="I340" s="17"/>
      <c r="J340" s="15"/>
      <c r="K340" s="15"/>
      <c r="L340" s="18"/>
      <c r="M340" s="15"/>
      <c r="N340" s="301"/>
      <c r="O340" s="301"/>
      <c r="P340" s="34"/>
      <c r="Q340" s="34">
        <f>Kotikuntakorvaus!F342</f>
        <v>1581688.273085</v>
      </c>
      <c r="R340" s="339">
        <f>+Yhteenveto[[#This Row],[Kunnan  peruspalvelujen valtionosuus ]]+Yhteenveto[[#This Row],[Veroperustemuutoksista johtuvien veromenetysten korvaus]]+Yhteenveto[[#This Row],[Kotikuntakorvaus, netto]]</f>
        <v>1581688.273085</v>
      </c>
      <c r="S340" s="11"/>
      <c r="T340"/>
    </row>
    <row r="341" spans="1:20" ht="15" x14ac:dyDescent="0.25">
      <c r="A341" s="438">
        <v>90036381</v>
      </c>
      <c r="B341" s="253" t="s">
        <v>335</v>
      </c>
      <c r="C341" s="37"/>
      <c r="D341" s="37"/>
      <c r="E341" s="37"/>
      <c r="F341" s="15"/>
      <c r="G341" s="16"/>
      <c r="H341" s="17"/>
      <c r="I341" s="17"/>
      <c r="J341" s="15"/>
      <c r="K341" s="15"/>
      <c r="L341" s="18"/>
      <c r="M341" s="15"/>
      <c r="N341" s="301"/>
      <c r="O341" s="301"/>
      <c r="P341" s="34"/>
      <c r="Q341" s="34">
        <f>Kotikuntakorvaus!F343</f>
        <v>2445796.1222999999</v>
      </c>
      <c r="R341" s="339">
        <f>+Yhteenveto[[#This Row],[Kunnan  peruspalvelujen valtionosuus ]]+Yhteenveto[[#This Row],[Veroperustemuutoksista johtuvien veromenetysten korvaus]]+Yhteenveto[[#This Row],[Kotikuntakorvaus, netto]]</f>
        <v>2445796.1222999999</v>
      </c>
      <c r="S341" s="11"/>
      <c r="T341"/>
    </row>
    <row r="342" spans="1:20" ht="15" x14ac:dyDescent="0.25">
      <c r="A342" s="438">
        <v>90036811</v>
      </c>
      <c r="B342" s="253" t="s">
        <v>336</v>
      </c>
      <c r="C342" s="37"/>
      <c r="D342" s="37"/>
      <c r="E342" s="37"/>
      <c r="F342" s="15"/>
      <c r="G342" s="16"/>
      <c r="H342" s="17"/>
      <c r="I342" s="17"/>
      <c r="J342" s="15"/>
      <c r="K342" s="15"/>
      <c r="L342" s="18"/>
      <c r="M342" s="15"/>
      <c r="N342" s="301"/>
      <c r="O342" s="301"/>
      <c r="P342" s="34"/>
      <c r="Q342" s="34">
        <f>Kotikuntakorvaus!F344</f>
        <v>4190534.7159300875</v>
      </c>
      <c r="R342" s="339">
        <f>+Yhteenveto[[#This Row],[Kunnan  peruspalvelujen valtionosuus ]]+Yhteenveto[[#This Row],[Veroperustemuutoksista johtuvien veromenetysten korvaus]]+Yhteenveto[[#This Row],[Kotikuntakorvaus, netto]]</f>
        <v>4190534.7159300875</v>
      </c>
      <c r="S342" s="11"/>
      <c r="T342"/>
    </row>
    <row r="343" spans="1:20" ht="15" x14ac:dyDescent="0.25">
      <c r="A343" s="438">
        <v>90037151</v>
      </c>
      <c r="B343" s="253" t="s">
        <v>337</v>
      </c>
      <c r="C343" s="37"/>
      <c r="D343" s="37"/>
      <c r="E343" s="37"/>
      <c r="F343" s="15"/>
      <c r="G343" s="16"/>
      <c r="H343" s="17"/>
      <c r="I343" s="17"/>
      <c r="J343" s="15"/>
      <c r="K343" s="15"/>
      <c r="L343" s="18"/>
      <c r="M343" s="15"/>
      <c r="N343" s="301"/>
      <c r="O343" s="301"/>
      <c r="P343" s="34"/>
      <c r="Q343" s="34">
        <f>Kotikuntakorvaus!F345</f>
        <v>1648525.344295</v>
      </c>
      <c r="R343" s="339">
        <f>+Yhteenveto[[#This Row],[Kunnan  peruspalvelujen valtionosuus ]]+Yhteenveto[[#This Row],[Veroperustemuutoksista johtuvien veromenetysten korvaus]]+Yhteenveto[[#This Row],[Kotikuntakorvaus, netto]]</f>
        <v>1648525.344295</v>
      </c>
      <c r="S343" s="11"/>
      <c r="T343"/>
    </row>
    <row r="344" spans="1:20" ht="15" x14ac:dyDescent="0.25">
      <c r="A344" s="438">
        <v>90037171</v>
      </c>
      <c r="B344" s="253" t="s">
        <v>338</v>
      </c>
      <c r="C344" s="37"/>
      <c r="D344" s="37"/>
      <c r="E344" s="37"/>
      <c r="F344" s="15"/>
      <c r="G344" s="16"/>
      <c r="H344" s="17"/>
      <c r="I344" s="17"/>
      <c r="J344" s="15"/>
      <c r="K344" s="15"/>
      <c r="L344" s="18"/>
      <c r="M344" s="15"/>
      <c r="N344" s="301"/>
      <c r="O344" s="301"/>
      <c r="P344" s="34"/>
      <c r="Q344" s="34">
        <f>Kotikuntakorvaus!F346</f>
        <v>1018806.2901337501</v>
      </c>
      <c r="R344" s="339">
        <f>+Yhteenveto[[#This Row],[Kunnan  peruspalvelujen valtionosuus ]]+Yhteenveto[[#This Row],[Veroperustemuutoksista johtuvien veromenetysten korvaus]]+Yhteenveto[[#This Row],[Kotikuntakorvaus, netto]]</f>
        <v>1018806.2901337501</v>
      </c>
      <c r="S344" s="11"/>
      <c r="T344"/>
    </row>
    <row r="345" spans="1:20" ht="15" x14ac:dyDescent="0.25">
      <c r="A345" s="46">
        <v>90037181</v>
      </c>
      <c r="B345" s="440" t="s">
        <v>1057</v>
      </c>
      <c r="C345" s="39"/>
      <c r="D345" s="39"/>
      <c r="E345" s="39"/>
      <c r="F345" s="15"/>
      <c r="G345" s="40"/>
      <c r="H345" s="41"/>
      <c r="I345" s="41"/>
      <c r="J345" s="15"/>
      <c r="K345" s="15"/>
      <c r="L345" s="42"/>
      <c r="M345" s="15"/>
      <c r="N345" s="301"/>
      <c r="O345" s="301"/>
      <c r="P345" s="34"/>
      <c r="Q345" s="34">
        <f>Kotikuntakorvaus!F347</f>
        <v>3374354.0044675004</v>
      </c>
      <c r="R345" s="339">
        <f>+Yhteenveto[[#This Row],[Kunnan  peruspalvelujen valtionosuus ]]+Yhteenveto[[#This Row],[Veroperustemuutoksista johtuvien veromenetysten korvaus]]+Yhteenveto[[#This Row],[Kotikuntakorvaus, netto]]</f>
        <v>3374354.0044675004</v>
      </c>
      <c r="S345" s="11"/>
      <c r="T345"/>
    </row>
    <row r="346" spans="1:20" ht="15" x14ac:dyDescent="0.25">
      <c r="A346" s="438">
        <v>90037191</v>
      </c>
      <c r="B346" s="253" t="s">
        <v>339</v>
      </c>
      <c r="C346" s="37"/>
      <c r="D346" s="37"/>
      <c r="E346" s="37"/>
      <c r="F346" s="15"/>
      <c r="G346" s="16"/>
      <c r="H346" s="17"/>
      <c r="I346" s="17"/>
      <c r="J346" s="15"/>
      <c r="K346" s="15"/>
      <c r="L346" s="18"/>
      <c r="M346" s="15"/>
      <c r="N346" s="301"/>
      <c r="O346" s="301"/>
      <c r="P346" s="34"/>
      <c r="Q346" s="34">
        <f>Kotikuntakorvaus!F348</f>
        <v>1924044.6447087501</v>
      </c>
      <c r="R346" s="339">
        <f>+Yhteenveto[[#This Row],[Kunnan  peruspalvelujen valtionosuus ]]+Yhteenveto[[#This Row],[Veroperustemuutoksista johtuvien veromenetysten korvaus]]+Yhteenveto[[#This Row],[Kotikuntakorvaus, netto]]</f>
        <v>1924044.6447087501</v>
      </c>
      <c r="S346" s="11"/>
      <c r="T346"/>
    </row>
    <row r="347" spans="1:20" ht="15" x14ac:dyDescent="0.25">
      <c r="A347" s="438">
        <v>90037251</v>
      </c>
      <c r="B347" s="253" t="s">
        <v>340</v>
      </c>
      <c r="C347" s="37"/>
      <c r="D347" s="37"/>
      <c r="E347" s="37"/>
      <c r="F347" s="15"/>
      <c r="G347" s="16"/>
      <c r="H347" s="17"/>
      <c r="I347" s="17"/>
      <c r="J347" s="15"/>
      <c r="K347" s="15"/>
      <c r="L347" s="18"/>
      <c r="M347" s="15"/>
      <c r="N347" s="301"/>
      <c r="O347" s="301"/>
      <c r="P347" s="34"/>
      <c r="Q347" s="34">
        <f>Kotikuntakorvaus!F349</f>
        <v>5323829.7875350015</v>
      </c>
      <c r="R347" s="339">
        <f>+Yhteenveto[[#This Row],[Kunnan  peruspalvelujen valtionosuus ]]+Yhteenveto[[#This Row],[Veroperustemuutoksista johtuvien veromenetysten korvaus]]+Yhteenveto[[#This Row],[Kotikuntakorvaus, netto]]</f>
        <v>5323829.7875350015</v>
      </c>
      <c r="S347" s="11"/>
      <c r="T347"/>
    </row>
    <row r="348" spans="1:20" ht="15" x14ac:dyDescent="0.25">
      <c r="A348" s="438">
        <v>90037591</v>
      </c>
      <c r="B348" s="253" t="s">
        <v>341</v>
      </c>
      <c r="C348" s="37"/>
      <c r="D348" s="37"/>
      <c r="E348" s="37"/>
      <c r="F348" s="15"/>
      <c r="G348" s="16"/>
      <c r="H348" s="17"/>
      <c r="I348" s="17"/>
      <c r="J348" s="15"/>
      <c r="K348" s="15"/>
      <c r="L348" s="18"/>
      <c r="M348" s="15"/>
      <c r="N348" s="301"/>
      <c r="O348" s="301"/>
      <c r="P348" s="34"/>
      <c r="Q348" s="34">
        <f>Kotikuntakorvaus!F350</f>
        <v>3665021.8169</v>
      </c>
      <c r="R348" s="339">
        <f>+Yhteenveto[[#This Row],[Kunnan  peruspalvelujen valtionosuus ]]+Yhteenveto[[#This Row],[Veroperustemuutoksista johtuvien veromenetysten korvaus]]+Yhteenveto[[#This Row],[Kotikuntakorvaus, netto]]</f>
        <v>3665021.8169</v>
      </c>
      <c r="S348" s="11"/>
      <c r="T348"/>
    </row>
    <row r="349" spans="1:20" ht="15" x14ac:dyDescent="0.25">
      <c r="A349" s="438">
        <v>90037841</v>
      </c>
      <c r="B349" s="253" t="s">
        <v>1058</v>
      </c>
      <c r="C349" s="37"/>
      <c r="D349" s="37"/>
      <c r="E349" s="37"/>
      <c r="F349" s="15"/>
      <c r="G349" s="16"/>
      <c r="H349" s="17"/>
      <c r="I349" s="17"/>
      <c r="J349" s="15"/>
      <c r="K349" s="15"/>
      <c r="L349" s="18"/>
      <c r="M349" s="15"/>
      <c r="N349" s="301"/>
      <c r="O349" s="301"/>
      <c r="P349" s="34"/>
      <c r="Q349" s="34">
        <f>Kotikuntakorvaus!F351</f>
        <v>784509.30424375006</v>
      </c>
      <c r="R349" s="339">
        <f>+Yhteenveto[[#This Row],[Kunnan  peruspalvelujen valtionosuus ]]+Yhteenveto[[#This Row],[Veroperustemuutoksista johtuvien veromenetysten korvaus]]+Yhteenveto[[#This Row],[Kotikuntakorvaus, netto]]</f>
        <v>784509.30424375006</v>
      </c>
      <c r="S349" s="11"/>
      <c r="T349"/>
    </row>
    <row r="350" spans="1:20" ht="15" x14ac:dyDescent="0.25">
      <c r="A350" s="438">
        <v>90037851</v>
      </c>
      <c r="B350" s="253" t="s">
        <v>342</v>
      </c>
      <c r="C350" s="37"/>
      <c r="D350" s="37"/>
      <c r="E350" s="37"/>
      <c r="F350" s="15"/>
      <c r="G350" s="16"/>
      <c r="H350" s="17"/>
      <c r="I350" s="17"/>
      <c r="J350" s="15"/>
      <c r="K350" s="15"/>
      <c r="L350" s="18"/>
      <c r="M350" s="15"/>
      <c r="N350" s="301"/>
      <c r="O350" s="301"/>
      <c r="P350" s="34"/>
      <c r="Q350" s="34">
        <f>Kotikuntakorvaus!F352</f>
        <v>815265.37410000002</v>
      </c>
      <c r="R350" s="339">
        <f>+Yhteenveto[[#This Row],[Kunnan  peruspalvelujen valtionosuus ]]+Yhteenveto[[#This Row],[Veroperustemuutoksista johtuvien veromenetysten korvaus]]+Yhteenveto[[#This Row],[Kotikuntakorvaus, netto]]</f>
        <v>815265.37410000002</v>
      </c>
      <c r="S350" s="11"/>
      <c r="T350"/>
    </row>
    <row r="351" spans="1:20" ht="15" x14ac:dyDescent="0.25">
      <c r="A351" s="438">
        <v>90037861</v>
      </c>
      <c r="B351" s="253" t="s">
        <v>343</v>
      </c>
      <c r="C351" s="37"/>
      <c r="D351" s="37"/>
      <c r="E351" s="37"/>
      <c r="F351" s="15"/>
      <c r="G351" s="16"/>
      <c r="H351" s="17"/>
      <c r="I351" s="17"/>
      <c r="J351" s="15"/>
      <c r="K351" s="15"/>
      <c r="L351" s="18"/>
      <c r="M351" s="15"/>
      <c r="N351" s="301"/>
      <c r="O351" s="301"/>
      <c r="P351" s="34"/>
      <c r="Q351" s="34">
        <f>Kotikuntakorvaus!F353</f>
        <v>1949016.7372487499</v>
      </c>
      <c r="R351" s="339">
        <f>+Yhteenveto[[#This Row],[Kunnan  peruspalvelujen valtionosuus ]]+Yhteenveto[[#This Row],[Veroperustemuutoksista johtuvien veromenetysten korvaus]]+Yhteenveto[[#This Row],[Kotikuntakorvaus, netto]]</f>
        <v>1949016.7372487499</v>
      </c>
      <c r="S351" s="11"/>
      <c r="T351"/>
    </row>
    <row r="352" spans="1:20" ht="15" x14ac:dyDescent="0.25">
      <c r="A352" s="46">
        <v>90037981</v>
      </c>
      <c r="B352" s="440" t="s">
        <v>344</v>
      </c>
      <c r="C352" s="39"/>
      <c r="D352" s="39"/>
      <c r="E352" s="39"/>
      <c r="F352" s="15"/>
      <c r="G352" s="40"/>
      <c r="H352" s="41"/>
      <c r="I352" s="41"/>
      <c r="J352" s="15"/>
      <c r="K352" s="15"/>
      <c r="L352" s="42"/>
      <c r="M352" s="15"/>
      <c r="N352" s="301"/>
      <c r="O352" s="301"/>
      <c r="P352" s="34"/>
      <c r="Q352" s="34">
        <f>Kotikuntakorvaus!F354</f>
        <v>2629322.6406362499</v>
      </c>
      <c r="R352" s="339">
        <f>+Yhteenveto[[#This Row],[Kunnan  peruspalvelujen valtionosuus ]]+Yhteenveto[[#This Row],[Veroperustemuutoksista johtuvien veromenetysten korvaus]]+Yhteenveto[[#This Row],[Kotikuntakorvaus, netto]]</f>
        <v>2629322.6406362499</v>
      </c>
      <c r="S352" s="11"/>
      <c r="T352"/>
    </row>
    <row r="353" spans="1:20" ht="15" x14ac:dyDescent="0.25">
      <c r="A353" s="438">
        <v>90037991</v>
      </c>
      <c r="B353" s="253" t="s">
        <v>345</v>
      </c>
      <c r="C353" s="37"/>
      <c r="D353" s="37"/>
      <c r="E353" s="37"/>
      <c r="F353" s="15"/>
      <c r="G353" s="16"/>
      <c r="H353" s="17"/>
      <c r="I353" s="17"/>
      <c r="J353" s="15"/>
      <c r="K353" s="15"/>
      <c r="L353" s="18"/>
      <c r="M353" s="15"/>
      <c r="N353" s="301"/>
      <c r="O353" s="301"/>
      <c r="P353" s="34"/>
      <c r="Q353" s="34">
        <f>Kotikuntakorvaus!F355</f>
        <v>1247319.2987074999</v>
      </c>
      <c r="R353" s="339">
        <f>+Yhteenveto[[#This Row],[Kunnan  peruspalvelujen valtionosuus ]]+Yhteenveto[[#This Row],[Veroperustemuutoksista johtuvien veromenetysten korvaus]]+Yhteenveto[[#This Row],[Kotikuntakorvaus, netto]]</f>
        <v>1247319.2987074999</v>
      </c>
      <c r="S353" s="11"/>
      <c r="T353"/>
    </row>
    <row r="354" spans="1:20" ht="15" x14ac:dyDescent="0.25">
      <c r="A354" s="438">
        <v>90038081</v>
      </c>
      <c r="B354" s="253" t="s">
        <v>346</v>
      </c>
      <c r="C354" s="37"/>
      <c r="D354" s="37"/>
      <c r="E354" s="37"/>
      <c r="F354" s="15"/>
      <c r="G354" s="16"/>
      <c r="H354" s="17"/>
      <c r="I354" s="17"/>
      <c r="J354" s="15"/>
      <c r="K354" s="15"/>
      <c r="L354" s="18"/>
      <c r="M354" s="15"/>
      <c r="N354" s="301"/>
      <c r="O354" s="301"/>
      <c r="P354" s="34"/>
      <c r="Q354" s="34">
        <f>Kotikuntakorvaus!F356</f>
        <v>1459765.7036250001</v>
      </c>
      <c r="R354" s="339">
        <f>+Yhteenveto[[#This Row],[Kunnan  peruspalvelujen valtionosuus ]]+Yhteenveto[[#This Row],[Veroperustemuutoksista johtuvien veromenetysten korvaus]]+Yhteenveto[[#This Row],[Kotikuntakorvaus, netto]]</f>
        <v>1459765.7036250001</v>
      </c>
      <c r="S354" s="11"/>
      <c r="T354"/>
    </row>
    <row r="355" spans="1:20" ht="15" x14ac:dyDescent="0.25">
      <c r="A355" s="438">
        <v>90038581</v>
      </c>
      <c r="B355" s="253" t="s">
        <v>347</v>
      </c>
      <c r="C355" s="37"/>
      <c r="D355" s="37"/>
      <c r="E355" s="37"/>
      <c r="F355" s="15"/>
      <c r="G355" s="16"/>
      <c r="H355" s="17"/>
      <c r="I355" s="17"/>
      <c r="J355" s="15"/>
      <c r="K355" s="15"/>
      <c r="L355" s="18"/>
      <c r="M355" s="15"/>
      <c r="N355" s="301"/>
      <c r="O355" s="301"/>
      <c r="P355" s="34"/>
      <c r="Q355" s="34">
        <f>Kotikuntakorvaus!F357</f>
        <v>414977.42015000002</v>
      </c>
      <c r="R355" s="339">
        <f>+Yhteenveto[[#This Row],[Kunnan  peruspalvelujen valtionosuus ]]+Yhteenveto[[#This Row],[Veroperustemuutoksista johtuvien veromenetysten korvaus]]+Yhteenveto[[#This Row],[Kotikuntakorvaus, netto]]</f>
        <v>414977.42015000002</v>
      </c>
      <c r="S355" s="11"/>
      <c r="T355"/>
    </row>
    <row r="356" spans="1:20" ht="15" x14ac:dyDescent="0.25">
      <c r="A356" s="438">
        <v>90038611</v>
      </c>
      <c r="B356" s="253" t="s">
        <v>348</v>
      </c>
      <c r="C356" s="37"/>
      <c r="D356" s="37"/>
      <c r="E356" s="37"/>
      <c r="F356" s="15"/>
      <c r="G356" s="16"/>
      <c r="H356" s="17"/>
      <c r="I356" s="17"/>
      <c r="J356" s="15"/>
      <c r="K356" s="15"/>
      <c r="L356" s="18"/>
      <c r="M356" s="15"/>
      <c r="N356" s="301"/>
      <c r="O356" s="301"/>
      <c r="P356" s="34"/>
      <c r="Q356" s="34">
        <f>Kotikuntakorvaus!F358</f>
        <v>1064986.2995</v>
      </c>
      <c r="R356" s="339">
        <f>+Yhteenveto[[#This Row],[Kunnan  peruspalvelujen valtionosuus ]]+Yhteenveto[[#This Row],[Veroperustemuutoksista johtuvien veromenetysten korvaus]]+Yhteenveto[[#This Row],[Kotikuntakorvaus, netto]]</f>
        <v>1064986.2995</v>
      </c>
      <c r="S356" s="11"/>
      <c r="T356"/>
    </row>
    <row r="357" spans="1:20" ht="15" x14ac:dyDescent="0.25">
      <c r="A357" s="438">
        <v>90038691</v>
      </c>
      <c r="B357" s="253" t="s">
        <v>349</v>
      </c>
      <c r="C357" s="37"/>
      <c r="D357" s="37"/>
      <c r="E357" s="37"/>
      <c r="F357" s="15"/>
      <c r="G357" s="16"/>
      <c r="H357" s="17"/>
      <c r="I357" s="17"/>
      <c r="J357" s="15"/>
      <c r="K357" s="15"/>
      <c r="L357" s="18"/>
      <c r="M357" s="15"/>
      <c r="N357" s="301"/>
      <c r="O357" s="301"/>
      <c r="P357" s="34"/>
      <c r="Q357" s="34">
        <f>Kotikuntakorvaus!F359</f>
        <v>326840.62294999999</v>
      </c>
      <c r="R357" s="339">
        <f>+Yhteenveto[[#This Row],[Kunnan  peruspalvelujen valtionosuus ]]+Yhteenveto[[#This Row],[Veroperustemuutoksista johtuvien veromenetysten korvaus]]+Yhteenveto[[#This Row],[Kotikuntakorvaus, netto]]</f>
        <v>326840.62294999999</v>
      </c>
      <c r="S357" s="11"/>
      <c r="T357"/>
    </row>
    <row r="358" spans="1:20" ht="15" x14ac:dyDescent="0.25">
      <c r="A358" s="438">
        <v>90053421</v>
      </c>
      <c r="B358" s="253" t="s">
        <v>1059</v>
      </c>
      <c r="C358" s="37"/>
      <c r="D358" s="37"/>
      <c r="E358" s="37"/>
      <c r="F358" s="15"/>
      <c r="G358" s="16"/>
      <c r="H358" s="17"/>
      <c r="I358" s="17"/>
      <c r="J358" s="15"/>
      <c r="K358" s="15"/>
      <c r="L358" s="18"/>
      <c r="M358" s="15"/>
      <c r="N358" s="301"/>
      <c r="O358" s="301"/>
      <c r="P358" s="34"/>
      <c r="Q358" s="34">
        <f>Kotikuntakorvaus!F360</f>
        <v>8240790.5382000003</v>
      </c>
      <c r="R358" s="339">
        <f>+Yhteenveto[[#This Row],[Kunnan  peruspalvelujen valtionosuus ]]+Yhteenveto[[#This Row],[Veroperustemuutoksista johtuvien veromenetysten korvaus]]+Yhteenveto[[#This Row],[Kotikuntakorvaus, netto]]</f>
        <v>8240790.5382000003</v>
      </c>
      <c r="S358" s="11"/>
      <c r="T358"/>
    </row>
    <row r="359" spans="1:20" ht="15" x14ac:dyDescent="0.25">
      <c r="A359" s="438">
        <v>90053431</v>
      </c>
      <c r="B359" s="253" t="s">
        <v>731</v>
      </c>
      <c r="C359" s="37"/>
      <c r="D359" s="37"/>
      <c r="E359" s="37"/>
      <c r="F359" s="15"/>
      <c r="G359" s="16"/>
      <c r="H359" s="17"/>
      <c r="I359" s="17"/>
      <c r="J359" s="15"/>
      <c r="K359" s="15"/>
      <c r="L359" s="18"/>
      <c r="M359" s="15"/>
      <c r="N359" s="301"/>
      <c r="O359" s="301"/>
      <c r="P359" s="34"/>
      <c r="Q359" s="34">
        <f>Kotikuntakorvaus!F361</f>
        <v>8975263.8482000008</v>
      </c>
      <c r="R359" s="339">
        <f>+Yhteenveto[[#This Row],[Kunnan  peruspalvelujen valtionosuus ]]+Yhteenveto[[#This Row],[Veroperustemuutoksista johtuvien veromenetysten korvaus]]+Yhteenveto[[#This Row],[Kotikuntakorvaus, netto]]</f>
        <v>8975263.8482000008</v>
      </c>
      <c r="S359" s="11"/>
      <c r="T359"/>
    </row>
    <row r="360" spans="1:20" ht="15" x14ac:dyDescent="0.25">
      <c r="A360" s="438">
        <v>90000842</v>
      </c>
      <c r="B360" s="253" t="s">
        <v>350</v>
      </c>
      <c r="C360" s="37"/>
      <c r="D360" s="37"/>
      <c r="E360" s="37"/>
      <c r="F360" s="15"/>
      <c r="G360" s="16"/>
      <c r="H360" s="17"/>
      <c r="I360" s="17"/>
      <c r="J360" s="15"/>
      <c r="K360" s="15"/>
      <c r="L360" s="18"/>
      <c r="M360" s="15"/>
      <c r="N360" s="301"/>
      <c r="O360" s="301"/>
      <c r="P360" s="34"/>
      <c r="Q360" s="34">
        <f>Kotikuntakorvaus!F362</f>
        <v>5857198.5032500001</v>
      </c>
      <c r="R360" s="339">
        <f>+Yhteenveto[[#This Row],[Kunnan  peruspalvelujen valtionosuus ]]+Yhteenveto[[#This Row],[Veroperustemuutoksista johtuvien veromenetysten korvaus]]+Yhteenveto[[#This Row],[Kotikuntakorvaus, netto]]</f>
        <v>5857198.5032500001</v>
      </c>
      <c r="S360" s="11"/>
      <c r="T360"/>
    </row>
    <row r="361" spans="1:20" ht="15" x14ac:dyDescent="0.25">
      <c r="A361" s="438">
        <v>90000872</v>
      </c>
      <c r="B361" s="253" t="s">
        <v>351</v>
      </c>
      <c r="C361" s="37"/>
      <c r="D361" s="37"/>
      <c r="E361" s="37"/>
      <c r="F361" s="15"/>
      <c r="G361" s="16"/>
      <c r="H361" s="17"/>
      <c r="I361" s="17"/>
      <c r="J361" s="15"/>
      <c r="K361" s="15"/>
      <c r="L361" s="18"/>
      <c r="M361" s="15"/>
      <c r="N361" s="301"/>
      <c r="O361" s="301"/>
      <c r="P361" s="34"/>
      <c r="Q361" s="34">
        <f>Kotikuntakorvaus!F363</f>
        <v>5705738.559249999</v>
      </c>
      <c r="R361" s="339">
        <f>+Yhteenveto[[#This Row],[Kunnan  peruspalvelujen valtionosuus ]]+Yhteenveto[[#This Row],[Veroperustemuutoksista johtuvien veromenetysten korvaus]]+Yhteenveto[[#This Row],[Kotikuntakorvaus, netto]]</f>
        <v>5705738.559249999</v>
      </c>
      <c r="S361" s="11"/>
      <c r="T361"/>
    </row>
    <row r="362" spans="1:20" ht="15" x14ac:dyDescent="0.25">
      <c r="A362" s="438">
        <v>90053342</v>
      </c>
      <c r="B362" s="253" t="s">
        <v>1060</v>
      </c>
      <c r="C362" s="37"/>
      <c r="D362" s="37"/>
      <c r="E362" s="37"/>
      <c r="F362" s="15"/>
      <c r="G362" s="16"/>
      <c r="H362" s="17"/>
      <c r="I362" s="17"/>
      <c r="J362" s="15"/>
      <c r="K362" s="15"/>
      <c r="L362" s="18"/>
      <c r="M362" s="15"/>
      <c r="N362" s="301"/>
      <c r="O362" s="301"/>
      <c r="P362" s="34"/>
      <c r="Q362" s="34">
        <f>Kotikuntakorvaus!F364</f>
        <v>1980687.5242499998</v>
      </c>
      <c r="R362" s="339">
        <f>+Yhteenveto[[#This Row],[Kunnan  peruspalvelujen valtionosuus ]]+Yhteenveto[[#This Row],[Veroperustemuutoksista johtuvien veromenetysten korvaus]]+Yhteenveto[[#This Row],[Kotikuntakorvaus, netto]]</f>
        <v>1980687.5242499998</v>
      </c>
      <c r="S362" s="11"/>
      <c r="T362"/>
    </row>
    <row r="363" spans="1:20" ht="15" x14ac:dyDescent="0.25">
      <c r="A363" s="438">
        <v>90037822</v>
      </c>
      <c r="B363" s="253" t="s">
        <v>353</v>
      </c>
      <c r="C363" s="37"/>
      <c r="D363" s="37"/>
      <c r="E363" s="37"/>
      <c r="F363" s="15"/>
      <c r="G363" s="16"/>
      <c r="H363" s="17"/>
      <c r="I363" s="17"/>
      <c r="J363" s="15"/>
      <c r="K363" s="15"/>
      <c r="L363" s="18"/>
      <c r="M363" s="15"/>
      <c r="N363" s="301"/>
      <c r="O363" s="301"/>
      <c r="P363" s="34"/>
      <c r="Q363" s="34">
        <f>Kotikuntakorvaus!F365</f>
        <v>3329959.7995000002</v>
      </c>
      <c r="R363" s="339">
        <f>+Yhteenveto[[#This Row],[Kunnan  peruspalvelujen valtionosuus ]]+Yhteenveto[[#This Row],[Veroperustemuutoksista johtuvien veromenetysten korvaus]]+Yhteenveto[[#This Row],[Kotikuntakorvaus, netto]]</f>
        <v>3329959.7995000002</v>
      </c>
      <c r="S363" s="11"/>
      <c r="T363"/>
    </row>
    <row r="364" spans="1:20" ht="15" x14ac:dyDescent="0.25">
      <c r="A364" s="438">
        <v>90038382</v>
      </c>
      <c r="B364" s="253" t="s">
        <v>352</v>
      </c>
      <c r="C364" s="37"/>
      <c r="D364" s="37"/>
      <c r="E364" s="37"/>
      <c r="F364" s="15"/>
      <c r="G364" s="16"/>
      <c r="H364" s="17"/>
      <c r="I364" s="17"/>
      <c r="J364" s="15"/>
      <c r="K364" s="15"/>
      <c r="L364" s="18"/>
      <c r="M364" s="15"/>
      <c r="N364" s="301"/>
      <c r="O364" s="301"/>
      <c r="P364" s="34"/>
      <c r="Q364" s="34">
        <f>Kotikuntakorvaus!F366</f>
        <v>664298</v>
      </c>
      <c r="R364" s="339">
        <f>+Yhteenveto[[#This Row],[Kunnan  peruspalvelujen valtionosuus ]]+Yhteenveto[[#This Row],[Veroperustemuutoksista johtuvien veromenetysten korvaus]]+Yhteenveto[[#This Row],[Kotikuntakorvaus, netto]]</f>
        <v>664298</v>
      </c>
      <c r="S364" s="11"/>
      <c r="T364"/>
    </row>
    <row r="365" spans="1:20" ht="15" x14ac:dyDescent="0.25">
      <c r="A365" s="438">
        <v>90053456</v>
      </c>
      <c r="B365" s="253" t="s">
        <v>732</v>
      </c>
      <c r="C365" s="37"/>
      <c r="D365" s="37"/>
      <c r="E365" s="37"/>
      <c r="F365" s="15"/>
      <c r="G365" s="16"/>
      <c r="H365" s="17"/>
      <c r="I365" s="17"/>
      <c r="J365" s="15"/>
      <c r="K365" s="15"/>
      <c r="L365" s="18"/>
      <c r="M365" s="15"/>
      <c r="N365" s="301"/>
      <c r="O365" s="301"/>
      <c r="P365" s="34"/>
      <c r="Q365" s="34">
        <f>Kotikuntakorvaus!F367</f>
        <v>863940.75</v>
      </c>
      <c r="R365" s="339">
        <f>+Yhteenveto[[#This Row],[Kunnan  peruspalvelujen valtionosuus ]]+Yhteenveto[[#This Row],[Veroperustemuutoksista johtuvien veromenetysten korvaus]]+Yhteenveto[[#This Row],[Kotikuntakorvaus, netto]]</f>
        <v>863940.75</v>
      </c>
      <c r="S365" s="11"/>
      <c r="T365"/>
    </row>
    <row r="366" spans="1:20" ht="15" x14ac:dyDescent="0.25">
      <c r="A366" s="438">
        <v>90000837</v>
      </c>
      <c r="B366" s="253" t="s">
        <v>691</v>
      </c>
      <c r="C366" s="37"/>
      <c r="D366" s="37"/>
      <c r="E366" s="37"/>
      <c r="F366" s="15"/>
      <c r="G366" s="16"/>
      <c r="H366" s="17"/>
      <c r="I366" s="17"/>
      <c r="J366" s="15"/>
      <c r="K366" s="15"/>
      <c r="L366" s="18"/>
      <c r="M366" s="15"/>
      <c r="N366" s="301"/>
      <c r="O366" s="301"/>
      <c r="P366" s="34"/>
      <c r="Q366" s="34">
        <f>Kotikuntakorvaus!F368</f>
        <v>15009402.773836002</v>
      </c>
      <c r="R366" s="339">
        <f>+Yhteenveto[[#This Row],[Kunnan  peruspalvelujen valtionosuus ]]+Yhteenveto[[#This Row],[Veroperustemuutoksista johtuvien veromenetysten korvaus]]+Yhteenveto[[#This Row],[Kotikuntakorvaus, netto]]</f>
        <v>15009402.773836002</v>
      </c>
      <c r="S366" s="11"/>
      <c r="T366"/>
    </row>
    <row r="367" spans="1:20" ht="15" x14ac:dyDescent="0.25">
      <c r="A367" s="438">
        <v>90002047</v>
      </c>
      <c r="B367" s="253" t="s">
        <v>692</v>
      </c>
      <c r="C367" s="37"/>
      <c r="D367" s="37"/>
      <c r="E367" s="37"/>
      <c r="F367" s="15"/>
      <c r="G367" s="16"/>
      <c r="H367" s="17"/>
      <c r="I367" s="17"/>
      <c r="J367" s="15"/>
      <c r="K367" s="15"/>
      <c r="L367" s="18"/>
      <c r="M367" s="15"/>
      <c r="N367" s="301"/>
      <c r="O367" s="301"/>
      <c r="P367" s="34"/>
      <c r="Q367" s="34">
        <f>Kotikuntakorvaus!F369</f>
        <v>8333187.2805979988</v>
      </c>
      <c r="R367" s="339">
        <f>+Yhteenveto[[#This Row],[Kunnan  peruspalvelujen valtionosuus ]]+Yhteenveto[[#This Row],[Veroperustemuutoksista johtuvien veromenetysten korvaus]]+Yhteenveto[[#This Row],[Kotikuntakorvaus, netto]]</f>
        <v>8333187.2805979988</v>
      </c>
      <c r="S367" s="11"/>
      <c r="T367"/>
    </row>
    <row r="368" spans="1:20" s="45" customFormat="1" ht="15" x14ac:dyDescent="0.25">
      <c r="A368" s="46">
        <v>90005997</v>
      </c>
      <c r="B368" s="440" t="s">
        <v>693</v>
      </c>
      <c r="C368" s="39"/>
      <c r="D368" s="39"/>
      <c r="E368" s="39"/>
      <c r="F368" s="15"/>
      <c r="G368" s="40"/>
      <c r="H368" s="41"/>
      <c r="I368" s="41"/>
      <c r="J368" s="15"/>
      <c r="K368" s="15"/>
      <c r="L368" s="42"/>
      <c r="M368" s="15"/>
      <c r="N368" s="301"/>
      <c r="O368" s="301"/>
      <c r="P368" s="34"/>
      <c r="Q368" s="34">
        <f>Kotikuntakorvaus!F370</f>
        <v>8702553.9081970006</v>
      </c>
      <c r="R368" s="339">
        <f>+Yhteenveto[[#This Row],[Kunnan  peruspalvelujen valtionosuus ]]+Yhteenveto[[#This Row],[Veroperustemuutoksista johtuvien veromenetysten korvaus]]+Yhteenveto[[#This Row],[Kotikuntakorvaus, netto]]</f>
        <v>8702553.9081970006</v>
      </c>
      <c r="S368" s="44"/>
    </row>
    <row r="369" spans="1:20" ht="15" x14ac:dyDescent="0.25">
      <c r="A369" s="438">
        <v>90008177</v>
      </c>
      <c r="B369" s="253" t="s">
        <v>701</v>
      </c>
      <c r="C369" s="37"/>
      <c r="D369" s="37"/>
      <c r="E369" s="37"/>
      <c r="F369" s="15"/>
      <c r="G369" s="16"/>
      <c r="H369" s="17"/>
      <c r="I369" s="17"/>
      <c r="J369" s="15"/>
      <c r="K369" s="15"/>
      <c r="L369" s="18"/>
      <c r="M369" s="15"/>
      <c r="N369" s="301"/>
      <c r="O369" s="301"/>
      <c r="P369" s="34"/>
      <c r="Q369" s="34">
        <f>Kotikuntakorvaus!F371</f>
        <v>7693607.9222499998</v>
      </c>
      <c r="R369" s="339">
        <f>+Yhteenveto[[#This Row],[Kunnan  peruspalvelujen valtionosuus ]]+Yhteenveto[[#This Row],[Veroperustemuutoksista johtuvien veromenetysten korvaus]]+Yhteenveto[[#This Row],[Kotikuntakorvaus, netto]]</f>
        <v>7693607.9222499998</v>
      </c>
      <c r="S369" s="11"/>
      <c r="T369"/>
    </row>
    <row r="370" spans="1:20" ht="15" x14ac:dyDescent="0.25">
      <c r="A370" s="438">
        <v>90008367</v>
      </c>
      <c r="B370" s="253" t="s">
        <v>694</v>
      </c>
      <c r="C370" s="37"/>
      <c r="D370" s="37"/>
      <c r="E370" s="37"/>
      <c r="F370" s="15"/>
      <c r="G370" s="16"/>
      <c r="H370" s="17"/>
      <c r="I370" s="17"/>
      <c r="J370" s="15"/>
      <c r="K370" s="15"/>
      <c r="L370" s="18"/>
      <c r="M370" s="15"/>
      <c r="N370" s="301"/>
      <c r="O370" s="301"/>
      <c r="P370" s="34"/>
      <c r="Q370" s="34">
        <f>Kotikuntakorvaus!F372</f>
        <v>10385415.879734499</v>
      </c>
      <c r="R370" s="339">
        <f>+Yhteenveto[[#This Row],[Kunnan  peruspalvelujen valtionosuus ]]+Yhteenveto[[#This Row],[Veroperustemuutoksista johtuvien veromenetysten korvaus]]+Yhteenveto[[#This Row],[Kotikuntakorvaus, netto]]</f>
        <v>10385415.879734499</v>
      </c>
      <c r="S370" s="11"/>
      <c r="T370"/>
    </row>
    <row r="371" spans="1:20" ht="15" x14ac:dyDescent="0.25">
      <c r="A371" s="438">
        <v>90008987</v>
      </c>
      <c r="B371" s="253" t="s">
        <v>695</v>
      </c>
      <c r="C371" s="37"/>
      <c r="D371" s="37"/>
      <c r="E371" s="37"/>
      <c r="F371" s="15"/>
      <c r="G371" s="16"/>
      <c r="H371" s="17"/>
      <c r="I371" s="17"/>
      <c r="J371" s="15"/>
      <c r="K371" s="15"/>
      <c r="L371" s="18"/>
      <c r="M371" s="15"/>
      <c r="N371" s="301"/>
      <c r="O371" s="301"/>
      <c r="P371" s="34"/>
      <c r="Q371" s="34">
        <f>Kotikuntakorvaus!F373</f>
        <v>5587101.7455044994</v>
      </c>
      <c r="R371" s="339">
        <f>+Yhteenveto[[#This Row],[Kunnan  peruspalvelujen valtionosuus ]]+Yhteenveto[[#This Row],[Veroperustemuutoksista johtuvien veromenetysten korvaus]]+Yhteenveto[[#This Row],[Kotikuntakorvaus, netto]]</f>
        <v>5587101.7455044994</v>
      </c>
      <c r="S371" s="11"/>
      <c r="T371"/>
    </row>
    <row r="372" spans="1:20" ht="15" x14ac:dyDescent="0.25">
      <c r="A372" s="438">
        <v>90038737</v>
      </c>
      <c r="B372" s="253" t="s">
        <v>354</v>
      </c>
      <c r="C372" s="37"/>
      <c r="D372" s="37"/>
      <c r="E372" s="37"/>
      <c r="F372" s="15"/>
      <c r="G372" s="16"/>
      <c r="H372" s="17"/>
      <c r="I372" s="17"/>
      <c r="J372" s="15"/>
      <c r="K372" s="15"/>
      <c r="L372" s="18"/>
      <c r="M372" s="15"/>
      <c r="N372" s="301"/>
      <c r="O372" s="301"/>
      <c r="P372" s="34"/>
      <c r="Q372" s="34">
        <f>Kotikuntakorvaus!F374</f>
        <v>10898041.526449</v>
      </c>
      <c r="R372" s="339">
        <f>+Yhteenveto[[#This Row],[Kunnan  peruspalvelujen valtionosuus ]]+Yhteenveto[[#This Row],[Veroperustemuutoksista johtuvien veromenetysten korvaus]]+Yhteenveto[[#This Row],[Kotikuntakorvaus, netto]]</f>
        <v>10898041.526449</v>
      </c>
      <c r="S372" s="11"/>
      <c r="T372"/>
    </row>
    <row r="373" spans="1:20" ht="15" x14ac:dyDescent="0.25">
      <c r="A373" s="438">
        <v>90042287</v>
      </c>
      <c r="B373" s="253" t="s">
        <v>696</v>
      </c>
      <c r="C373" s="37"/>
      <c r="D373" s="37"/>
      <c r="E373" s="37"/>
      <c r="F373" s="15"/>
      <c r="G373" s="16"/>
      <c r="H373" s="17"/>
      <c r="I373" s="17"/>
      <c r="J373" s="15"/>
      <c r="K373" s="15"/>
      <c r="L373" s="18"/>
      <c r="M373" s="15"/>
      <c r="N373" s="301"/>
      <c r="O373" s="301"/>
      <c r="P373" s="34"/>
      <c r="Q373" s="34">
        <f>Kotikuntakorvaus!F375</f>
        <v>5436938.6772749992</v>
      </c>
      <c r="R373" s="339">
        <f>+Yhteenveto[[#This Row],[Kunnan  peruspalvelujen valtionosuus ]]+Yhteenveto[[#This Row],[Veroperustemuutoksista johtuvien veromenetysten korvaus]]+Yhteenveto[[#This Row],[Kotikuntakorvaus, netto]]</f>
        <v>5436938.6772749992</v>
      </c>
      <c r="S373" s="11"/>
      <c r="T373"/>
    </row>
    <row r="374" spans="1:20" x14ac:dyDescent="0.2">
      <c r="A374" s="47"/>
      <c r="B374" s="48"/>
      <c r="C374" s="49"/>
      <c r="D374" s="49"/>
      <c r="E374" s="49"/>
      <c r="N374" s="113"/>
      <c r="O374" s="113"/>
      <c r="P374" s="338"/>
      <c r="Q374" s="113"/>
      <c r="R374" s="70"/>
      <c r="S374" s="25"/>
    </row>
    <row r="375" spans="1:20" x14ac:dyDescent="0.2">
      <c r="A375" s="47"/>
      <c r="B375" s="48"/>
      <c r="C375" s="49"/>
      <c r="D375" s="49"/>
      <c r="E375" s="49"/>
      <c r="N375" s="113"/>
      <c r="O375" s="113"/>
      <c r="P375" s="338"/>
      <c r="Q375" s="113"/>
      <c r="R375" s="70"/>
      <c r="S375" s="25"/>
    </row>
    <row r="376" spans="1:20" x14ac:dyDescent="0.2">
      <c r="A376" s="52"/>
      <c r="N376" s="113"/>
      <c r="O376" s="113"/>
      <c r="P376" s="338"/>
      <c r="Q376" s="113"/>
      <c r="R376" s="70"/>
      <c r="S376" s="25"/>
    </row>
    <row r="377" spans="1:20" x14ac:dyDescent="0.2">
      <c r="A377" s="52"/>
      <c r="P377" s="338"/>
      <c r="R377" s="70"/>
    </row>
    <row r="378" spans="1:20" x14ac:dyDescent="0.2">
      <c r="A378" s="52"/>
      <c r="P378" s="338"/>
      <c r="R378" s="70"/>
    </row>
    <row r="379" spans="1:20" x14ac:dyDescent="0.2">
      <c r="A379" s="52"/>
      <c r="P379" s="338"/>
      <c r="R379" s="70"/>
    </row>
    <row r="380" spans="1:20" x14ac:dyDescent="0.2">
      <c r="A380" s="52"/>
      <c r="P380" s="338"/>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activeCell="P5" sqref="P5"/>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0" t="s">
        <v>1095</v>
      </c>
      <c r="B1" s="125"/>
      <c r="D1" s="126"/>
      <c r="E1" s="126"/>
      <c r="F1" s="126"/>
      <c r="G1" s="126"/>
      <c r="H1" s="126"/>
      <c r="J1" s="144" t="s">
        <v>356</v>
      </c>
      <c r="K1" s="147"/>
      <c r="L1" s="148"/>
      <c r="M1" s="148"/>
      <c r="N1" s="148"/>
      <c r="O1" s="148"/>
      <c r="P1" s="41"/>
      <c r="Q1" s="43"/>
      <c r="R1" s="362"/>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739</v>
      </c>
      <c r="P2" s="145"/>
    </row>
    <row r="3" spans="1:43" x14ac:dyDescent="0.25">
      <c r="A3" s="127" t="s">
        <v>1</v>
      </c>
      <c r="B3" s="133">
        <v>292</v>
      </c>
      <c r="C3" s="331"/>
      <c r="D3" s="331"/>
      <c r="E3" s="331"/>
      <c r="F3" s="331"/>
      <c r="G3" s="331"/>
      <c r="H3" s="331"/>
      <c r="J3" s="318">
        <v>9355.6200000000008</v>
      </c>
      <c r="K3" s="318">
        <v>9948.16</v>
      </c>
      <c r="L3" s="318">
        <v>8528.07</v>
      </c>
      <c r="M3" s="318">
        <v>14448.21</v>
      </c>
      <c r="N3" s="318">
        <v>73.23</v>
      </c>
      <c r="O3" s="318">
        <v>89.71</v>
      </c>
      <c r="P3" s="160"/>
      <c r="R3" s="43"/>
      <c r="S3" s="67"/>
      <c r="T3" s="67"/>
      <c r="U3" s="67"/>
      <c r="V3" s="67"/>
      <c r="W3" s="67"/>
      <c r="X3" s="67"/>
      <c r="Y3" s="61"/>
      <c r="Z3" s="61"/>
      <c r="AA3" s="61"/>
      <c r="AB3" s="68"/>
    </row>
    <row r="4" spans="1:43" x14ac:dyDescent="0.25">
      <c r="A4" s="142"/>
      <c r="B4" s="142"/>
      <c r="C4" s="140" t="s">
        <v>648</v>
      </c>
      <c r="D4" s="334"/>
      <c r="E4" s="334"/>
      <c r="F4" s="141"/>
      <c r="G4" s="141"/>
      <c r="H4" s="141"/>
      <c r="I4" s="141"/>
      <c r="J4" s="317" t="s">
        <v>657</v>
      </c>
      <c r="K4" s="316"/>
      <c r="L4" s="316"/>
      <c r="M4" s="316"/>
      <c r="N4" s="316"/>
      <c r="O4" s="316"/>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5622045</v>
      </c>
      <c r="D6" s="38">
        <f t="shared" si="0"/>
        <v>280830</v>
      </c>
      <c r="E6" s="38">
        <f t="shared" si="0"/>
        <v>48446</v>
      </c>
      <c r="F6" s="38">
        <f t="shared" si="0"/>
        <v>344994</v>
      </c>
      <c r="G6" s="38">
        <f t="shared" si="0"/>
        <v>194139</v>
      </c>
      <c r="H6" s="38">
        <f t="shared" si="0"/>
        <v>4753636</v>
      </c>
      <c r="I6" s="38">
        <f t="shared" si="0"/>
        <v>3284046</v>
      </c>
      <c r="J6" s="135">
        <f t="shared" ref="J6:O6" si="1">SUM(J7:J298)</f>
        <v>2627338764.6000009</v>
      </c>
      <c r="K6" s="135">
        <f t="shared" si="1"/>
        <v>481948559.35999995</v>
      </c>
      <c r="L6" s="135">
        <f t="shared" si="1"/>
        <v>2942132981.579998</v>
      </c>
      <c r="M6" s="135">
        <f t="shared" si="1"/>
        <v>2804961041.1900001</v>
      </c>
      <c r="N6" s="135">
        <f t="shared" si="1"/>
        <v>348108764.27999991</v>
      </c>
      <c r="O6" s="135">
        <f t="shared" si="1"/>
        <v>294611766.65999991</v>
      </c>
      <c r="P6" s="177">
        <f>SUM(P7:P298)</f>
        <v>9499101877.6699944</v>
      </c>
      <c r="R6" s="69"/>
      <c r="S6" s="68"/>
      <c r="T6" s="68"/>
      <c r="U6" s="68"/>
      <c r="V6" s="68"/>
      <c r="W6" s="68"/>
      <c r="X6" s="68"/>
      <c r="Y6" s="68"/>
      <c r="Z6" s="68"/>
      <c r="AA6" s="68"/>
      <c r="AB6" s="68"/>
      <c r="AC6" s="68"/>
    </row>
    <row r="7" spans="1:43" x14ac:dyDescent="0.25">
      <c r="A7" s="127">
        <v>5</v>
      </c>
      <c r="B7" s="124" t="s">
        <v>12</v>
      </c>
      <c r="C7" s="38">
        <f>SUM(Ikärakenne[[#This Row],[0–5-vuotiaat]:[16 vuotta täyttäneet]])</f>
        <v>8982</v>
      </c>
      <c r="D7" s="41">
        <v>414</v>
      </c>
      <c r="E7" s="41">
        <v>89</v>
      </c>
      <c r="F7" s="41">
        <v>623</v>
      </c>
      <c r="G7" s="41">
        <v>384</v>
      </c>
      <c r="H7" s="41">
        <v>7472</v>
      </c>
      <c r="I7" s="41">
        <v>4308</v>
      </c>
      <c r="J7" s="136" cm="1">
        <f t="array" ref="J7">Ikäryhmähinnat[Ikä 0–5]*Ikärakenne[[#This Row],[0–5-vuotiaat]]</f>
        <v>3873226.68</v>
      </c>
      <c r="K7" s="136" cm="1">
        <f t="array" ref="K7">Ikäryhmähinnat[Ikä 6]*Ikärakenne[[#This Row],[6 vuotiaat]]</f>
        <v>885386.23999999999</v>
      </c>
      <c r="L7" s="136" cm="1">
        <f t="array" ref="L7">Ikäryhmähinnat[Ikä 7–12]*Ikärakenne[[#This Row],[7–12-vuotiaat]]</f>
        <v>5312987.6099999994</v>
      </c>
      <c r="M7" s="136" cm="1">
        <f t="array" ref="M7">Ikäryhmähinnat[Ikä 13–15]*Ikärakenne[[#This Row],[13–15-vuotiaat]]</f>
        <v>5548112.6399999997</v>
      </c>
      <c r="N7" s="136" cm="1">
        <f t="array" ref="N7">Ikäryhmähinnat[Ikä 16+]*Ikärakenne[[#This Row],[16 vuotta täyttäneet]]</f>
        <v>547174.56000000006</v>
      </c>
      <c r="O7" s="136" cm="1">
        <f t="array" ref="O7">Ikäryhmähinnat[Ikä 18-64]*Ikärakenne[[#This Row],[18–64-vuotiaat]]</f>
        <v>386470.68</v>
      </c>
      <c r="P7" s="178">
        <f>SUM(Ikärakenne[[#This Row],[Ikä 0–5]:[Ikä 18-64]])</f>
        <v>16553358.409999998</v>
      </c>
      <c r="R7" s="43"/>
      <c r="S7" s="76"/>
      <c r="T7" s="76"/>
      <c r="U7" s="76"/>
      <c r="V7" s="76"/>
      <c r="W7" s="76"/>
      <c r="X7" s="76"/>
      <c r="Y7" s="76"/>
      <c r="Z7" s="76"/>
      <c r="AA7" s="76"/>
      <c r="AB7" s="76"/>
    </row>
    <row r="8" spans="1:43" x14ac:dyDescent="0.25">
      <c r="A8" s="127">
        <v>9</v>
      </c>
      <c r="B8" s="124" t="s">
        <v>13</v>
      </c>
      <c r="C8" s="38">
        <f>SUM(Ikärakenne[[#This Row],[0–5-vuotiaat]:[16 vuotta täyttäneet]])</f>
        <v>2384</v>
      </c>
      <c r="D8" s="41">
        <v>133</v>
      </c>
      <c r="E8" s="41">
        <v>23</v>
      </c>
      <c r="F8" s="41">
        <v>191</v>
      </c>
      <c r="G8" s="41">
        <v>114</v>
      </c>
      <c r="H8" s="41">
        <v>1923</v>
      </c>
      <c r="I8" s="41">
        <v>1198</v>
      </c>
      <c r="J8" s="136" cm="1">
        <f t="array" ref="J8">Ikäryhmähinnat[Ikä 0–5]*Ikärakenne[[#This Row],[0–5-vuotiaat]]</f>
        <v>1244297.4600000002</v>
      </c>
      <c r="K8" s="136" cm="1">
        <f t="array" ref="K8">Ikäryhmähinnat[Ikä 6]*Ikärakenne[[#This Row],[6 vuotiaat]]</f>
        <v>228807.67999999999</v>
      </c>
      <c r="L8" s="136" cm="1">
        <f t="array" ref="L8">Ikäryhmähinnat[Ikä 7–12]*Ikärakenne[[#This Row],[7–12-vuotiaat]]</f>
        <v>1628861.3699999999</v>
      </c>
      <c r="M8" s="136" cm="1">
        <f t="array" ref="M8">Ikäryhmähinnat[Ikä 13–15]*Ikärakenne[[#This Row],[13–15-vuotiaat]]</f>
        <v>1647095.94</v>
      </c>
      <c r="N8" s="136" cm="1">
        <f t="array" ref="N8">Ikäryhmähinnat[Ikä 16+]*Ikärakenne[[#This Row],[16 vuotta täyttäneet]]</f>
        <v>140821.29</v>
      </c>
      <c r="O8" s="136" cm="1">
        <f t="array" ref="O8">Ikäryhmähinnat[Ikä 18-64]*Ikärakenne[[#This Row],[18–64-vuotiaat]]</f>
        <v>107472.57999999999</v>
      </c>
      <c r="P8" s="178">
        <f>SUM(Ikärakenne[[#This Row],[Ikä 0–5]:[Ikä 18-64]])</f>
        <v>4997356.3199999994</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10634</v>
      </c>
      <c r="D9" s="41">
        <v>519</v>
      </c>
      <c r="E9" s="41">
        <v>105</v>
      </c>
      <c r="F9" s="41">
        <v>722</v>
      </c>
      <c r="G9" s="41">
        <v>408</v>
      </c>
      <c r="H9" s="41">
        <v>8880</v>
      </c>
      <c r="I9" s="41">
        <v>5322</v>
      </c>
      <c r="J9" s="136" cm="1">
        <f t="array" ref="J9">Ikäryhmähinnat[Ikä 0–5]*Ikärakenne[[#This Row],[0–5-vuotiaat]]</f>
        <v>4855566.78</v>
      </c>
      <c r="K9" s="136" cm="1">
        <f t="array" ref="K9">Ikäryhmähinnat[Ikä 6]*Ikärakenne[[#This Row],[6 vuotiaat]]</f>
        <v>1044556.7999999999</v>
      </c>
      <c r="L9" s="136" cm="1">
        <f t="array" ref="L9">Ikäryhmähinnat[Ikä 7–12]*Ikärakenne[[#This Row],[7–12-vuotiaat]]</f>
        <v>6157266.54</v>
      </c>
      <c r="M9" s="136" cm="1">
        <f t="array" ref="M9">Ikäryhmähinnat[Ikä 13–15]*Ikärakenne[[#This Row],[13–15-vuotiaat]]</f>
        <v>5894869.6799999997</v>
      </c>
      <c r="N9" s="136" cm="1">
        <f t="array" ref="N9">Ikäryhmähinnat[Ikä 16+]*Ikärakenne[[#This Row],[16 vuotta täyttäneet]]</f>
        <v>650282.4</v>
      </c>
      <c r="O9" s="136" cm="1">
        <f t="array" ref="O9">Ikäryhmähinnat[Ikä 18-64]*Ikärakenne[[#This Row],[18–64-vuotiaat]]</f>
        <v>477436.62</v>
      </c>
      <c r="P9" s="178">
        <f>SUM(Ikärakenne[[#This Row],[Ikä 0–5]:[Ikä 18-64]])</f>
        <v>19079978.82</v>
      </c>
      <c r="AE9" s="79"/>
      <c r="AF9" s="78"/>
      <c r="AG9" s="43"/>
      <c r="AH9" s="43"/>
      <c r="AI9" s="79"/>
      <c r="AJ9" s="63"/>
    </row>
    <row r="10" spans="1:43" x14ac:dyDescent="0.25">
      <c r="A10" s="127">
        <v>16</v>
      </c>
      <c r="B10" s="124" t="s">
        <v>15</v>
      </c>
      <c r="C10" s="38">
        <f>SUM(Ikärakenne[[#This Row],[0–5-vuotiaat]:[16 vuotta täyttäneet]])</f>
        <v>7841</v>
      </c>
      <c r="D10" s="41">
        <v>286</v>
      </c>
      <c r="E10" s="41">
        <v>46</v>
      </c>
      <c r="F10" s="41">
        <v>435</v>
      </c>
      <c r="G10" s="41">
        <v>237</v>
      </c>
      <c r="H10" s="41">
        <v>6837</v>
      </c>
      <c r="I10" s="41">
        <v>3797</v>
      </c>
      <c r="J10" s="136" cm="1">
        <f t="array" ref="J10">Ikäryhmähinnat[Ikä 0–5]*Ikärakenne[[#This Row],[0–5-vuotiaat]]</f>
        <v>2675707.3200000003</v>
      </c>
      <c r="K10" s="136" cm="1">
        <f t="array" ref="K10">Ikäryhmähinnat[Ikä 6]*Ikärakenne[[#This Row],[6 vuotiaat]]</f>
        <v>457615.35999999999</v>
      </c>
      <c r="L10" s="136" cm="1">
        <f t="array" ref="L10">Ikäryhmähinnat[Ikä 7–12]*Ikärakenne[[#This Row],[7–12-vuotiaat]]</f>
        <v>3709710.4499999997</v>
      </c>
      <c r="M10" s="136" cm="1">
        <f t="array" ref="M10">Ikäryhmähinnat[Ikä 13–15]*Ikärakenne[[#This Row],[13–15-vuotiaat]]</f>
        <v>3424225.77</v>
      </c>
      <c r="N10" s="136" cm="1">
        <f t="array" ref="N10">Ikäryhmähinnat[Ikä 16+]*Ikärakenne[[#This Row],[16 vuotta täyttäneet]]</f>
        <v>500673.51</v>
      </c>
      <c r="O10" s="136" cm="1">
        <f t="array" ref="O10">Ikäryhmähinnat[Ikä 18-64]*Ikärakenne[[#This Row],[18–64-vuotiaat]]</f>
        <v>340628.87</v>
      </c>
      <c r="P10" s="178">
        <f>SUM(Ikärakenne[[#This Row],[Ikä 0–5]:[Ikä 18-64]])</f>
        <v>11108561.279999999</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4677</v>
      </c>
      <c r="D11" s="41">
        <v>227</v>
      </c>
      <c r="E11" s="41">
        <v>41</v>
      </c>
      <c r="F11" s="41">
        <v>352</v>
      </c>
      <c r="G11" s="41">
        <v>206</v>
      </c>
      <c r="H11" s="41">
        <v>3851</v>
      </c>
      <c r="I11" s="41">
        <v>2624</v>
      </c>
      <c r="J11" s="136" cm="1">
        <f t="array" ref="J11">Ikäryhmähinnat[Ikä 0–5]*Ikärakenne[[#This Row],[0–5-vuotiaat]]</f>
        <v>2123725.7400000002</v>
      </c>
      <c r="K11" s="136" cm="1">
        <f t="array" ref="K11">Ikäryhmähinnat[Ikä 6]*Ikärakenne[[#This Row],[6 vuotiaat]]</f>
        <v>407874.56</v>
      </c>
      <c r="L11" s="136" cm="1">
        <f t="array" ref="L11">Ikäryhmähinnat[Ikä 7–12]*Ikärakenne[[#This Row],[7–12-vuotiaat]]</f>
        <v>3001880.6399999997</v>
      </c>
      <c r="M11" s="136" cm="1">
        <f t="array" ref="M11">Ikäryhmähinnat[Ikä 13–15]*Ikärakenne[[#This Row],[13–15-vuotiaat]]</f>
        <v>2976331.26</v>
      </c>
      <c r="N11" s="136" cm="1">
        <f t="array" ref="N11">Ikäryhmähinnat[Ikä 16+]*Ikärakenne[[#This Row],[16 vuotta täyttäneet]]</f>
        <v>282008.73000000004</v>
      </c>
      <c r="O11" s="136" cm="1">
        <f t="array" ref="O11">Ikäryhmähinnat[Ikä 18-64]*Ikärakenne[[#This Row],[18–64-vuotiaat]]</f>
        <v>235399.03999999998</v>
      </c>
      <c r="P11" s="178">
        <f>SUM(Ikärakenne[[#This Row],[Ikä 0–5]:[Ikä 18-64]])</f>
        <v>9027219.9699999988</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3937</v>
      </c>
      <c r="D12" s="41">
        <v>237</v>
      </c>
      <c r="E12" s="41">
        <v>46</v>
      </c>
      <c r="F12" s="41">
        <v>276</v>
      </c>
      <c r="G12" s="41">
        <v>175</v>
      </c>
      <c r="H12" s="41">
        <v>3203</v>
      </c>
      <c r="I12" s="41">
        <v>2194</v>
      </c>
      <c r="J12" s="136" cm="1">
        <f t="array" ref="J12">Ikäryhmähinnat[Ikä 0–5]*Ikärakenne[[#This Row],[0–5-vuotiaat]]</f>
        <v>2217281.9400000004</v>
      </c>
      <c r="K12" s="136" cm="1">
        <f t="array" ref="K12">Ikäryhmähinnat[Ikä 6]*Ikärakenne[[#This Row],[6 vuotiaat]]</f>
        <v>457615.35999999999</v>
      </c>
      <c r="L12" s="136" cm="1">
        <f t="array" ref="L12">Ikäryhmähinnat[Ikä 7–12]*Ikärakenne[[#This Row],[7–12-vuotiaat]]</f>
        <v>2353747.3199999998</v>
      </c>
      <c r="M12" s="136" cm="1">
        <f t="array" ref="M12">Ikäryhmähinnat[Ikä 13–15]*Ikärakenne[[#This Row],[13–15-vuotiaat]]</f>
        <v>2528436.75</v>
      </c>
      <c r="N12" s="136" cm="1">
        <f t="array" ref="N12">Ikäryhmähinnat[Ikä 16+]*Ikärakenne[[#This Row],[16 vuotta täyttäneet]]</f>
        <v>234555.69</v>
      </c>
      <c r="O12" s="136" cm="1">
        <f t="array" ref="O12">Ikäryhmähinnat[Ikä 18-64]*Ikärakenne[[#This Row],[18–64-vuotiaat]]</f>
        <v>196823.74</v>
      </c>
      <c r="P12" s="178">
        <f>SUM(Ikärakenne[[#This Row],[Ikä 0–5]:[Ikä 18-64]])</f>
        <v>7988460.8000000007</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16429</v>
      </c>
      <c r="D13" s="41">
        <v>820</v>
      </c>
      <c r="E13" s="41">
        <v>151</v>
      </c>
      <c r="F13" s="41">
        <v>1006</v>
      </c>
      <c r="G13" s="41">
        <v>666</v>
      </c>
      <c r="H13" s="41">
        <v>13786</v>
      </c>
      <c r="I13" s="41">
        <v>9077</v>
      </c>
      <c r="J13" s="136" cm="1">
        <f t="array" ref="J13">Ikäryhmähinnat[Ikä 0–5]*Ikärakenne[[#This Row],[0–5-vuotiaat]]</f>
        <v>7671608.4000000004</v>
      </c>
      <c r="K13" s="136" cm="1">
        <f t="array" ref="K13">Ikäryhmähinnat[Ikä 6]*Ikärakenne[[#This Row],[6 vuotiaat]]</f>
        <v>1502172.1599999999</v>
      </c>
      <c r="L13" s="136" cm="1">
        <f t="array" ref="L13">Ikäryhmähinnat[Ikä 7–12]*Ikärakenne[[#This Row],[7–12-vuotiaat]]</f>
        <v>8579238.4199999999</v>
      </c>
      <c r="M13" s="136" cm="1">
        <f t="array" ref="M13">Ikäryhmähinnat[Ikä 13–15]*Ikärakenne[[#This Row],[13–15-vuotiaat]]</f>
        <v>9622507.8599999994</v>
      </c>
      <c r="N13" s="136" cm="1">
        <f t="array" ref="N13">Ikäryhmähinnat[Ikä 16+]*Ikärakenne[[#This Row],[16 vuotta täyttäneet]]</f>
        <v>1009548.78</v>
      </c>
      <c r="O13" s="136" cm="1">
        <f t="array" ref="O13">Ikäryhmähinnat[Ikä 18-64]*Ikärakenne[[#This Row],[18–64-vuotiaat]]</f>
        <v>814297.66999999993</v>
      </c>
      <c r="P13" s="178">
        <f>SUM(Ikärakenne[[#This Row],[Ikä 0–5]:[Ikä 18-64]])</f>
        <v>29199373.289999999</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1273</v>
      </c>
      <c r="D14" s="41">
        <v>54</v>
      </c>
      <c r="E14" s="41">
        <v>8</v>
      </c>
      <c r="F14" s="41">
        <v>60</v>
      </c>
      <c r="G14" s="41">
        <v>47</v>
      </c>
      <c r="H14" s="41">
        <v>1104</v>
      </c>
      <c r="I14" s="41">
        <v>573</v>
      </c>
      <c r="J14" s="136" cm="1">
        <f t="array" ref="J14">Ikäryhmähinnat[Ikä 0–5]*Ikärakenne[[#This Row],[0–5-vuotiaat]]</f>
        <v>505203.48000000004</v>
      </c>
      <c r="K14" s="136" cm="1">
        <f t="array" ref="K14">Ikäryhmähinnat[Ikä 6]*Ikärakenne[[#This Row],[6 vuotiaat]]</f>
        <v>79585.279999999999</v>
      </c>
      <c r="L14" s="136" cm="1">
        <f t="array" ref="L14">Ikäryhmähinnat[Ikä 7–12]*Ikärakenne[[#This Row],[7–12-vuotiaat]]</f>
        <v>511684.19999999995</v>
      </c>
      <c r="M14" s="136" cm="1">
        <f t="array" ref="M14">Ikäryhmähinnat[Ikä 13–15]*Ikärakenne[[#This Row],[13–15-vuotiaat]]</f>
        <v>679065.87</v>
      </c>
      <c r="N14" s="136" cm="1">
        <f t="array" ref="N14">Ikäryhmähinnat[Ikä 16+]*Ikärakenne[[#This Row],[16 vuotta täyttäneet]]</f>
        <v>80845.919999999998</v>
      </c>
      <c r="O14" s="136" cm="1">
        <f t="array" ref="O14">Ikäryhmähinnat[Ikä 18-64]*Ikärakenne[[#This Row],[18–64-vuotiaat]]</f>
        <v>51403.829999999994</v>
      </c>
      <c r="P14" s="178">
        <f>SUM(Ikärakenne[[#This Row],[Ikä 0–5]:[Ikä 18-64]])</f>
        <v>1907788.58</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1769</v>
      </c>
      <c r="D15" s="41">
        <v>61</v>
      </c>
      <c r="E15" s="41">
        <v>9</v>
      </c>
      <c r="F15" s="41">
        <v>68</v>
      </c>
      <c r="G15" s="41">
        <v>64</v>
      </c>
      <c r="H15" s="41">
        <v>1567</v>
      </c>
      <c r="I15" s="41">
        <v>972</v>
      </c>
      <c r="J15" s="136" cm="1">
        <f t="array" ref="J15">Ikäryhmähinnat[Ikä 0–5]*Ikärakenne[[#This Row],[0–5-vuotiaat]]</f>
        <v>570692.82000000007</v>
      </c>
      <c r="K15" s="136" cm="1">
        <f t="array" ref="K15">Ikäryhmähinnat[Ikä 6]*Ikärakenne[[#This Row],[6 vuotiaat]]</f>
        <v>89533.440000000002</v>
      </c>
      <c r="L15" s="136" cm="1">
        <f t="array" ref="L15">Ikäryhmähinnat[Ikä 7–12]*Ikärakenne[[#This Row],[7–12-vuotiaat]]</f>
        <v>579908.76</v>
      </c>
      <c r="M15" s="136" cm="1">
        <f t="array" ref="M15">Ikäryhmähinnat[Ikä 13–15]*Ikärakenne[[#This Row],[13–15-vuotiaat]]</f>
        <v>924685.44</v>
      </c>
      <c r="N15" s="136" cm="1">
        <f t="array" ref="N15">Ikäryhmähinnat[Ikä 16+]*Ikärakenne[[#This Row],[16 vuotta täyttäneet]]</f>
        <v>114751.41</v>
      </c>
      <c r="O15" s="136" cm="1">
        <f t="array" ref="O15">Ikäryhmähinnat[Ikä 18-64]*Ikärakenne[[#This Row],[18–64-vuotiaat]]</f>
        <v>87198.12</v>
      </c>
      <c r="P15" s="178">
        <f>SUM(Ikärakenne[[#This Row],[Ikä 0–5]:[Ikä 18-64]])</f>
        <v>2366769.9900000002</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325716</v>
      </c>
      <c r="D16" s="41">
        <v>20970</v>
      </c>
      <c r="E16" s="41">
        <v>3447</v>
      </c>
      <c r="F16" s="41">
        <v>23273</v>
      </c>
      <c r="G16" s="41">
        <v>12559</v>
      </c>
      <c r="H16" s="41">
        <v>265467</v>
      </c>
      <c r="I16" s="41">
        <v>207416</v>
      </c>
      <c r="J16" s="136" cm="1">
        <f t="array" ref="J16">Ikäryhmähinnat[Ikä 0–5]*Ikärakenne[[#This Row],[0–5-vuotiaat]]</f>
        <v>196187351.40000001</v>
      </c>
      <c r="K16" s="136" cm="1">
        <f t="array" ref="K16">Ikäryhmähinnat[Ikä 6]*Ikärakenne[[#This Row],[6 vuotiaat]]</f>
        <v>34291307.519999996</v>
      </c>
      <c r="L16" s="136" cm="1">
        <f t="array" ref="L16">Ikäryhmähinnat[Ikä 7–12]*Ikärakenne[[#This Row],[7–12-vuotiaat]]</f>
        <v>198473773.10999998</v>
      </c>
      <c r="M16" s="136" cm="1">
        <f t="array" ref="M16">Ikäryhmähinnat[Ikä 13–15]*Ikärakenne[[#This Row],[13–15-vuotiaat]]</f>
        <v>181455069.38999999</v>
      </c>
      <c r="N16" s="136" cm="1">
        <f t="array" ref="N16">Ikäryhmähinnat[Ikä 16+]*Ikärakenne[[#This Row],[16 vuotta täyttäneet]]</f>
        <v>19440148.41</v>
      </c>
      <c r="O16" s="136" cm="1">
        <f t="array" ref="O16">Ikäryhmähinnat[Ikä 18-64]*Ikärakenne[[#This Row],[18–64-vuotiaat]]</f>
        <v>18607289.359999999</v>
      </c>
      <c r="P16" s="178">
        <f>SUM(Ikärakenne[[#This Row],[Ikä 0–5]:[Ikä 18-64]])</f>
        <v>648454939.18999994</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11005</v>
      </c>
      <c r="D17" s="41">
        <v>477</v>
      </c>
      <c r="E17" s="41">
        <v>81</v>
      </c>
      <c r="F17" s="41">
        <v>685</v>
      </c>
      <c r="G17" s="41">
        <v>389</v>
      </c>
      <c r="H17" s="41">
        <v>9373</v>
      </c>
      <c r="I17" s="41">
        <v>5741</v>
      </c>
      <c r="J17" s="136" cm="1">
        <f t="array" ref="J17">Ikäryhmähinnat[Ikä 0–5]*Ikärakenne[[#This Row],[0–5-vuotiaat]]</f>
        <v>4462630.74</v>
      </c>
      <c r="K17" s="136" cm="1">
        <f t="array" ref="K17">Ikäryhmähinnat[Ikä 6]*Ikärakenne[[#This Row],[6 vuotiaat]]</f>
        <v>805800.95999999996</v>
      </c>
      <c r="L17" s="136" cm="1">
        <f t="array" ref="L17">Ikäryhmähinnat[Ikä 7–12]*Ikärakenne[[#This Row],[7–12-vuotiaat]]</f>
        <v>5841727.9500000002</v>
      </c>
      <c r="M17" s="136" cm="1">
        <f t="array" ref="M17">Ikäryhmähinnat[Ikä 13–15]*Ikärakenne[[#This Row],[13–15-vuotiaat]]</f>
        <v>5620353.6899999995</v>
      </c>
      <c r="N17" s="136" cm="1">
        <f t="array" ref="N17">Ikäryhmähinnat[Ikä 16+]*Ikärakenne[[#This Row],[16 vuotta täyttäneet]]</f>
        <v>686384.79</v>
      </c>
      <c r="O17" s="136" cm="1">
        <f t="array" ref="O17">Ikäryhmähinnat[Ikä 18-64]*Ikärakenne[[#This Row],[18–64-vuotiaat]]</f>
        <v>515025.11</v>
      </c>
      <c r="P17" s="178">
        <f>SUM(Ikärakenne[[#This Row],[Ikä 0–5]:[Ikä 18-64]])</f>
        <v>17931923.239999998</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8920</v>
      </c>
      <c r="D18" s="41">
        <v>382</v>
      </c>
      <c r="E18" s="41">
        <v>75</v>
      </c>
      <c r="F18" s="41">
        <v>623</v>
      </c>
      <c r="G18" s="41">
        <v>342</v>
      </c>
      <c r="H18" s="41">
        <v>7498</v>
      </c>
      <c r="I18" s="41">
        <v>4718</v>
      </c>
      <c r="J18" s="136" cm="1">
        <f t="array" ref="J18">Ikäryhmähinnat[Ikä 0–5]*Ikärakenne[[#This Row],[0–5-vuotiaat]]</f>
        <v>3573846.8400000003</v>
      </c>
      <c r="K18" s="136" cm="1">
        <f t="array" ref="K18">Ikäryhmähinnat[Ikä 6]*Ikärakenne[[#This Row],[6 vuotiaat]]</f>
        <v>746112</v>
      </c>
      <c r="L18" s="136" cm="1">
        <f t="array" ref="L18">Ikäryhmähinnat[Ikä 7–12]*Ikärakenne[[#This Row],[7–12-vuotiaat]]</f>
        <v>5312987.6099999994</v>
      </c>
      <c r="M18" s="136" cm="1">
        <f t="array" ref="M18">Ikäryhmähinnat[Ikä 13–15]*Ikärakenne[[#This Row],[13–15-vuotiaat]]</f>
        <v>4941287.8199999994</v>
      </c>
      <c r="N18" s="136" cm="1">
        <f t="array" ref="N18">Ikäryhmähinnat[Ikä 16+]*Ikärakenne[[#This Row],[16 vuotta täyttäneet]]</f>
        <v>549078.54</v>
      </c>
      <c r="O18" s="136" cm="1">
        <f t="array" ref="O18">Ikäryhmähinnat[Ikä 18-64]*Ikärakenne[[#This Row],[18–64-vuotiaat]]</f>
        <v>423251.77999999997</v>
      </c>
      <c r="P18" s="178">
        <f>SUM(Ikärakenne[[#This Row],[Ikä 0–5]:[Ikä 18-64]])</f>
        <v>15546564.589999998</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2267</v>
      </c>
      <c r="D19" s="41">
        <v>89</v>
      </c>
      <c r="E19" s="41">
        <v>19</v>
      </c>
      <c r="F19" s="41">
        <v>151</v>
      </c>
      <c r="G19" s="41">
        <v>100</v>
      </c>
      <c r="H19" s="41">
        <v>1908</v>
      </c>
      <c r="I19" s="41">
        <v>1148</v>
      </c>
      <c r="J19" s="136" cm="1">
        <f t="array" ref="J19">Ikäryhmähinnat[Ikä 0–5]*Ikärakenne[[#This Row],[0–5-vuotiaat]]</f>
        <v>832650.18</v>
      </c>
      <c r="K19" s="136" cm="1">
        <f t="array" ref="K19">Ikäryhmähinnat[Ikä 6]*Ikärakenne[[#This Row],[6 vuotiaat]]</f>
        <v>189015.04000000001</v>
      </c>
      <c r="L19" s="136" cm="1">
        <f t="array" ref="L19">Ikäryhmähinnat[Ikä 7–12]*Ikärakenne[[#This Row],[7–12-vuotiaat]]</f>
        <v>1287738.57</v>
      </c>
      <c r="M19" s="136" cm="1">
        <f t="array" ref="M19">Ikäryhmähinnat[Ikä 13–15]*Ikärakenne[[#This Row],[13–15-vuotiaat]]</f>
        <v>1444821</v>
      </c>
      <c r="N19" s="136" cm="1">
        <f t="array" ref="N19">Ikäryhmähinnat[Ikä 16+]*Ikärakenne[[#This Row],[16 vuotta täyttäneet]]</f>
        <v>139722.84</v>
      </c>
      <c r="O19" s="136" cm="1">
        <f t="array" ref="O19">Ikäryhmähinnat[Ikä 18-64]*Ikärakenne[[#This Row],[18–64-vuotiaat]]</f>
        <v>102987.07999999999</v>
      </c>
      <c r="P19" s="178">
        <f>SUM(Ikärakenne[[#This Row],[Ikä 0–5]:[Ikä 18-64]])</f>
        <v>3996934.71</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16307</v>
      </c>
      <c r="D20" s="41">
        <v>560</v>
      </c>
      <c r="E20" s="41">
        <v>112</v>
      </c>
      <c r="F20" s="41">
        <v>796</v>
      </c>
      <c r="G20" s="41">
        <v>433</v>
      </c>
      <c r="H20" s="41">
        <v>14406</v>
      </c>
      <c r="I20" s="41">
        <v>8497</v>
      </c>
      <c r="J20" s="136" cm="1">
        <f t="array" ref="J20">Ikäryhmähinnat[Ikä 0–5]*Ikärakenne[[#This Row],[0–5-vuotiaat]]</f>
        <v>5239147.2</v>
      </c>
      <c r="K20" s="136" cm="1">
        <f t="array" ref="K20">Ikäryhmähinnat[Ikä 6]*Ikärakenne[[#This Row],[6 vuotiaat]]</f>
        <v>1114193.9199999999</v>
      </c>
      <c r="L20" s="136" cm="1">
        <f t="array" ref="L20">Ikäryhmähinnat[Ikä 7–12]*Ikärakenne[[#This Row],[7–12-vuotiaat]]</f>
        <v>6788343.7199999997</v>
      </c>
      <c r="M20" s="136" cm="1">
        <f t="array" ref="M20">Ikäryhmähinnat[Ikä 13–15]*Ikärakenne[[#This Row],[13–15-vuotiaat]]</f>
        <v>6256074.9299999997</v>
      </c>
      <c r="N20" s="136" cm="1">
        <f t="array" ref="N20">Ikäryhmähinnat[Ikä 16+]*Ikärakenne[[#This Row],[16 vuotta täyttäneet]]</f>
        <v>1054951.3800000001</v>
      </c>
      <c r="O20" s="136" cm="1">
        <f t="array" ref="O20">Ikäryhmähinnat[Ikä 18-64]*Ikärakenne[[#This Row],[18–64-vuotiaat]]</f>
        <v>762265.87</v>
      </c>
      <c r="P20" s="178">
        <f>SUM(Ikärakenne[[#This Row],[Ikä 0–5]:[Ikä 18-64]])</f>
        <v>21214977.02</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6441</v>
      </c>
      <c r="D21" s="41">
        <v>337</v>
      </c>
      <c r="E21" s="41">
        <v>73</v>
      </c>
      <c r="F21" s="41">
        <v>470</v>
      </c>
      <c r="G21" s="41">
        <v>260</v>
      </c>
      <c r="H21" s="41">
        <v>5301</v>
      </c>
      <c r="I21" s="41">
        <v>3247</v>
      </c>
      <c r="J21" s="136" cm="1">
        <f t="array" ref="J21">Ikäryhmähinnat[Ikä 0–5]*Ikärakenne[[#This Row],[0–5-vuotiaat]]</f>
        <v>3152843.9400000004</v>
      </c>
      <c r="K21" s="136" cm="1">
        <f t="array" ref="K21">Ikäryhmähinnat[Ikä 6]*Ikärakenne[[#This Row],[6 vuotiaat]]</f>
        <v>726215.67999999993</v>
      </c>
      <c r="L21" s="136" cm="1">
        <f t="array" ref="L21">Ikäryhmähinnat[Ikä 7–12]*Ikärakenne[[#This Row],[7–12-vuotiaat]]</f>
        <v>4008192.9</v>
      </c>
      <c r="M21" s="136" cm="1">
        <f t="array" ref="M21">Ikäryhmähinnat[Ikä 13–15]*Ikärakenne[[#This Row],[13–15-vuotiaat]]</f>
        <v>3756534.5999999996</v>
      </c>
      <c r="N21" s="136" cm="1">
        <f t="array" ref="N21">Ikäryhmähinnat[Ikä 16+]*Ikärakenne[[#This Row],[16 vuotta täyttäneet]]</f>
        <v>388192.23000000004</v>
      </c>
      <c r="O21" s="136" cm="1">
        <f t="array" ref="O21">Ikäryhmähinnat[Ikä 18-64]*Ikärakenne[[#This Row],[18–64-vuotiaat]]</f>
        <v>291288.37</v>
      </c>
      <c r="P21" s="178">
        <f>SUM(Ikärakenne[[#This Row],[Ikä 0–5]:[Ikä 18-64]])</f>
        <v>12323267.719999999</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6298</v>
      </c>
      <c r="D22" s="41">
        <v>327</v>
      </c>
      <c r="E22" s="41">
        <v>62</v>
      </c>
      <c r="F22" s="41">
        <v>527</v>
      </c>
      <c r="G22" s="41">
        <v>300</v>
      </c>
      <c r="H22" s="41">
        <v>5082</v>
      </c>
      <c r="I22" s="41">
        <v>3187</v>
      </c>
      <c r="J22" s="136" cm="1">
        <f t="array" ref="J22">Ikäryhmähinnat[Ikä 0–5]*Ikärakenne[[#This Row],[0–5-vuotiaat]]</f>
        <v>3059287.74</v>
      </c>
      <c r="K22" s="136" cm="1">
        <f t="array" ref="K22">Ikäryhmähinnat[Ikä 6]*Ikärakenne[[#This Row],[6 vuotiaat]]</f>
        <v>616785.92000000004</v>
      </c>
      <c r="L22" s="136" cm="1">
        <f t="array" ref="L22">Ikäryhmähinnat[Ikä 7–12]*Ikärakenne[[#This Row],[7–12-vuotiaat]]</f>
        <v>4494292.8899999997</v>
      </c>
      <c r="M22" s="136" cm="1">
        <f t="array" ref="M22">Ikäryhmähinnat[Ikä 13–15]*Ikärakenne[[#This Row],[13–15-vuotiaat]]</f>
        <v>4334463</v>
      </c>
      <c r="N22" s="136" cm="1">
        <f t="array" ref="N22">Ikäryhmähinnat[Ikä 16+]*Ikärakenne[[#This Row],[16 vuotta täyttäneet]]</f>
        <v>372154.86000000004</v>
      </c>
      <c r="O22" s="136" cm="1">
        <f t="array" ref="O22">Ikäryhmähinnat[Ikä 18-64]*Ikärakenne[[#This Row],[18–64-vuotiaat]]</f>
        <v>285905.76999999996</v>
      </c>
      <c r="P22" s="178">
        <f>SUM(Ikärakenne[[#This Row],[Ikä 0–5]:[Ikä 18-64]])</f>
        <v>13162890.18</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912</v>
      </c>
      <c r="D23" s="41">
        <v>15</v>
      </c>
      <c r="E23" s="41">
        <v>5</v>
      </c>
      <c r="F23" s="41">
        <v>57</v>
      </c>
      <c r="G23" s="41">
        <v>27</v>
      </c>
      <c r="H23" s="41">
        <v>808</v>
      </c>
      <c r="I23" s="41">
        <v>401</v>
      </c>
      <c r="J23" s="136" cm="1">
        <f t="array" ref="J23">Ikäryhmähinnat[Ikä 0–5]*Ikärakenne[[#This Row],[0–5-vuotiaat]]</f>
        <v>140334.30000000002</v>
      </c>
      <c r="K23" s="136" cm="1">
        <f t="array" ref="K23">Ikäryhmähinnat[Ikä 6]*Ikärakenne[[#This Row],[6 vuotiaat]]</f>
        <v>49740.800000000003</v>
      </c>
      <c r="L23" s="136" cm="1">
        <f t="array" ref="L23">Ikäryhmähinnat[Ikä 7–12]*Ikärakenne[[#This Row],[7–12-vuotiaat]]</f>
        <v>486099.99</v>
      </c>
      <c r="M23" s="136" cm="1">
        <f t="array" ref="M23">Ikäryhmähinnat[Ikä 13–15]*Ikärakenne[[#This Row],[13–15-vuotiaat]]</f>
        <v>390101.67</v>
      </c>
      <c r="N23" s="136" cm="1">
        <f t="array" ref="N23">Ikäryhmähinnat[Ikä 16+]*Ikärakenne[[#This Row],[16 vuotta täyttäneet]]</f>
        <v>59169.840000000004</v>
      </c>
      <c r="O23" s="136" cm="1">
        <f t="array" ref="O23">Ikäryhmähinnat[Ikä 18-64]*Ikärakenne[[#This Row],[18–64-vuotiaat]]</f>
        <v>35973.71</v>
      </c>
      <c r="P23" s="178">
        <f>SUM(Ikärakenne[[#This Row],[Ikä 0–5]:[Ikä 18-64]])</f>
        <v>1161420.31</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975</v>
      </c>
      <c r="D24" s="41">
        <v>34</v>
      </c>
      <c r="E24" s="41">
        <v>11</v>
      </c>
      <c r="F24" s="41">
        <v>56</v>
      </c>
      <c r="G24" s="41">
        <v>38</v>
      </c>
      <c r="H24" s="41">
        <v>836</v>
      </c>
      <c r="I24" s="41">
        <v>446</v>
      </c>
      <c r="J24" s="136" cm="1">
        <f t="array" ref="J24">Ikäryhmähinnat[Ikä 0–5]*Ikärakenne[[#This Row],[0–5-vuotiaat]]</f>
        <v>318091.08</v>
      </c>
      <c r="K24" s="136" cm="1">
        <f t="array" ref="K24">Ikäryhmähinnat[Ikä 6]*Ikärakenne[[#This Row],[6 vuotiaat]]</f>
        <v>109429.75999999999</v>
      </c>
      <c r="L24" s="136" cm="1">
        <f t="array" ref="L24">Ikäryhmähinnat[Ikä 7–12]*Ikärakenne[[#This Row],[7–12-vuotiaat]]</f>
        <v>477571.92</v>
      </c>
      <c r="M24" s="136" cm="1">
        <f t="array" ref="M24">Ikäryhmähinnat[Ikä 13–15]*Ikärakenne[[#This Row],[13–15-vuotiaat]]</f>
        <v>549031.98</v>
      </c>
      <c r="N24" s="136" cm="1">
        <f t="array" ref="N24">Ikäryhmähinnat[Ikä 16+]*Ikärakenne[[#This Row],[16 vuotta täyttäneet]]</f>
        <v>61220.280000000006</v>
      </c>
      <c r="O24" s="136" cm="1">
        <f t="array" ref="O24">Ikäryhmähinnat[Ikä 18-64]*Ikärakenne[[#This Row],[18–64-vuotiaat]]</f>
        <v>40010.659999999996</v>
      </c>
      <c r="P24" s="178">
        <f>SUM(Ikärakenne[[#This Row],[Ikä 0–5]:[Ikä 18-64]])</f>
        <v>1555355.68</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19113</v>
      </c>
      <c r="D25" s="41">
        <v>648</v>
      </c>
      <c r="E25" s="41">
        <v>128</v>
      </c>
      <c r="F25" s="41">
        <v>998</v>
      </c>
      <c r="G25" s="41">
        <v>622</v>
      </c>
      <c r="H25" s="41">
        <v>16717</v>
      </c>
      <c r="I25" s="41">
        <v>10083</v>
      </c>
      <c r="J25" s="136" cm="1">
        <f t="array" ref="J25">Ikäryhmähinnat[Ikä 0–5]*Ikärakenne[[#This Row],[0–5-vuotiaat]]</f>
        <v>6062441.7600000007</v>
      </c>
      <c r="K25" s="136" cm="1">
        <f t="array" ref="K25">Ikäryhmähinnat[Ikä 6]*Ikärakenne[[#This Row],[6 vuotiaat]]</f>
        <v>1273364.48</v>
      </c>
      <c r="L25" s="136" cm="1">
        <f t="array" ref="L25">Ikäryhmähinnat[Ikä 7–12]*Ikärakenne[[#This Row],[7–12-vuotiaat]]</f>
        <v>8511013.8599999994</v>
      </c>
      <c r="M25" s="136" cm="1">
        <f t="array" ref="M25">Ikäryhmähinnat[Ikä 13–15]*Ikärakenne[[#This Row],[13–15-vuotiaat]]</f>
        <v>8986786.6199999992</v>
      </c>
      <c r="N25" s="136" cm="1">
        <f t="array" ref="N25">Ikäryhmähinnat[Ikä 16+]*Ikärakenne[[#This Row],[16 vuotta täyttäneet]]</f>
        <v>1224185.9100000001</v>
      </c>
      <c r="O25" s="136" cm="1">
        <f t="array" ref="O25">Ikäryhmähinnat[Ikä 18-64]*Ikärakenne[[#This Row],[18–64-vuotiaat]]</f>
        <v>904545.92999999993</v>
      </c>
      <c r="P25" s="178">
        <f>SUM(Ikärakenne[[#This Row],[Ikä 0–5]:[Ikä 18-64]])</f>
        <v>26962338.559999999</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4436</v>
      </c>
      <c r="D26" s="41">
        <v>158</v>
      </c>
      <c r="E26" s="41">
        <v>29</v>
      </c>
      <c r="F26" s="41">
        <v>248</v>
      </c>
      <c r="G26" s="41">
        <v>156</v>
      </c>
      <c r="H26" s="41">
        <v>3845</v>
      </c>
      <c r="I26" s="41">
        <v>2163</v>
      </c>
      <c r="J26" s="136" cm="1">
        <f t="array" ref="J26">Ikäryhmähinnat[Ikä 0–5]*Ikärakenne[[#This Row],[0–5-vuotiaat]]</f>
        <v>1478187.9600000002</v>
      </c>
      <c r="K26" s="136" cm="1">
        <f t="array" ref="K26">Ikäryhmähinnat[Ikä 6]*Ikärakenne[[#This Row],[6 vuotiaat]]</f>
        <v>288496.64000000001</v>
      </c>
      <c r="L26" s="136" cm="1">
        <f t="array" ref="L26">Ikäryhmähinnat[Ikä 7–12]*Ikärakenne[[#This Row],[7–12-vuotiaat]]</f>
        <v>2114961.36</v>
      </c>
      <c r="M26" s="136" cm="1">
        <f t="array" ref="M26">Ikäryhmähinnat[Ikä 13–15]*Ikärakenne[[#This Row],[13–15-vuotiaat]]</f>
        <v>2253920.7599999998</v>
      </c>
      <c r="N26" s="136" cm="1">
        <f t="array" ref="N26">Ikäryhmähinnat[Ikä 16+]*Ikärakenne[[#This Row],[16 vuotta täyttäneet]]</f>
        <v>281569.35000000003</v>
      </c>
      <c r="O26" s="136" cm="1">
        <f t="array" ref="O26">Ikäryhmähinnat[Ikä 18-64]*Ikärakenne[[#This Row],[18–64-vuotiaat]]</f>
        <v>194042.72999999998</v>
      </c>
      <c r="P26" s="178">
        <f>SUM(Ikärakenne[[#This Row],[Ikä 0–5]:[Ikä 18-64]])</f>
        <v>6611178.7999999989</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7620</v>
      </c>
      <c r="D27" s="41">
        <v>220</v>
      </c>
      <c r="E27" s="41">
        <v>43</v>
      </c>
      <c r="F27" s="41">
        <v>350</v>
      </c>
      <c r="G27" s="41">
        <v>235</v>
      </c>
      <c r="H27" s="41">
        <v>6772</v>
      </c>
      <c r="I27" s="41">
        <v>3881</v>
      </c>
      <c r="J27" s="136" cm="1">
        <f t="array" ref="J27">Ikäryhmähinnat[Ikä 0–5]*Ikärakenne[[#This Row],[0–5-vuotiaat]]</f>
        <v>2058236.4000000001</v>
      </c>
      <c r="K27" s="136" cm="1">
        <f t="array" ref="K27">Ikäryhmähinnat[Ikä 6]*Ikärakenne[[#This Row],[6 vuotiaat]]</f>
        <v>427770.88</v>
      </c>
      <c r="L27" s="136" cm="1">
        <f t="array" ref="L27">Ikäryhmähinnat[Ikä 7–12]*Ikärakenne[[#This Row],[7–12-vuotiaat]]</f>
        <v>2984824.5</v>
      </c>
      <c r="M27" s="136" cm="1">
        <f t="array" ref="M27">Ikäryhmähinnat[Ikä 13–15]*Ikärakenne[[#This Row],[13–15-vuotiaat]]</f>
        <v>3395329.3499999996</v>
      </c>
      <c r="N27" s="136" cm="1">
        <f t="array" ref="N27">Ikäryhmähinnat[Ikä 16+]*Ikärakenne[[#This Row],[16 vuotta täyttäneet]]</f>
        <v>495913.56000000006</v>
      </c>
      <c r="O27" s="136" cm="1">
        <f t="array" ref="O27">Ikäryhmähinnat[Ikä 18-64]*Ikärakenne[[#This Row],[18–64-vuotiaat]]</f>
        <v>348164.50999999995</v>
      </c>
      <c r="P27" s="178">
        <f>SUM(Ikärakenne[[#This Row],[Ikä 0–5]:[Ikä 18-64]])</f>
        <v>9710239.1999999993</v>
      </c>
      <c r="S27" s="95"/>
      <c r="T27" s="95"/>
      <c r="U27" s="95"/>
      <c r="V27" s="95"/>
      <c r="W27" s="95"/>
      <c r="X27" s="95"/>
      <c r="Y27" s="95"/>
      <c r="Z27" s="95"/>
      <c r="AA27" s="95"/>
    </row>
    <row r="28" spans="1:31" x14ac:dyDescent="0.25">
      <c r="A28" s="127">
        <v>79</v>
      </c>
      <c r="B28" s="124" t="s">
        <v>33</v>
      </c>
      <c r="C28" s="38">
        <f>SUM(Ikärakenne[[#This Row],[0–5-vuotiaat]:[16 vuotta täyttäneet]])</f>
        <v>6565</v>
      </c>
      <c r="D28" s="41">
        <v>260</v>
      </c>
      <c r="E28" s="41">
        <v>50</v>
      </c>
      <c r="F28" s="41">
        <v>381</v>
      </c>
      <c r="G28" s="41">
        <v>213</v>
      </c>
      <c r="H28" s="41">
        <v>5661</v>
      </c>
      <c r="I28" s="41">
        <v>3309</v>
      </c>
      <c r="J28" s="136" cm="1">
        <f t="array" ref="J28">Ikäryhmähinnat[Ikä 0–5]*Ikärakenne[[#This Row],[0–5-vuotiaat]]</f>
        <v>2432461.2000000002</v>
      </c>
      <c r="K28" s="136" cm="1">
        <f t="array" ref="K28">Ikäryhmähinnat[Ikä 6]*Ikärakenne[[#This Row],[6 vuotiaat]]</f>
        <v>497408</v>
      </c>
      <c r="L28" s="136" cm="1">
        <f t="array" ref="L28">Ikäryhmähinnat[Ikä 7–12]*Ikärakenne[[#This Row],[7–12-vuotiaat]]</f>
        <v>3249194.67</v>
      </c>
      <c r="M28" s="136" cm="1">
        <f t="array" ref="M28">Ikäryhmähinnat[Ikä 13–15]*Ikärakenne[[#This Row],[13–15-vuotiaat]]</f>
        <v>3077468.73</v>
      </c>
      <c r="N28" s="136" cm="1">
        <f t="array" ref="N28">Ikäryhmähinnat[Ikä 16+]*Ikärakenne[[#This Row],[16 vuotta täyttäneet]]</f>
        <v>414555.03</v>
      </c>
      <c r="O28" s="136" cm="1">
        <f t="array" ref="O28">Ikäryhmähinnat[Ikä 18-64]*Ikärakenne[[#This Row],[18–64-vuotiaat]]</f>
        <v>296850.38999999996</v>
      </c>
      <c r="P28" s="178">
        <f>SUM(Ikärakenne[[#This Row],[Ikä 0–5]:[Ikä 18-64]])</f>
        <v>9967938.0199999996</v>
      </c>
      <c r="S28" s="96"/>
      <c r="T28" s="96"/>
      <c r="U28" s="43"/>
      <c r="V28" s="43"/>
      <c r="W28" s="43"/>
      <c r="X28" s="43"/>
      <c r="Y28" s="43"/>
      <c r="Z28" s="43"/>
      <c r="AA28" s="43"/>
      <c r="AB28" s="43"/>
    </row>
    <row r="29" spans="1:31" x14ac:dyDescent="0.25">
      <c r="A29" s="127">
        <v>81</v>
      </c>
      <c r="B29" s="124" t="s">
        <v>34</v>
      </c>
      <c r="C29" s="38">
        <f>SUM(Ikärakenne[[#This Row],[0–5-vuotiaat]:[16 vuotta täyttäneet]])</f>
        <v>2401</v>
      </c>
      <c r="D29" s="41">
        <v>78</v>
      </c>
      <c r="E29" s="41">
        <v>13</v>
      </c>
      <c r="F29" s="41">
        <v>98</v>
      </c>
      <c r="G29" s="41">
        <v>49</v>
      </c>
      <c r="H29" s="41">
        <v>2163</v>
      </c>
      <c r="I29" s="41">
        <v>1051</v>
      </c>
      <c r="J29" s="136" cm="1">
        <f t="array" ref="J29">Ikäryhmähinnat[Ikä 0–5]*Ikärakenne[[#This Row],[0–5-vuotiaat]]</f>
        <v>729738.3600000001</v>
      </c>
      <c r="K29" s="136" cm="1">
        <f t="array" ref="K29">Ikäryhmähinnat[Ikä 6]*Ikärakenne[[#This Row],[6 vuotiaat]]</f>
        <v>129326.08</v>
      </c>
      <c r="L29" s="136" cm="1">
        <f t="array" ref="L29">Ikäryhmähinnat[Ikä 7–12]*Ikärakenne[[#This Row],[7–12-vuotiaat]]</f>
        <v>835750.86</v>
      </c>
      <c r="M29" s="136" cm="1">
        <f t="array" ref="M29">Ikäryhmähinnat[Ikä 13–15]*Ikärakenne[[#This Row],[13–15-vuotiaat]]</f>
        <v>707962.28999999992</v>
      </c>
      <c r="N29" s="136" cm="1">
        <f t="array" ref="N29">Ikäryhmähinnat[Ikä 16+]*Ikärakenne[[#This Row],[16 vuotta täyttäneet]]</f>
        <v>158396.49000000002</v>
      </c>
      <c r="O29" s="136" cm="1">
        <f t="array" ref="O29">Ikäryhmähinnat[Ikä 18-64]*Ikärakenne[[#This Row],[18–64-vuotiaat]]</f>
        <v>94285.209999999992</v>
      </c>
      <c r="P29" s="178">
        <f>SUM(Ikärakenne[[#This Row],[Ikä 0–5]:[Ikä 18-64]])</f>
        <v>2655459.29</v>
      </c>
      <c r="S29" s="64"/>
      <c r="T29" s="64"/>
      <c r="U29" s="64"/>
      <c r="V29" s="64"/>
      <c r="W29" s="64"/>
      <c r="X29" s="64"/>
      <c r="Y29" s="64"/>
      <c r="Z29" s="64"/>
      <c r="AA29" s="64"/>
      <c r="AB29" s="64"/>
      <c r="AC29" s="97"/>
    </row>
    <row r="30" spans="1:31" x14ac:dyDescent="0.25">
      <c r="A30" s="127">
        <v>82</v>
      </c>
      <c r="B30" s="124" t="s">
        <v>35</v>
      </c>
      <c r="C30" s="38">
        <f>SUM(Ikärakenne[[#This Row],[0–5-vuotiaat]:[16 vuotta täyttäneet]])</f>
        <v>9346</v>
      </c>
      <c r="D30" s="41">
        <v>451</v>
      </c>
      <c r="E30" s="41">
        <v>85</v>
      </c>
      <c r="F30" s="41">
        <v>646</v>
      </c>
      <c r="G30" s="41">
        <v>385</v>
      </c>
      <c r="H30" s="41">
        <v>7779</v>
      </c>
      <c r="I30" s="41">
        <v>5122</v>
      </c>
      <c r="J30" s="136" cm="1">
        <f t="array" ref="J30">Ikäryhmähinnat[Ikä 0–5]*Ikärakenne[[#This Row],[0–5-vuotiaat]]</f>
        <v>4219384.62</v>
      </c>
      <c r="K30" s="136" cm="1">
        <f t="array" ref="K30">Ikäryhmähinnat[Ikä 6]*Ikärakenne[[#This Row],[6 vuotiaat]]</f>
        <v>845593.59999999998</v>
      </c>
      <c r="L30" s="136" cm="1">
        <f t="array" ref="L30">Ikäryhmähinnat[Ikä 7–12]*Ikärakenne[[#This Row],[7–12-vuotiaat]]</f>
        <v>5509133.2199999997</v>
      </c>
      <c r="M30" s="136" cm="1">
        <f t="array" ref="M30">Ikäryhmähinnat[Ikä 13–15]*Ikärakenne[[#This Row],[13–15-vuotiaat]]</f>
        <v>5562560.8499999996</v>
      </c>
      <c r="N30" s="136" cm="1">
        <f t="array" ref="N30">Ikäryhmähinnat[Ikä 16+]*Ikärakenne[[#This Row],[16 vuotta täyttäneet]]</f>
        <v>569656.17000000004</v>
      </c>
      <c r="O30" s="136" cm="1">
        <f t="array" ref="O30">Ikäryhmähinnat[Ikä 18-64]*Ikärakenne[[#This Row],[18–64-vuotiaat]]</f>
        <v>459494.62</v>
      </c>
      <c r="P30" s="178">
        <f>SUM(Ikärakenne[[#This Row],[Ikä 0–5]:[Ikä 18-64]])</f>
        <v>17165823.079999998</v>
      </c>
      <c r="S30" s="98"/>
      <c r="T30" s="98"/>
      <c r="U30" s="98"/>
      <c r="V30" s="98"/>
      <c r="W30" s="98"/>
      <c r="X30" s="98"/>
      <c r="Y30" s="98"/>
      <c r="Z30" s="98"/>
      <c r="AA30" s="98"/>
      <c r="AB30" s="43"/>
    </row>
    <row r="31" spans="1:31" x14ac:dyDescent="0.25">
      <c r="A31" s="127">
        <v>86</v>
      </c>
      <c r="B31" s="124" t="s">
        <v>36</v>
      </c>
      <c r="C31" s="38">
        <f>SUM(Ikärakenne[[#This Row],[0–5-vuotiaat]:[16 vuotta täyttäneet]])</f>
        <v>7862</v>
      </c>
      <c r="D31" s="41">
        <v>367</v>
      </c>
      <c r="E31" s="41">
        <v>68</v>
      </c>
      <c r="F31" s="41">
        <v>510</v>
      </c>
      <c r="G31" s="41">
        <v>314</v>
      </c>
      <c r="H31" s="41">
        <v>6603</v>
      </c>
      <c r="I31" s="41">
        <v>4363</v>
      </c>
      <c r="J31" s="136" cm="1">
        <f t="array" ref="J31">Ikäryhmähinnat[Ikä 0–5]*Ikärakenne[[#This Row],[0–5-vuotiaat]]</f>
        <v>3433512.5400000005</v>
      </c>
      <c r="K31" s="136" cm="1">
        <f t="array" ref="K31">Ikäryhmähinnat[Ikä 6]*Ikärakenne[[#This Row],[6 vuotiaat]]</f>
        <v>676474.88</v>
      </c>
      <c r="L31" s="136" cm="1">
        <f t="array" ref="L31">Ikäryhmähinnat[Ikä 7–12]*Ikärakenne[[#This Row],[7–12-vuotiaat]]</f>
        <v>4349315.7</v>
      </c>
      <c r="M31" s="136" cm="1">
        <f t="array" ref="M31">Ikäryhmähinnat[Ikä 13–15]*Ikärakenne[[#This Row],[13–15-vuotiaat]]</f>
        <v>4536737.9399999995</v>
      </c>
      <c r="N31" s="136" cm="1">
        <f t="array" ref="N31">Ikäryhmähinnat[Ikä 16+]*Ikärakenne[[#This Row],[16 vuotta täyttäneet]]</f>
        <v>483537.69</v>
      </c>
      <c r="O31" s="136" cm="1">
        <f t="array" ref="O31">Ikäryhmähinnat[Ikä 18-64]*Ikärakenne[[#This Row],[18–64-vuotiaat]]</f>
        <v>391404.73</v>
      </c>
      <c r="P31" s="178">
        <f>SUM(Ikärakenne[[#This Row],[Ikä 0–5]:[Ikä 18-64]])</f>
        <v>13870983.48</v>
      </c>
      <c r="S31" s="43"/>
      <c r="T31" s="43"/>
      <c r="U31" s="79"/>
      <c r="V31" s="79"/>
      <c r="W31" s="79"/>
      <c r="X31" s="68"/>
      <c r="Y31" s="43"/>
      <c r="Z31" s="43"/>
      <c r="AA31" s="43"/>
      <c r="AB31" s="79"/>
      <c r="AC31" s="78"/>
    </row>
    <row r="32" spans="1:31" x14ac:dyDescent="0.25">
      <c r="A32" s="127">
        <v>90</v>
      </c>
      <c r="B32" s="124" t="s">
        <v>37</v>
      </c>
      <c r="C32" s="38">
        <f>SUM(Ikärakenne[[#This Row],[0–5-vuotiaat]:[16 vuotta täyttäneet]])</f>
        <v>2888</v>
      </c>
      <c r="D32" s="41">
        <v>62</v>
      </c>
      <c r="E32" s="41">
        <v>12</v>
      </c>
      <c r="F32" s="41">
        <v>108</v>
      </c>
      <c r="G32" s="41">
        <v>77</v>
      </c>
      <c r="H32" s="41">
        <v>2629</v>
      </c>
      <c r="I32" s="41">
        <v>1296</v>
      </c>
      <c r="J32" s="136" cm="1">
        <f t="array" ref="J32">Ikäryhmähinnat[Ikä 0–5]*Ikärakenne[[#This Row],[0–5-vuotiaat]]</f>
        <v>580048.44000000006</v>
      </c>
      <c r="K32" s="136" cm="1">
        <f t="array" ref="K32">Ikäryhmähinnat[Ikä 6]*Ikärakenne[[#This Row],[6 vuotiaat]]</f>
        <v>119377.92</v>
      </c>
      <c r="L32" s="136" cm="1">
        <f t="array" ref="L32">Ikäryhmähinnat[Ikä 7–12]*Ikärakenne[[#This Row],[7–12-vuotiaat]]</f>
        <v>921031.55999999994</v>
      </c>
      <c r="M32" s="136" cm="1">
        <f t="array" ref="M32">Ikäryhmähinnat[Ikä 13–15]*Ikärakenne[[#This Row],[13–15-vuotiaat]]</f>
        <v>1112512.17</v>
      </c>
      <c r="N32" s="136" cm="1">
        <f t="array" ref="N32">Ikäryhmähinnat[Ikä 16+]*Ikärakenne[[#This Row],[16 vuotta täyttäneet]]</f>
        <v>192521.67</v>
      </c>
      <c r="O32" s="136" cm="1">
        <f t="array" ref="O32">Ikäryhmähinnat[Ikä 18-64]*Ikärakenne[[#This Row],[18–64-vuotiaat]]</f>
        <v>116264.15999999999</v>
      </c>
      <c r="P32" s="178">
        <f>SUM(Ikärakenne[[#This Row],[Ikä 0–5]:[Ikä 18-64]])</f>
        <v>3041755.92</v>
      </c>
      <c r="S32" s="43"/>
      <c r="T32" s="99"/>
      <c r="U32" s="43"/>
      <c r="V32" s="43"/>
      <c r="W32" s="43"/>
      <c r="X32" s="43"/>
      <c r="Y32" s="43"/>
      <c r="Z32" s="43"/>
      <c r="AA32" s="43"/>
      <c r="AB32" s="43"/>
    </row>
    <row r="33" spans="1:30" x14ac:dyDescent="0.25">
      <c r="A33" s="127">
        <v>91</v>
      </c>
      <c r="B33" s="124" t="s">
        <v>38</v>
      </c>
      <c r="C33" s="38">
        <f>SUM(Ikärakenne[[#This Row],[0–5-vuotiaat]:[16 vuotta täyttäneet]])</f>
        <v>694392</v>
      </c>
      <c r="D33" s="41">
        <v>37770</v>
      </c>
      <c r="E33" s="41">
        <v>6022</v>
      </c>
      <c r="F33" s="41">
        <v>39490</v>
      </c>
      <c r="G33" s="41">
        <v>20208</v>
      </c>
      <c r="H33" s="41">
        <v>590902</v>
      </c>
      <c r="I33" s="41">
        <v>454711</v>
      </c>
      <c r="J33" s="136" cm="1">
        <f t="array" ref="J33">Ikäryhmähinnat[Ikä 0–5]*Ikärakenne[[#This Row],[0–5-vuotiaat]]</f>
        <v>353361767.40000004</v>
      </c>
      <c r="K33" s="136" cm="1">
        <f t="array" ref="K33">Ikäryhmähinnat[Ikä 6]*Ikärakenne[[#This Row],[6 vuotiaat]]</f>
        <v>59907819.519999996</v>
      </c>
      <c r="L33" s="136" cm="1">
        <f t="array" ref="L33">Ikäryhmähinnat[Ikä 7–12]*Ikärakenne[[#This Row],[7–12-vuotiaat]]</f>
        <v>336773484.30000001</v>
      </c>
      <c r="M33" s="136" cm="1">
        <f t="array" ref="M33">Ikäryhmähinnat[Ikä 13–15]*Ikärakenne[[#This Row],[13–15-vuotiaat]]</f>
        <v>291969427.68000001</v>
      </c>
      <c r="N33" s="136" cm="1">
        <f t="array" ref="N33">Ikäryhmähinnat[Ikä 16+]*Ikärakenne[[#This Row],[16 vuotta täyttäneet]]</f>
        <v>43271753.460000001</v>
      </c>
      <c r="O33" s="136" cm="1">
        <f t="array" ref="O33">Ikäryhmähinnat[Ikä 18-64]*Ikärakenne[[#This Row],[18–64-vuotiaat]]</f>
        <v>40792123.809999995</v>
      </c>
      <c r="P33" s="178">
        <f>SUM(Ikärakenne[[#This Row],[Ikä 0–5]:[Ikä 18-64]])</f>
        <v>1126076376.1700001</v>
      </c>
      <c r="S33" s="77"/>
      <c r="T33" s="77"/>
      <c r="U33" s="77"/>
      <c r="V33" s="77"/>
      <c r="W33" s="77"/>
      <c r="X33" s="77"/>
      <c r="Y33" s="77"/>
      <c r="Z33" s="77"/>
      <c r="AA33" s="77"/>
      <c r="AB33" s="77"/>
      <c r="AC33" s="77"/>
    </row>
    <row r="34" spans="1:30" x14ac:dyDescent="0.25">
      <c r="A34" s="127">
        <v>92</v>
      </c>
      <c r="B34" s="124" t="s">
        <v>39</v>
      </c>
      <c r="C34" s="38">
        <f>SUM(Ikärakenne[[#This Row],[0–5-vuotiaat]:[16 vuotta täyttäneet]])</f>
        <v>252956</v>
      </c>
      <c r="D34" s="41">
        <v>15353</v>
      </c>
      <c r="E34" s="41">
        <v>2549</v>
      </c>
      <c r="F34" s="41">
        <v>16828</v>
      </c>
      <c r="G34" s="41">
        <v>8829</v>
      </c>
      <c r="H34" s="41">
        <v>209397</v>
      </c>
      <c r="I34" s="41">
        <v>162906</v>
      </c>
      <c r="J34" s="136" cm="1">
        <f t="array" ref="J34">Ikäryhmähinnat[Ikä 0–5]*Ikärakenne[[#This Row],[0–5-vuotiaat]]</f>
        <v>143636833.86000001</v>
      </c>
      <c r="K34" s="136" cm="1">
        <f t="array" ref="K34">Ikäryhmähinnat[Ikä 6]*Ikärakenne[[#This Row],[6 vuotiaat]]</f>
        <v>25357859.84</v>
      </c>
      <c r="L34" s="136" cm="1">
        <f t="array" ref="L34">Ikäryhmähinnat[Ikä 7–12]*Ikärakenne[[#This Row],[7–12-vuotiaat]]</f>
        <v>143510361.96000001</v>
      </c>
      <c r="M34" s="136" cm="1">
        <f t="array" ref="M34">Ikäryhmähinnat[Ikä 13–15]*Ikärakenne[[#This Row],[13–15-vuotiaat]]</f>
        <v>127563246.08999999</v>
      </c>
      <c r="N34" s="136" cm="1">
        <f t="array" ref="N34">Ikäryhmähinnat[Ikä 16+]*Ikärakenne[[#This Row],[16 vuotta täyttäneet]]</f>
        <v>15334142.310000001</v>
      </c>
      <c r="O34" s="136" cm="1">
        <f t="array" ref="O34">Ikäryhmähinnat[Ikä 18-64]*Ikärakenne[[#This Row],[18–64-vuotiaat]]</f>
        <v>14614297.26</v>
      </c>
      <c r="P34" s="178">
        <f>SUM(Ikärakenne[[#This Row],[Ikä 0–5]:[Ikä 18-64]])</f>
        <v>470016741.31999999</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2023</v>
      </c>
      <c r="D35" s="41">
        <v>70</v>
      </c>
      <c r="E35" s="41">
        <v>9</v>
      </c>
      <c r="F35" s="41">
        <v>87</v>
      </c>
      <c r="G35" s="41">
        <v>47</v>
      </c>
      <c r="H35" s="41">
        <v>1810</v>
      </c>
      <c r="I35" s="41">
        <v>935</v>
      </c>
      <c r="J35" s="136" cm="1">
        <f t="array" ref="J35">Ikäryhmähinnat[Ikä 0–5]*Ikärakenne[[#This Row],[0–5-vuotiaat]]</f>
        <v>654893.4</v>
      </c>
      <c r="K35" s="136" cm="1">
        <f t="array" ref="K35">Ikäryhmähinnat[Ikä 6]*Ikärakenne[[#This Row],[6 vuotiaat]]</f>
        <v>89533.440000000002</v>
      </c>
      <c r="L35" s="136" cm="1">
        <f t="array" ref="L35">Ikäryhmähinnat[Ikä 7–12]*Ikärakenne[[#This Row],[7–12-vuotiaat]]</f>
        <v>741942.09</v>
      </c>
      <c r="M35" s="136" cm="1">
        <f t="array" ref="M35">Ikäryhmähinnat[Ikä 13–15]*Ikärakenne[[#This Row],[13–15-vuotiaat]]</f>
        <v>679065.87</v>
      </c>
      <c r="N35" s="136" cm="1">
        <f t="array" ref="N35">Ikäryhmähinnat[Ikä 16+]*Ikärakenne[[#This Row],[16 vuotta täyttäneet]]</f>
        <v>132546.30000000002</v>
      </c>
      <c r="O35" s="136" cm="1">
        <f t="array" ref="O35">Ikäryhmähinnat[Ikä 18-64]*Ikärakenne[[#This Row],[18–64-vuotiaat]]</f>
        <v>83878.849999999991</v>
      </c>
      <c r="P35" s="178">
        <f>SUM(Ikärakenne[[#This Row],[Ikä 0–5]:[Ikä 18-64]])</f>
        <v>2381859.9500000002</v>
      </c>
      <c r="S35" s="63"/>
      <c r="T35" s="63"/>
      <c r="U35" s="63"/>
      <c r="V35" s="63"/>
      <c r="W35" s="63"/>
      <c r="X35" s="63"/>
      <c r="Y35" s="63"/>
      <c r="Z35" s="63"/>
      <c r="AA35" s="63"/>
    </row>
    <row r="36" spans="1:30" x14ac:dyDescent="0.25">
      <c r="A36" s="127">
        <v>98</v>
      </c>
      <c r="B36" s="124" t="s">
        <v>41</v>
      </c>
      <c r="C36" s="38">
        <f>SUM(Ikärakenne[[#This Row],[0–5-vuotiaat]:[16 vuotta täyttäneet]])</f>
        <v>22775</v>
      </c>
      <c r="D36" s="41">
        <v>1143</v>
      </c>
      <c r="E36" s="41">
        <v>199</v>
      </c>
      <c r="F36" s="41">
        <v>1560</v>
      </c>
      <c r="G36" s="41">
        <v>925</v>
      </c>
      <c r="H36" s="41">
        <v>18948</v>
      </c>
      <c r="I36" s="41">
        <v>12051</v>
      </c>
      <c r="J36" s="136" cm="1">
        <f t="array" ref="J36">Ikäryhmähinnat[Ikä 0–5]*Ikärakenne[[#This Row],[0–5-vuotiaat]]</f>
        <v>10693473.66</v>
      </c>
      <c r="K36" s="136" cm="1">
        <f t="array" ref="K36">Ikäryhmähinnat[Ikä 6]*Ikärakenne[[#This Row],[6 vuotiaat]]</f>
        <v>1979683.8400000001</v>
      </c>
      <c r="L36" s="136" cm="1">
        <f t="array" ref="L36">Ikäryhmähinnat[Ikä 7–12]*Ikärakenne[[#This Row],[7–12-vuotiaat]]</f>
        <v>13303789.199999999</v>
      </c>
      <c r="M36" s="136" cm="1">
        <f t="array" ref="M36">Ikäryhmähinnat[Ikä 13–15]*Ikärakenne[[#This Row],[13–15-vuotiaat]]</f>
        <v>13364594.25</v>
      </c>
      <c r="N36" s="136" cm="1">
        <f t="array" ref="N36">Ikäryhmähinnat[Ikä 16+]*Ikärakenne[[#This Row],[16 vuotta täyttäneet]]</f>
        <v>1387562.04</v>
      </c>
      <c r="O36" s="136" cm="1">
        <f t="array" ref="O36">Ikäryhmähinnat[Ikä 18-64]*Ikärakenne[[#This Row],[18–64-vuotiaat]]</f>
        <v>1081095.21</v>
      </c>
      <c r="P36" s="178">
        <f>SUM(Ikärakenne[[#This Row],[Ikä 0–5]:[Ikä 18-64]])</f>
        <v>41810198.200000003</v>
      </c>
      <c r="S36" s="101"/>
      <c r="T36" s="101"/>
      <c r="U36" s="101"/>
      <c r="V36" s="101"/>
      <c r="W36" s="101"/>
      <c r="X36" s="101"/>
      <c r="Y36" s="101"/>
      <c r="Z36" s="101"/>
      <c r="AA36" s="101"/>
      <c r="AB36" s="68"/>
    </row>
    <row r="37" spans="1:30" x14ac:dyDescent="0.25">
      <c r="A37" s="127">
        <v>102</v>
      </c>
      <c r="B37" s="124" t="s">
        <v>42</v>
      </c>
      <c r="C37" s="38">
        <f>SUM(Ikärakenne[[#This Row],[0–5-vuotiaat]:[16 vuotta täyttäneet]])</f>
        <v>9546</v>
      </c>
      <c r="D37" s="41">
        <v>388</v>
      </c>
      <c r="E37" s="41">
        <v>77</v>
      </c>
      <c r="F37" s="41">
        <v>539</v>
      </c>
      <c r="G37" s="41">
        <v>321</v>
      </c>
      <c r="H37" s="41">
        <v>8221</v>
      </c>
      <c r="I37" s="41">
        <v>4958</v>
      </c>
      <c r="J37" s="136" cm="1">
        <f t="array" ref="J37">Ikäryhmähinnat[Ikä 0–5]*Ikärakenne[[#This Row],[0–5-vuotiaat]]</f>
        <v>3629980.5600000005</v>
      </c>
      <c r="K37" s="136" cm="1">
        <f t="array" ref="K37">Ikäryhmähinnat[Ikä 6]*Ikärakenne[[#This Row],[6 vuotiaat]]</f>
        <v>766008.31999999995</v>
      </c>
      <c r="L37" s="136" cm="1">
        <f t="array" ref="L37">Ikäryhmähinnat[Ikä 7–12]*Ikärakenne[[#This Row],[7–12-vuotiaat]]</f>
        <v>4596629.7299999995</v>
      </c>
      <c r="M37" s="136" cm="1">
        <f t="array" ref="M37">Ikäryhmähinnat[Ikä 13–15]*Ikärakenne[[#This Row],[13–15-vuotiaat]]</f>
        <v>4637875.41</v>
      </c>
      <c r="N37" s="136" cm="1">
        <f t="array" ref="N37">Ikäryhmähinnat[Ikä 16+]*Ikärakenne[[#This Row],[16 vuotta täyttäneet]]</f>
        <v>602023.83000000007</v>
      </c>
      <c r="O37" s="136" cm="1">
        <f t="array" ref="O37">Ikäryhmähinnat[Ikä 18-64]*Ikärakenne[[#This Row],[18–64-vuotiaat]]</f>
        <v>444782.18</v>
      </c>
      <c r="P37" s="178">
        <f>SUM(Ikärakenne[[#This Row],[Ikä 0–5]:[Ikä 18-64]])</f>
        <v>14677300.029999999</v>
      </c>
    </row>
    <row r="38" spans="1:30" x14ac:dyDescent="0.25">
      <c r="A38" s="127">
        <v>103</v>
      </c>
      <c r="B38" s="124" t="s">
        <v>43</v>
      </c>
      <c r="C38" s="38">
        <f>SUM(Ikärakenne[[#This Row],[0–5-vuotiaat]:[16 vuotta täyttäneet]])</f>
        <v>2074</v>
      </c>
      <c r="D38" s="41">
        <v>86</v>
      </c>
      <c r="E38" s="41">
        <v>15</v>
      </c>
      <c r="F38" s="41">
        <v>91</v>
      </c>
      <c r="G38" s="41">
        <v>64</v>
      </c>
      <c r="H38" s="41">
        <v>1818</v>
      </c>
      <c r="I38" s="41">
        <v>1075</v>
      </c>
      <c r="J38" s="136" cm="1">
        <f t="array" ref="J38">Ikäryhmähinnat[Ikä 0–5]*Ikärakenne[[#This Row],[0–5-vuotiaat]]</f>
        <v>804583.32000000007</v>
      </c>
      <c r="K38" s="136" cm="1">
        <f t="array" ref="K38">Ikäryhmähinnat[Ikä 6]*Ikärakenne[[#This Row],[6 vuotiaat]]</f>
        <v>149222.39999999999</v>
      </c>
      <c r="L38" s="136" cm="1">
        <f t="array" ref="L38">Ikäryhmähinnat[Ikä 7–12]*Ikärakenne[[#This Row],[7–12-vuotiaat]]</f>
        <v>776054.37</v>
      </c>
      <c r="M38" s="136" cm="1">
        <f t="array" ref="M38">Ikäryhmähinnat[Ikä 13–15]*Ikärakenne[[#This Row],[13–15-vuotiaat]]</f>
        <v>924685.44</v>
      </c>
      <c r="N38" s="136" cm="1">
        <f t="array" ref="N38">Ikäryhmähinnat[Ikä 16+]*Ikärakenne[[#This Row],[16 vuotta täyttäneet]]</f>
        <v>133132.14000000001</v>
      </c>
      <c r="O38" s="136" cm="1">
        <f t="array" ref="O38">Ikäryhmähinnat[Ikä 18-64]*Ikärakenne[[#This Row],[18–64-vuotiaat]]</f>
        <v>96438.25</v>
      </c>
      <c r="P38" s="178">
        <f>SUM(Ikärakenne[[#This Row],[Ikä 0–5]:[Ikä 18-64]])</f>
        <v>2884115.9200000004</v>
      </c>
    </row>
    <row r="39" spans="1:30" x14ac:dyDescent="0.25">
      <c r="A39" s="127">
        <v>105</v>
      </c>
      <c r="B39" s="124" t="s">
        <v>44</v>
      </c>
      <c r="C39" s="38">
        <f>SUM(Ikärakenne[[#This Row],[0–5-vuotiaat]:[16 vuotta täyttäneet]])</f>
        <v>1984</v>
      </c>
      <c r="D39" s="41">
        <v>64</v>
      </c>
      <c r="E39" s="41">
        <v>8</v>
      </c>
      <c r="F39" s="41">
        <v>77</v>
      </c>
      <c r="G39" s="41">
        <v>33</v>
      </c>
      <c r="H39" s="41">
        <v>1802</v>
      </c>
      <c r="I39" s="41">
        <v>839</v>
      </c>
      <c r="J39" s="136" cm="1">
        <f t="array" ref="J39">Ikäryhmähinnat[Ikä 0–5]*Ikärakenne[[#This Row],[0–5-vuotiaat]]</f>
        <v>598759.68000000005</v>
      </c>
      <c r="K39" s="136" cm="1">
        <f t="array" ref="K39">Ikäryhmähinnat[Ikä 6]*Ikärakenne[[#This Row],[6 vuotiaat]]</f>
        <v>79585.279999999999</v>
      </c>
      <c r="L39" s="136" cm="1">
        <f t="array" ref="L39">Ikäryhmähinnat[Ikä 7–12]*Ikärakenne[[#This Row],[7–12-vuotiaat]]</f>
        <v>656661.39</v>
      </c>
      <c r="M39" s="136" cm="1">
        <f t="array" ref="M39">Ikäryhmähinnat[Ikä 13–15]*Ikärakenne[[#This Row],[13–15-vuotiaat]]</f>
        <v>476790.93</v>
      </c>
      <c r="N39" s="136" cm="1">
        <f t="array" ref="N39">Ikäryhmähinnat[Ikä 16+]*Ikärakenne[[#This Row],[16 vuotta täyttäneet]]</f>
        <v>131960.46000000002</v>
      </c>
      <c r="O39" s="136" cm="1">
        <f t="array" ref="O39">Ikäryhmähinnat[Ikä 18-64]*Ikärakenne[[#This Row],[18–64-vuotiaat]]</f>
        <v>75266.689999999988</v>
      </c>
      <c r="P39" s="178">
        <f>SUM(Ikärakenne[[#This Row],[Ikä 0–5]:[Ikä 18-64]])</f>
        <v>2019024.43</v>
      </c>
    </row>
    <row r="40" spans="1:30" x14ac:dyDescent="0.25">
      <c r="A40" s="127">
        <v>106</v>
      </c>
      <c r="B40" s="124" t="s">
        <v>45</v>
      </c>
      <c r="C40" s="38">
        <f>SUM(Ikärakenne[[#This Row],[0–5-vuotiaat]:[16 vuotta täyttäneet]])</f>
        <v>47015</v>
      </c>
      <c r="D40" s="41">
        <v>2184</v>
      </c>
      <c r="E40" s="41">
        <v>385</v>
      </c>
      <c r="F40" s="41">
        <v>2836</v>
      </c>
      <c r="G40" s="41">
        <v>1583</v>
      </c>
      <c r="H40" s="41">
        <v>40027</v>
      </c>
      <c r="I40" s="41">
        <v>27148</v>
      </c>
      <c r="J40" s="136" cm="1">
        <f t="array" ref="J40">Ikäryhmähinnat[Ikä 0–5]*Ikärakenne[[#This Row],[0–5-vuotiaat]]</f>
        <v>20432674.080000002</v>
      </c>
      <c r="K40" s="136" cm="1">
        <f t="array" ref="K40">Ikäryhmähinnat[Ikä 6]*Ikärakenne[[#This Row],[6 vuotiaat]]</f>
        <v>3830041.6</v>
      </c>
      <c r="L40" s="136" cm="1">
        <f t="array" ref="L40">Ikäryhmähinnat[Ikä 7–12]*Ikärakenne[[#This Row],[7–12-vuotiaat]]</f>
        <v>24185606.52</v>
      </c>
      <c r="M40" s="136" cm="1">
        <f t="array" ref="M40">Ikäryhmähinnat[Ikä 13–15]*Ikärakenne[[#This Row],[13–15-vuotiaat]]</f>
        <v>22871516.43</v>
      </c>
      <c r="N40" s="136" cm="1">
        <f t="array" ref="N40">Ikäryhmähinnat[Ikä 16+]*Ikärakenne[[#This Row],[16 vuotta täyttäneet]]</f>
        <v>2931177.21</v>
      </c>
      <c r="O40" s="136" cm="1">
        <f t="array" ref="O40">Ikäryhmähinnat[Ikä 18-64]*Ikärakenne[[#This Row],[18–64-vuotiaat]]</f>
        <v>2435447.0799999996</v>
      </c>
      <c r="P40" s="178">
        <f>SUM(Ikärakenne[[#This Row],[Ikä 0–5]:[Ikä 18-64]])</f>
        <v>76686462.919999987</v>
      </c>
    </row>
    <row r="41" spans="1:30" x14ac:dyDescent="0.25">
      <c r="A41" s="127">
        <v>108</v>
      </c>
      <c r="B41" s="124" t="s">
        <v>46</v>
      </c>
      <c r="C41" s="38">
        <f>SUM(Ikärakenne[[#This Row],[0–5-vuotiaat]:[16 vuotta täyttäneet]])</f>
        <v>10249</v>
      </c>
      <c r="D41" s="41">
        <v>503</v>
      </c>
      <c r="E41" s="41">
        <v>114</v>
      </c>
      <c r="F41" s="41">
        <v>732</v>
      </c>
      <c r="G41" s="41">
        <v>390</v>
      </c>
      <c r="H41" s="41">
        <v>8510</v>
      </c>
      <c r="I41" s="41">
        <v>5514</v>
      </c>
      <c r="J41" s="136" cm="1">
        <f t="array" ref="J41">Ikäryhmähinnat[Ikä 0–5]*Ikärakenne[[#This Row],[0–5-vuotiaat]]</f>
        <v>4705876.8600000003</v>
      </c>
      <c r="K41" s="136" cm="1">
        <f t="array" ref="K41">Ikäryhmähinnat[Ikä 6]*Ikärakenne[[#This Row],[6 vuotiaat]]</f>
        <v>1134090.24</v>
      </c>
      <c r="L41" s="136" cm="1">
        <f t="array" ref="L41">Ikäryhmähinnat[Ikä 7–12]*Ikärakenne[[#This Row],[7–12-vuotiaat]]</f>
        <v>6242547.2400000002</v>
      </c>
      <c r="M41" s="136" cm="1">
        <f t="array" ref="M41">Ikäryhmähinnat[Ikä 13–15]*Ikärakenne[[#This Row],[13–15-vuotiaat]]</f>
        <v>5634801.8999999994</v>
      </c>
      <c r="N41" s="136" cm="1">
        <f t="array" ref="N41">Ikäryhmähinnat[Ikä 16+]*Ikärakenne[[#This Row],[16 vuotta täyttäneet]]</f>
        <v>623187.30000000005</v>
      </c>
      <c r="O41" s="136" cm="1">
        <f t="array" ref="O41">Ikäryhmähinnat[Ikä 18-64]*Ikärakenne[[#This Row],[18–64-vuotiaat]]</f>
        <v>494660.93999999994</v>
      </c>
      <c r="P41" s="178">
        <f>SUM(Ikärakenne[[#This Row],[Ikä 0–5]:[Ikä 18-64]])</f>
        <v>18835164.48</v>
      </c>
    </row>
    <row r="42" spans="1:30" x14ac:dyDescent="0.25">
      <c r="A42" s="127">
        <v>109</v>
      </c>
      <c r="B42" s="124" t="s">
        <v>47</v>
      </c>
      <c r="C42" s="38">
        <f>SUM(Ikärakenne[[#This Row],[0–5-vuotiaat]:[16 vuotta täyttäneet]])</f>
        <v>68614</v>
      </c>
      <c r="D42" s="41">
        <v>3051</v>
      </c>
      <c r="E42" s="41">
        <v>573</v>
      </c>
      <c r="F42" s="41">
        <v>4004</v>
      </c>
      <c r="G42" s="41">
        <v>2216</v>
      </c>
      <c r="H42" s="41">
        <v>58770</v>
      </c>
      <c r="I42" s="41">
        <v>38201</v>
      </c>
      <c r="J42" s="136" cm="1">
        <f t="array" ref="J42">Ikäryhmähinnat[Ikä 0–5]*Ikärakenne[[#This Row],[0–5-vuotiaat]]</f>
        <v>28543996.620000001</v>
      </c>
      <c r="K42" s="136" cm="1">
        <f t="array" ref="K42">Ikäryhmähinnat[Ikä 6]*Ikärakenne[[#This Row],[6 vuotiaat]]</f>
        <v>5700295.6799999997</v>
      </c>
      <c r="L42" s="136" cm="1">
        <f t="array" ref="L42">Ikäryhmähinnat[Ikä 7–12]*Ikärakenne[[#This Row],[7–12-vuotiaat]]</f>
        <v>34146392.280000001</v>
      </c>
      <c r="M42" s="136" cm="1">
        <f t="array" ref="M42">Ikäryhmähinnat[Ikä 13–15]*Ikärakenne[[#This Row],[13–15-vuotiaat]]</f>
        <v>32017233.359999999</v>
      </c>
      <c r="N42" s="136" cm="1">
        <f t="array" ref="N42">Ikäryhmähinnat[Ikä 16+]*Ikärakenne[[#This Row],[16 vuotta täyttäneet]]</f>
        <v>4303727.1000000006</v>
      </c>
      <c r="O42" s="136" cm="1">
        <f t="array" ref="O42">Ikäryhmähinnat[Ikä 18-64]*Ikärakenne[[#This Row],[18–64-vuotiaat]]</f>
        <v>3427011.71</v>
      </c>
      <c r="P42" s="178">
        <f>SUM(Ikärakenne[[#This Row],[Ikä 0–5]:[Ikä 18-64]])</f>
        <v>108138656.74999999</v>
      </c>
    </row>
    <row r="43" spans="1:30" x14ac:dyDescent="0.25">
      <c r="A43" s="127">
        <v>111</v>
      </c>
      <c r="B43" s="124" t="s">
        <v>48</v>
      </c>
      <c r="C43" s="38">
        <f>SUM(Ikärakenne[[#This Row],[0–5-vuotiaat]:[16 vuotta täyttäneet]])</f>
        <v>17694</v>
      </c>
      <c r="D43" s="41">
        <v>510</v>
      </c>
      <c r="E43" s="41">
        <v>101</v>
      </c>
      <c r="F43" s="41">
        <v>786</v>
      </c>
      <c r="G43" s="41">
        <v>465</v>
      </c>
      <c r="H43" s="41">
        <v>15832</v>
      </c>
      <c r="I43" s="41">
        <v>8614</v>
      </c>
      <c r="J43" s="136" cm="1">
        <f t="array" ref="J43">Ikäryhmähinnat[Ikä 0–5]*Ikärakenne[[#This Row],[0–5-vuotiaat]]</f>
        <v>4771366.2</v>
      </c>
      <c r="K43" s="136" cm="1">
        <f t="array" ref="K43">Ikäryhmähinnat[Ikä 6]*Ikärakenne[[#This Row],[6 vuotiaat]]</f>
        <v>1004764.16</v>
      </c>
      <c r="L43" s="136" cm="1">
        <f t="array" ref="L43">Ikäryhmähinnat[Ikä 7–12]*Ikärakenne[[#This Row],[7–12-vuotiaat]]</f>
        <v>6703063.0199999996</v>
      </c>
      <c r="M43" s="136" cm="1">
        <f t="array" ref="M43">Ikäryhmähinnat[Ikä 13–15]*Ikärakenne[[#This Row],[13–15-vuotiaat]]</f>
        <v>6718417.6499999994</v>
      </c>
      <c r="N43" s="136" cm="1">
        <f t="array" ref="N43">Ikäryhmähinnat[Ikä 16+]*Ikärakenne[[#This Row],[16 vuotta täyttäneet]]</f>
        <v>1159377.3600000001</v>
      </c>
      <c r="O43" s="136" cm="1">
        <f t="array" ref="O43">Ikäryhmähinnat[Ikä 18-64]*Ikärakenne[[#This Row],[18–64-vuotiaat]]</f>
        <v>772761.94</v>
      </c>
      <c r="P43" s="178">
        <f>SUM(Ikärakenne[[#This Row],[Ikä 0–5]:[Ikä 18-64]])</f>
        <v>21129750.329999998</v>
      </c>
    </row>
    <row r="44" spans="1:30" x14ac:dyDescent="0.25">
      <c r="A44" s="127">
        <v>139</v>
      </c>
      <c r="B44" s="124" t="s">
        <v>49</v>
      </c>
      <c r="C44" s="38">
        <f>SUM(Ikärakenne[[#This Row],[0–5-vuotiaat]:[16 vuotta täyttäneet]])</f>
        <v>9755</v>
      </c>
      <c r="D44" s="41">
        <v>652</v>
      </c>
      <c r="E44" s="41">
        <v>127</v>
      </c>
      <c r="F44" s="41">
        <v>872</v>
      </c>
      <c r="G44" s="41">
        <v>464</v>
      </c>
      <c r="H44" s="41">
        <v>7640</v>
      </c>
      <c r="I44" s="41">
        <v>5015</v>
      </c>
      <c r="J44" s="136" cm="1">
        <f t="array" ref="J44">Ikäryhmähinnat[Ikä 0–5]*Ikärakenne[[#This Row],[0–5-vuotiaat]]</f>
        <v>6099864.2400000002</v>
      </c>
      <c r="K44" s="136" cm="1">
        <f t="array" ref="K44">Ikäryhmähinnat[Ikä 6]*Ikärakenne[[#This Row],[6 vuotiaat]]</f>
        <v>1263416.3200000001</v>
      </c>
      <c r="L44" s="136" cm="1">
        <f t="array" ref="L44">Ikäryhmähinnat[Ikä 7–12]*Ikärakenne[[#This Row],[7–12-vuotiaat]]</f>
        <v>7436477.04</v>
      </c>
      <c r="M44" s="136" cm="1">
        <f t="array" ref="M44">Ikäryhmähinnat[Ikä 13–15]*Ikärakenne[[#This Row],[13–15-vuotiaat]]</f>
        <v>6703969.4399999995</v>
      </c>
      <c r="N44" s="136" cm="1">
        <f t="array" ref="N44">Ikäryhmähinnat[Ikä 16+]*Ikärakenne[[#This Row],[16 vuotta täyttäneet]]</f>
        <v>559477.20000000007</v>
      </c>
      <c r="O44" s="136" cm="1">
        <f t="array" ref="O44">Ikäryhmähinnat[Ikä 18-64]*Ikärakenne[[#This Row],[18–64-vuotiaat]]</f>
        <v>449895.64999999997</v>
      </c>
      <c r="P44" s="178">
        <f>SUM(Ikärakenne[[#This Row],[Ikä 0–5]:[Ikä 18-64]])</f>
        <v>22513099.889999997</v>
      </c>
    </row>
    <row r="45" spans="1:30" x14ac:dyDescent="0.25">
      <c r="A45" s="127">
        <v>140</v>
      </c>
      <c r="B45" s="124" t="s">
        <v>50</v>
      </c>
      <c r="C45" s="38">
        <f>SUM(Ikärakenne[[#This Row],[0–5-vuotiaat]:[16 vuotta täyttäneet]])</f>
        <v>20205</v>
      </c>
      <c r="D45" s="41">
        <v>802</v>
      </c>
      <c r="E45" s="41">
        <v>161</v>
      </c>
      <c r="F45" s="41">
        <v>1264</v>
      </c>
      <c r="G45" s="41">
        <v>693</v>
      </c>
      <c r="H45" s="41">
        <v>17285</v>
      </c>
      <c r="I45" s="41">
        <v>10604</v>
      </c>
      <c r="J45" s="136" cm="1">
        <f t="array" ref="J45">Ikäryhmähinnat[Ikä 0–5]*Ikärakenne[[#This Row],[0–5-vuotiaat]]</f>
        <v>7503207.2400000002</v>
      </c>
      <c r="K45" s="136" cm="1">
        <f t="array" ref="K45">Ikäryhmähinnat[Ikä 6]*Ikärakenne[[#This Row],[6 vuotiaat]]</f>
        <v>1601653.76</v>
      </c>
      <c r="L45" s="136" cm="1">
        <f t="array" ref="L45">Ikäryhmähinnat[Ikä 7–12]*Ikärakenne[[#This Row],[7–12-vuotiaat]]</f>
        <v>10779480.48</v>
      </c>
      <c r="M45" s="136" cm="1">
        <f t="array" ref="M45">Ikäryhmähinnat[Ikä 13–15]*Ikärakenne[[#This Row],[13–15-vuotiaat]]</f>
        <v>10012609.529999999</v>
      </c>
      <c r="N45" s="136" cm="1">
        <f t="array" ref="N45">Ikäryhmähinnat[Ikä 16+]*Ikärakenne[[#This Row],[16 vuotta täyttäneet]]</f>
        <v>1265780.55</v>
      </c>
      <c r="O45" s="136" cm="1">
        <f t="array" ref="O45">Ikäryhmähinnat[Ikä 18-64]*Ikärakenne[[#This Row],[18–64-vuotiaat]]</f>
        <v>951284.84</v>
      </c>
      <c r="P45" s="178">
        <f>SUM(Ikärakenne[[#This Row],[Ikä 0–5]:[Ikä 18-64]])</f>
        <v>32114016.399999999</v>
      </c>
    </row>
    <row r="46" spans="1:30" x14ac:dyDescent="0.25">
      <c r="A46" s="127">
        <v>142</v>
      </c>
      <c r="B46" s="124" t="s">
        <v>51</v>
      </c>
      <c r="C46" s="38">
        <f>SUM(Ikärakenne[[#This Row],[0–5-vuotiaat]:[16 vuotta täyttäneet]])</f>
        <v>6329</v>
      </c>
      <c r="D46" s="41">
        <v>272</v>
      </c>
      <c r="E46" s="41">
        <v>41</v>
      </c>
      <c r="F46" s="41">
        <v>370</v>
      </c>
      <c r="G46" s="41">
        <v>189</v>
      </c>
      <c r="H46" s="41">
        <v>5457</v>
      </c>
      <c r="I46" s="41">
        <v>3143</v>
      </c>
      <c r="J46" s="136" cm="1">
        <f t="array" ref="J46">Ikäryhmähinnat[Ikä 0–5]*Ikärakenne[[#This Row],[0–5-vuotiaat]]</f>
        <v>2544728.64</v>
      </c>
      <c r="K46" s="136" cm="1">
        <f t="array" ref="K46">Ikäryhmähinnat[Ikä 6]*Ikärakenne[[#This Row],[6 vuotiaat]]</f>
        <v>407874.56</v>
      </c>
      <c r="L46" s="136" cm="1">
        <f t="array" ref="L46">Ikäryhmähinnat[Ikä 7–12]*Ikärakenne[[#This Row],[7–12-vuotiaat]]</f>
        <v>3155385.9</v>
      </c>
      <c r="M46" s="136" cm="1">
        <f t="array" ref="M46">Ikäryhmähinnat[Ikä 13–15]*Ikärakenne[[#This Row],[13–15-vuotiaat]]</f>
        <v>2730711.69</v>
      </c>
      <c r="N46" s="136" cm="1">
        <f t="array" ref="N46">Ikäryhmähinnat[Ikä 16+]*Ikärakenne[[#This Row],[16 vuotta täyttäneet]]</f>
        <v>399616.11000000004</v>
      </c>
      <c r="O46" s="136" cm="1">
        <f t="array" ref="O46">Ikäryhmähinnat[Ikä 18-64]*Ikärakenne[[#This Row],[18–64-vuotiaat]]</f>
        <v>281958.52999999997</v>
      </c>
      <c r="P46" s="178">
        <f>SUM(Ikärakenne[[#This Row],[Ikä 0–5]:[Ikä 18-64]])</f>
        <v>9520275.4299999978</v>
      </c>
    </row>
    <row r="47" spans="1:30" x14ac:dyDescent="0.25">
      <c r="A47" s="127">
        <v>143</v>
      </c>
      <c r="B47" s="124" t="s">
        <v>52</v>
      </c>
      <c r="C47" s="38">
        <f>SUM(Ikärakenne[[#This Row],[0–5-vuotiaat]:[16 vuotta täyttäneet]])</f>
        <v>6704</v>
      </c>
      <c r="D47" s="41">
        <v>211</v>
      </c>
      <c r="E47" s="41">
        <v>45</v>
      </c>
      <c r="F47" s="41">
        <v>411</v>
      </c>
      <c r="G47" s="41">
        <v>241</v>
      </c>
      <c r="H47" s="41">
        <v>5796</v>
      </c>
      <c r="I47" s="41">
        <v>3376</v>
      </c>
      <c r="J47" s="136" cm="1">
        <f t="array" ref="J47">Ikäryhmähinnat[Ikä 0–5]*Ikärakenne[[#This Row],[0–5-vuotiaat]]</f>
        <v>1974035.82</v>
      </c>
      <c r="K47" s="136" cm="1">
        <f t="array" ref="K47">Ikäryhmähinnat[Ikä 6]*Ikärakenne[[#This Row],[6 vuotiaat]]</f>
        <v>447667.20000000001</v>
      </c>
      <c r="L47" s="136" cm="1">
        <f t="array" ref="L47">Ikäryhmähinnat[Ikä 7–12]*Ikärakenne[[#This Row],[7–12-vuotiaat]]</f>
        <v>3505036.77</v>
      </c>
      <c r="M47" s="136" cm="1">
        <f t="array" ref="M47">Ikäryhmähinnat[Ikä 13–15]*Ikärakenne[[#This Row],[13–15-vuotiaat]]</f>
        <v>3482018.61</v>
      </c>
      <c r="N47" s="136" cm="1">
        <f t="array" ref="N47">Ikäryhmähinnat[Ikä 16+]*Ikärakenne[[#This Row],[16 vuotta täyttäneet]]</f>
        <v>424441.08</v>
      </c>
      <c r="O47" s="136" cm="1">
        <f t="array" ref="O47">Ikäryhmähinnat[Ikä 18-64]*Ikärakenne[[#This Row],[18–64-vuotiaat]]</f>
        <v>302860.95999999996</v>
      </c>
      <c r="P47" s="178">
        <f>SUM(Ikärakenne[[#This Row],[Ikä 0–5]:[Ikä 18-64]])</f>
        <v>10136060.440000001</v>
      </c>
    </row>
    <row r="48" spans="1:30" x14ac:dyDescent="0.25">
      <c r="A48" s="127">
        <v>145</v>
      </c>
      <c r="B48" s="124" t="s">
        <v>53</v>
      </c>
      <c r="C48" s="38">
        <f>SUM(Ikärakenne[[#This Row],[0–5-vuotiaat]:[16 vuotta täyttäneet]])</f>
        <v>12405</v>
      </c>
      <c r="D48" s="41">
        <v>853</v>
      </c>
      <c r="E48" s="41">
        <v>158</v>
      </c>
      <c r="F48" s="41">
        <v>938</v>
      </c>
      <c r="G48" s="41">
        <v>517</v>
      </c>
      <c r="H48" s="41">
        <v>9939</v>
      </c>
      <c r="I48" s="41">
        <v>6728</v>
      </c>
      <c r="J48" s="136" cm="1">
        <f t="array" ref="J48">Ikäryhmähinnat[Ikä 0–5]*Ikärakenne[[#This Row],[0–5-vuotiaat]]</f>
        <v>7980343.8600000003</v>
      </c>
      <c r="K48" s="136" cm="1">
        <f t="array" ref="K48">Ikäryhmähinnat[Ikä 6]*Ikärakenne[[#This Row],[6 vuotiaat]]</f>
        <v>1571809.28</v>
      </c>
      <c r="L48" s="136" cm="1">
        <f t="array" ref="L48">Ikäryhmähinnat[Ikä 7–12]*Ikärakenne[[#This Row],[7–12-vuotiaat]]</f>
        <v>7999329.6600000001</v>
      </c>
      <c r="M48" s="136" cm="1">
        <f t="array" ref="M48">Ikäryhmähinnat[Ikä 13–15]*Ikärakenne[[#This Row],[13–15-vuotiaat]]</f>
        <v>7469724.5699999994</v>
      </c>
      <c r="N48" s="136" cm="1">
        <f t="array" ref="N48">Ikäryhmähinnat[Ikä 16+]*Ikärakenne[[#This Row],[16 vuotta täyttäneet]]</f>
        <v>727832.97000000009</v>
      </c>
      <c r="O48" s="136" cm="1">
        <f t="array" ref="O48">Ikäryhmähinnat[Ikä 18-64]*Ikärakenne[[#This Row],[18–64-vuotiaat]]</f>
        <v>603568.88</v>
      </c>
      <c r="P48" s="178">
        <f>SUM(Ikärakenne[[#This Row],[Ikä 0–5]:[Ikä 18-64]])</f>
        <v>26352609.219999999</v>
      </c>
    </row>
    <row r="49" spans="1:16" x14ac:dyDescent="0.25">
      <c r="A49" s="127">
        <v>146</v>
      </c>
      <c r="B49" s="124" t="s">
        <v>54</v>
      </c>
      <c r="C49" s="38">
        <f>SUM(Ikärakenne[[#This Row],[0–5-vuotiaat]:[16 vuotta täyttäneet]])</f>
        <v>4293</v>
      </c>
      <c r="D49" s="41">
        <v>95</v>
      </c>
      <c r="E49" s="41">
        <v>19</v>
      </c>
      <c r="F49" s="41">
        <v>156</v>
      </c>
      <c r="G49" s="41">
        <v>86</v>
      </c>
      <c r="H49" s="41">
        <v>3937</v>
      </c>
      <c r="I49" s="41">
        <v>1807</v>
      </c>
      <c r="J49" s="136" cm="1">
        <f t="array" ref="J49">Ikäryhmähinnat[Ikä 0–5]*Ikärakenne[[#This Row],[0–5-vuotiaat]]</f>
        <v>888783.9</v>
      </c>
      <c r="K49" s="136" cm="1">
        <f t="array" ref="K49">Ikäryhmähinnat[Ikä 6]*Ikärakenne[[#This Row],[6 vuotiaat]]</f>
        <v>189015.04000000001</v>
      </c>
      <c r="L49" s="136" cm="1">
        <f t="array" ref="L49">Ikäryhmähinnat[Ikä 7–12]*Ikärakenne[[#This Row],[7–12-vuotiaat]]</f>
        <v>1330378.92</v>
      </c>
      <c r="M49" s="136" cm="1">
        <f t="array" ref="M49">Ikäryhmähinnat[Ikä 13–15]*Ikärakenne[[#This Row],[13–15-vuotiaat]]</f>
        <v>1242546.0599999998</v>
      </c>
      <c r="N49" s="136" cm="1">
        <f t="array" ref="N49">Ikäryhmähinnat[Ikä 16+]*Ikärakenne[[#This Row],[16 vuotta täyttäneet]]</f>
        <v>288306.51</v>
      </c>
      <c r="O49" s="136" cm="1">
        <f t="array" ref="O49">Ikäryhmähinnat[Ikä 18-64]*Ikärakenne[[#This Row],[18–64-vuotiaat]]</f>
        <v>162105.97</v>
      </c>
      <c r="P49" s="178">
        <f>SUM(Ikärakenne[[#This Row],[Ikä 0–5]:[Ikä 18-64]])</f>
        <v>4101136.4</v>
      </c>
    </row>
    <row r="50" spans="1:16" x14ac:dyDescent="0.25">
      <c r="A50" s="127">
        <v>148</v>
      </c>
      <c r="B50" s="124" t="s">
        <v>55</v>
      </c>
      <c r="C50" s="38">
        <f>SUM(Ikärakenne[[#This Row],[0–5-vuotiaat]:[16 vuotta täyttäneet]])</f>
        <v>7244</v>
      </c>
      <c r="D50" s="41">
        <v>314</v>
      </c>
      <c r="E50" s="41">
        <v>49</v>
      </c>
      <c r="F50" s="41">
        <v>326</v>
      </c>
      <c r="G50" s="41">
        <v>197</v>
      </c>
      <c r="H50" s="41">
        <v>6358</v>
      </c>
      <c r="I50" s="41">
        <v>4182</v>
      </c>
      <c r="J50" s="136" cm="1">
        <f t="array" ref="J50">Ikäryhmähinnat[Ikä 0–5]*Ikärakenne[[#This Row],[0–5-vuotiaat]]</f>
        <v>2937664.68</v>
      </c>
      <c r="K50" s="136" cm="1">
        <f t="array" ref="K50">Ikäryhmähinnat[Ikä 6]*Ikärakenne[[#This Row],[6 vuotiaat]]</f>
        <v>487459.83999999997</v>
      </c>
      <c r="L50" s="136" cm="1">
        <f t="array" ref="L50">Ikäryhmähinnat[Ikä 7–12]*Ikärakenne[[#This Row],[7–12-vuotiaat]]</f>
        <v>2780150.82</v>
      </c>
      <c r="M50" s="136" cm="1">
        <f t="array" ref="M50">Ikäryhmähinnat[Ikä 13–15]*Ikärakenne[[#This Row],[13–15-vuotiaat]]</f>
        <v>2846297.3699999996</v>
      </c>
      <c r="N50" s="136" cm="1">
        <f t="array" ref="N50">Ikäryhmähinnat[Ikä 16+]*Ikärakenne[[#This Row],[16 vuotta täyttäneet]]</f>
        <v>465596.34</v>
      </c>
      <c r="O50" s="136" cm="1">
        <f t="array" ref="O50">Ikäryhmähinnat[Ikä 18-64]*Ikärakenne[[#This Row],[18–64-vuotiaat]]</f>
        <v>375167.22</v>
      </c>
      <c r="P50" s="178">
        <f>SUM(Ikärakenne[[#This Row],[Ikä 0–5]:[Ikä 18-64]])</f>
        <v>9892336.2699999996</v>
      </c>
    </row>
    <row r="51" spans="1:16" x14ac:dyDescent="0.25">
      <c r="A51" s="127">
        <v>149</v>
      </c>
      <c r="B51" s="124" t="s">
        <v>56</v>
      </c>
      <c r="C51" s="38">
        <f>SUM(Ikärakenne[[#This Row],[0–5-vuotiaat]:[16 vuotta täyttäneet]])</f>
        <v>5391</v>
      </c>
      <c r="D51" s="41">
        <v>271</v>
      </c>
      <c r="E51" s="41">
        <v>51</v>
      </c>
      <c r="F51" s="41">
        <v>291</v>
      </c>
      <c r="G51" s="41">
        <v>194</v>
      </c>
      <c r="H51" s="41">
        <v>4584</v>
      </c>
      <c r="I51" s="41">
        <v>2958</v>
      </c>
      <c r="J51" s="136" cm="1">
        <f t="array" ref="J51">Ikäryhmähinnat[Ikä 0–5]*Ikärakenne[[#This Row],[0–5-vuotiaat]]</f>
        <v>2535373.02</v>
      </c>
      <c r="K51" s="136" cm="1">
        <f t="array" ref="K51">Ikäryhmähinnat[Ikä 6]*Ikärakenne[[#This Row],[6 vuotiaat]]</f>
        <v>507356.15999999997</v>
      </c>
      <c r="L51" s="136" cm="1">
        <f t="array" ref="L51">Ikäryhmähinnat[Ikä 7–12]*Ikärakenne[[#This Row],[7–12-vuotiaat]]</f>
        <v>2481668.37</v>
      </c>
      <c r="M51" s="136" cm="1">
        <f t="array" ref="M51">Ikäryhmähinnat[Ikä 13–15]*Ikärakenne[[#This Row],[13–15-vuotiaat]]</f>
        <v>2802952.7399999998</v>
      </c>
      <c r="N51" s="136" cm="1">
        <f t="array" ref="N51">Ikäryhmähinnat[Ikä 16+]*Ikärakenne[[#This Row],[16 vuotta täyttäneet]]</f>
        <v>335686.32</v>
      </c>
      <c r="O51" s="136" cm="1">
        <f t="array" ref="O51">Ikäryhmähinnat[Ikä 18-64]*Ikärakenne[[#This Row],[18–64-vuotiaat]]</f>
        <v>265362.18</v>
      </c>
      <c r="P51" s="178">
        <f>SUM(Ikärakenne[[#This Row],[Ikä 0–5]:[Ikä 18-64]])</f>
        <v>8928398.790000001</v>
      </c>
    </row>
    <row r="52" spans="1:16" x14ac:dyDescent="0.25">
      <c r="A52" s="127">
        <v>151</v>
      </c>
      <c r="B52" s="124" t="s">
        <v>57</v>
      </c>
      <c r="C52" s="38">
        <f>SUM(Ikärakenne[[#This Row],[0–5-vuotiaat]:[16 vuotta täyttäneet]])</f>
        <v>1771</v>
      </c>
      <c r="D52" s="41">
        <v>66</v>
      </c>
      <c r="E52" s="41">
        <v>14</v>
      </c>
      <c r="F52" s="41">
        <v>80</v>
      </c>
      <c r="G52" s="41">
        <v>59</v>
      </c>
      <c r="H52" s="41">
        <v>1552</v>
      </c>
      <c r="I52" s="41">
        <v>866</v>
      </c>
      <c r="J52" s="136" cm="1">
        <f t="array" ref="J52">Ikäryhmähinnat[Ikä 0–5]*Ikärakenne[[#This Row],[0–5-vuotiaat]]</f>
        <v>617470.92000000004</v>
      </c>
      <c r="K52" s="136" cm="1">
        <f t="array" ref="K52">Ikäryhmähinnat[Ikä 6]*Ikärakenne[[#This Row],[6 vuotiaat]]</f>
        <v>139274.23999999999</v>
      </c>
      <c r="L52" s="136" cm="1">
        <f t="array" ref="L52">Ikäryhmähinnat[Ikä 7–12]*Ikärakenne[[#This Row],[7–12-vuotiaat]]</f>
        <v>682245.6</v>
      </c>
      <c r="M52" s="136" cm="1">
        <f t="array" ref="M52">Ikäryhmähinnat[Ikä 13–15]*Ikärakenne[[#This Row],[13–15-vuotiaat]]</f>
        <v>852444.3899999999</v>
      </c>
      <c r="N52" s="136" cm="1">
        <f t="array" ref="N52">Ikäryhmähinnat[Ikä 16+]*Ikärakenne[[#This Row],[16 vuotta täyttäneet]]</f>
        <v>113652.96</v>
      </c>
      <c r="O52" s="136" cm="1">
        <f t="array" ref="O52">Ikäryhmähinnat[Ikä 18-64]*Ikärakenne[[#This Row],[18–64-vuotiaat]]</f>
        <v>77688.86</v>
      </c>
      <c r="P52" s="178">
        <f>SUM(Ikärakenne[[#This Row],[Ikä 0–5]:[Ikä 18-64]])</f>
        <v>2482776.9699999997</v>
      </c>
    </row>
    <row r="53" spans="1:16" x14ac:dyDescent="0.25">
      <c r="A53" s="127">
        <v>152</v>
      </c>
      <c r="B53" s="124" t="s">
        <v>58</v>
      </c>
      <c r="C53" s="38">
        <f>SUM(Ikärakenne[[#This Row],[0–5-vuotiaat]:[16 vuotta täyttäneet]])</f>
        <v>4261</v>
      </c>
      <c r="D53" s="41">
        <v>167</v>
      </c>
      <c r="E53" s="41">
        <v>33</v>
      </c>
      <c r="F53" s="41">
        <v>274</v>
      </c>
      <c r="G53" s="41">
        <v>175</v>
      </c>
      <c r="H53" s="41">
        <v>3612</v>
      </c>
      <c r="I53" s="41">
        <v>2177</v>
      </c>
      <c r="J53" s="136" cm="1">
        <f t="array" ref="J53">Ikäryhmähinnat[Ikä 0–5]*Ikärakenne[[#This Row],[0–5-vuotiaat]]</f>
        <v>1562388.54</v>
      </c>
      <c r="K53" s="136" cm="1">
        <f t="array" ref="K53">Ikäryhmähinnat[Ikä 6]*Ikärakenne[[#This Row],[6 vuotiaat]]</f>
        <v>328289.27999999997</v>
      </c>
      <c r="L53" s="136" cm="1">
        <f t="array" ref="L53">Ikäryhmähinnat[Ikä 7–12]*Ikärakenne[[#This Row],[7–12-vuotiaat]]</f>
        <v>2336691.1799999997</v>
      </c>
      <c r="M53" s="136" cm="1">
        <f t="array" ref="M53">Ikäryhmähinnat[Ikä 13–15]*Ikärakenne[[#This Row],[13–15-vuotiaat]]</f>
        <v>2528436.75</v>
      </c>
      <c r="N53" s="136" cm="1">
        <f t="array" ref="N53">Ikäryhmähinnat[Ikä 16+]*Ikärakenne[[#This Row],[16 vuotta täyttäneet]]</f>
        <v>264506.76</v>
      </c>
      <c r="O53" s="136" cm="1">
        <f t="array" ref="O53">Ikäryhmähinnat[Ikä 18-64]*Ikärakenne[[#This Row],[18–64-vuotiaat]]</f>
        <v>195298.66999999998</v>
      </c>
      <c r="P53" s="178">
        <f>SUM(Ikärakenne[[#This Row],[Ikä 0–5]:[Ikä 18-64]])</f>
        <v>7215611.1799999997</v>
      </c>
    </row>
    <row r="54" spans="1:16" x14ac:dyDescent="0.25">
      <c r="A54" s="127">
        <v>153</v>
      </c>
      <c r="B54" s="124" t="s">
        <v>59</v>
      </c>
      <c r="C54" s="38">
        <f>SUM(Ikärakenne[[#This Row],[0–5-vuotiaat]:[16 vuotta täyttäneet]])</f>
        <v>24345</v>
      </c>
      <c r="D54" s="41">
        <v>789</v>
      </c>
      <c r="E54" s="41">
        <v>134</v>
      </c>
      <c r="F54" s="41">
        <v>1227</v>
      </c>
      <c r="G54" s="41">
        <v>734</v>
      </c>
      <c r="H54" s="41">
        <v>21461</v>
      </c>
      <c r="I54" s="41">
        <v>12765</v>
      </c>
      <c r="J54" s="136" cm="1">
        <f t="array" ref="J54">Ikäryhmähinnat[Ikä 0–5]*Ikärakenne[[#This Row],[0–5-vuotiaat]]</f>
        <v>7381584.1800000006</v>
      </c>
      <c r="K54" s="136" cm="1">
        <f t="array" ref="K54">Ikäryhmähinnat[Ikä 6]*Ikärakenne[[#This Row],[6 vuotiaat]]</f>
        <v>1333053.4399999999</v>
      </c>
      <c r="L54" s="136" cm="1">
        <f t="array" ref="L54">Ikäryhmähinnat[Ikä 7–12]*Ikärakenne[[#This Row],[7–12-vuotiaat]]</f>
        <v>10463941.889999999</v>
      </c>
      <c r="M54" s="136" cm="1">
        <f t="array" ref="M54">Ikäryhmähinnat[Ikä 13–15]*Ikärakenne[[#This Row],[13–15-vuotiaat]]</f>
        <v>10604986.139999999</v>
      </c>
      <c r="N54" s="136" cm="1">
        <f t="array" ref="N54">Ikäryhmähinnat[Ikä 16+]*Ikärakenne[[#This Row],[16 vuotta täyttäneet]]</f>
        <v>1571589.03</v>
      </c>
      <c r="O54" s="136" cm="1">
        <f t="array" ref="O54">Ikäryhmähinnat[Ikä 18-64]*Ikärakenne[[#This Row],[18–64-vuotiaat]]</f>
        <v>1145148.1499999999</v>
      </c>
      <c r="P54" s="178">
        <f>SUM(Ikärakenne[[#This Row],[Ikä 0–5]:[Ikä 18-64]])</f>
        <v>32500302.829999998</v>
      </c>
    </row>
    <row r="55" spans="1:16" x14ac:dyDescent="0.25">
      <c r="A55" s="127">
        <v>165</v>
      </c>
      <c r="B55" s="124" t="s">
        <v>60</v>
      </c>
      <c r="C55" s="38">
        <f>SUM(Ikärakenne[[#This Row],[0–5-vuotiaat]:[16 vuotta täyttäneet]])</f>
        <v>15867</v>
      </c>
      <c r="D55" s="41">
        <v>782</v>
      </c>
      <c r="E55" s="41">
        <v>141</v>
      </c>
      <c r="F55" s="41">
        <v>1053</v>
      </c>
      <c r="G55" s="41">
        <v>562</v>
      </c>
      <c r="H55" s="41">
        <v>13329</v>
      </c>
      <c r="I55" s="41">
        <v>8686</v>
      </c>
      <c r="J55" s="136" cm="1">
        <f t="array" ref="J55">Ikäryhmähinnat[Ikä 0–5]*Ikärakenne[[#This Row],[0–5-vuotiaat]]</f>
        <v>7316094.8400000008</v>
      </c>
      <c r="K55" s="136" cm="1">
        <f t="array" ref="K55">Ikäryhmähinnat[Ikä 6]*Ikärakenne[[#This Row],[6 vuotiaat]]</f>
        <v>1402690.5600000001</v>
      </c>
      <c r="L55" s="136" cm="1">
        <f t="array" ref="L55">Ikäryhmähinnat[Ikä 7–12]*Ikärakenne[[#This Row],[7–12-vuotiaat]]</f>
        <v>8980057.709999999</v>
      </c>
      <c r="M55" s="136" cm="1">
        <f t="array" ref="M55">Ikäryhmähinnat[Ikä 13–15]*Ikärakenne[[#This Row],[13–15-vuotiaat]]</f>
        <v>8119894.0199999996</v>
      </c>
      <c r="N55" s="136" cm="1">
        <f t="array" ref="N55">Ikäryhmähinnat[Ikä 16+]*Ikärakenne[[#This Row],[16 vuotta täyttäneet]]</f>
        <v>976082.67</v>
      </c>
      <c r="O55" s="136" cm="1">
        <f t="array" ref="O55">Ikäryhmähinnat[Ikä 18-64]*Ikärakenne[[#This Row],[18–64-vuotiaat]]</f>
        <v>779221.05999999994</v>
      </c>
      <c r="P55" s="178">
        <f>SUM(Ikärakenne[[#This Row],[Ikä 0–5]:[Ikä 18-64]])</f>
        <v>27574040.859999999</v>
      </c>
    </row>
    <row r="56" spans="1:16" x14ac:dyDescent="0.25">
      <c r="A56" s="127">
        <v>167</v>
      </c>
      <c r="B56" s="124" t="s">
        <v>61</v>
      </c>
      <c r="C56" s="38">
        <f>SUM(Ikärakenne[[#This Row],[0–5-vuotiaat]:[16 vuotta täyttäneet]])</f>
        <v>79129</v>
      </c>
      <c r="D56" s="41">
        <v>3387</v>
      </c>
      <c r="E56" s="41">
        <v>547</v>
      </c>
      <c r="F56" s="41">
        <v>4227</v>
      </c>
      <c r="G56" s="41">
        <v>2435</v>
      </c>
      <c r="H56" s="41">
        <v>68533</v>
      </c>
      <c r="I56" s="41">
        <v>47960</v>
      </c>
      <c r="J56" s="136" cm="1">
        <f t="array" ref="J56">Ikäryhmähinnat[Ikä 0–5]*Ikärakenne[[#This Row],[0–5-vuotiaat]]</f>
        <v>31687484.940000001</v>
      </c>
      <c r="K56" s="136" cm="1">
        <f t="array" ref="K56">Ikäryhmähinnat[Ikä 6]*Ikärakenne[[#This Row],[6 vuotiaat]]</f>
        <v>5441643.5199999996</v>
      </c>
      <c r="L56" s="136" cm="1">
        <f t="array" ref="L56">Ikäryhmähinnat[Ikä 7–12]*Ikärakenne[[#This Row],[7–12-vuotiaat]]</f>
        <v>36048151.890000001</v>
      </c>
      <c r="M56" s="136" cm="1">
        <f t="array" ref="M56">Ikäryhmähinnat[Ikä 13–15]*Ikärakenne[[#This Row],[13–15-vuotiaat]]</f>
        <v>35181391.350000001</v>
      </c>
      <c r="N56" s="136" cm="1">
        <f t="array" ref="N56">Ikäryhmähinnat[Ikä 16+]*Ikärakenne[[#This Row],[16 vuotta täyttäneet]]</f>
        <v>5018671.59</v>
      </c>
      <c r="O56" s="136" cm="1">
        <f t="array" ref="O56">Ikäryhmähinnat[Ikä 18-64]*Ikärakenne[[#This Row],[18–64-vuotiaat]]</f>
        <v>4302491.5999999996</v>
      </c>
      <c r="P56" s="178">
        <f>SUM(Ikärakenne[[#This Row],[Ikä 0–5]:[Ikä 18-64]])</f>
        <v>117679834.88999999</v>
      </c>
    </row>
    <row r="57" spans="1:16" x14ac:dyDescent="0.25">
      <c r="A57" s="127">
        <v>169</v>
      </c>
      <c r="B57" s="124" t="s">
        <v>62</v>
      </c>
      <c r="C57" s="38">
        <f>SUM(Ikärakenne[[#This Row],[0–5-vuotiaat]:[16 vuotta täyttäneet]])</f>
        <v>4795</v>
      </c>
      <c r="D57" s="41">
        <v>214</v>
      </c>
      <c r="E57" s="41">
        <v>31</v>
      </c>
      <c r="F57" s="41">
        <v>281</v>
      </c>
      <c r="G57" s="41">
        <v>186</v>
      </c>
      <c r="H57" s="41">
        <v>4083</v>
      </c>
      <c r="I57" s="41">
        <v>2483</v>
      </c>
      <c r="J57" s="136" cm="1">
        <f t="array" ref="J57">Ikäryhmähinnat[Ikä 0–5]*Ikärakenne[[#This Row],[0–5-vuotiaat]]</f>
        <v>2002102.6800000002</v>
      </c>
      <c r="K57" s="136" cm="1">
        <f t="array" ref="K57">Ikäryhmähinnat[Ikä 6]*Ikärakenne[[#This Row],[6 vuotiaat]]</f>
        <v>308392.96000000002</v>
      </c>
      <c r="L57" s="136" cm="1">
        <f t="array" ref="L57">Ikäryhmähinnat[Ikä 7–12]*Ikärakenne[[#This Row],[7–12-vuotiaat]]</f>
        <v>2396387.67</v>
      </c>
      <c r="M57" s="136" cm="1">
        <f t="array" ref="M57">Ikäryhmähinnat[Ikä 13–15]*Ikärakenne[[#This Row],[13–15-vuotiaat]]</f>
        <v>2687367.06</v>
      </c>
      <c r="N57" s="136" cm="1">
        <f t="array" ref="N57">Ikäryhmähinnat[Ikä 16+]*Ikärakenne[[#This Row],[16 vuotta täyttäneet]]</f>
        <v>298998.09000000003</v>
      </c>
      <c r="O57" s="136" cm="1">
        <f t="array" ref="O57">Ikäryhmähinnat[Ikä 18-64]*Ikärakenne[[#This Row],[18–64-vuotiaat]]</f>
        <v>222749.93</v>
      </c>
      <c r="P57" s="178">
        <f>SUM(Ikärakenne[[#This Row],[Ikä 0–5]:[Ikä 18-64]])</f>
        <v>7915998.3900000006</v>
      </c>
    </row>
    <row r="58" spans="1:16" x14ac:dyDescent="0.25">
      <c r="A58" s="127">
        <v>171</v>
      </c>
      <c r="B58" s="124" t="s">
        <v>63</v>
      </c>
      <c r="C58" s="38">
        <f>SUM(Ikärakenne[[#This Row],[0–5-vuotiaat]:[16 vuotta täyttäneet]])</f>
        <v>4494</v>
      </c>
      <c r="D58" s="41">
        <v>161</v>
      </c>
      <c r="E58" s="41">
        <v>28</v>
      </c>
      <c r="F58" s="41">
        <v>246</v>
      </c>
      <c r="G58" s="41">
        <v>151</v>
      </c>
      <c r="H58" s="41">
        <v>3908</v>
      </c>
      <c r="I58" s="41">
        <v>2278</v>
      </c>
      <c r="J58" s="136" cm="1">
        <f t="array" ref="J58">Ikäryhmähinnat[Ikä 0–5]*Ikärakenne[[#This Row],[0–5-vuotiaat]]</f>
        <v>1506254.82</v>
      </c>
      <c r="K58" s="136" cm="1">
        <f t="array" ref="K58">Ikäryhmähinnat[Ikä 6]*Ikärakenne[[#This Row],[6 vuotiaat]]</f>
        <v>278548.47999999998</v>
      </c>
      <c r="L58" s="136" cm="1">
        <f t="array" ref="L58">Ikäryhmähinnat[Ikä 7–12]*Ikärakenne[[#This Row],[7–12-vuotiaat]]</f>
        <v>2097905.2199999997</v>
      </c>
      <c r="M58" s="136" cm="1">
        <f t="array" ref="M58">Ikäryhmähinnat[Ikä 13–15]*Ikärakenne[[#This Row],[13–15-vuotiaat]]</f>
        <v>2181679.71</v>
      </c>
      <c r="N58" s="136" cm="1">
        <f t="array" ref="N58">Ikäryhmähinnat[Ikä 16+]*Ikärakenne[[#This Row],[16 vuotta täyttäneet]]</f>
        <v>286182.84000000003</v>
      </c>
      <c r="O58" s="136" cm="1">
        <f t="array" ref="O58">Ikäryhmähinnat[Ikä 18-64]*Ikärakenne[[#This Row],[18–64-vuotiaat]]</f>
        <v>204359.37999999998</v>
      </c>
      <c r="P58" s="178">
        <f>SUM(Ikärakenne[[#This Row],[Ikä 0–5]:[Ikä 18-64]])</f>
        <v>6554930.4499999993</v>
      </c>
    </row>
    <row r="59" spans="1:16" x14ac:dyDescent="0.25">
      <c r="A59" s="127">
        <v>172</v>
      </c>
      <c r="B59" s="124" t="s">
        <v>64</v>
      </c>
      <c r="C59" s="38">
        <f>SUM(Ikärakenne[[#This Row],[0–5-vuotiaat]:[16 vuotta täyttäneet]])</f>
        <v>4079</v>
      </c>
      <c r="D59" s="41">
        <v>126</v>
      </c>
      <c r="E59" s="41">
        <v>26</v>
      </c>
      <c r="F59" s="41">
        <v>175</v>
      </c>
      <c r="G59" s="41">
        <v>103</v>
      </c>
      <c r="H59" s="41">
        <v>3649</v>
      </c>
      <c r="I59" s="41">
        <v>1851</v>
      </c>
      <c r="J59" s="136" cm="1">
        <f t="array" ref="J59">Ikäryhmähinnat[Ikä 0–5]*Ikärakenne[[#This Row],[0–5-vuotiaat]]</f>
        <v>1178808.1200000001</v>
      </c>
      <c r="K59" s="136" cm="1">
        <f t="array" ref="K59">Ikäryhmähinnat[Ikä 6]*Ikärakenne[[#This Row],[6 vuotiaat]]</f>
        <v>258652.16</v>
      </c>
      <c r="L59" s="136" cm="1">
        <f t="array" ref="L59">Ikäryhmähinnat[Ikä 7–12]*Ikärakenne[[#This Row],[7–12-vuotiaat]]</f>
        <v>1492412.25</v>
      </c>
      <c r="M59" s="136" cm="1">
        <f t="array" ref="M59">Ikäryhmähinnat[Ikä 13–15]*Ikärakenne[[#This Row],[13–15-vuotiaat]]</f>
        <v>1488165.63</v>
      </c>
      <c r="N59" s="136" cm="1">
        <f t="array" ref="N59">Ikäryhmähinnat[Ikä 16+]*Ikärakenne[[#This Row],[16 vuotta täyttäneet]]</f>
        <v>267216.27</v>
      </c>
      <c r="O59" s="136" cm="1">
        <f t="array" ref="O59">Ikäryhmähinnat[Ikä 18-64]*Ikärakenne[[#This Row],[18–64-vuotiaat]]</f>
        <v>166053.21</v>
      </c>
      <c r="P59" s="178">
        <f>SUM(Ikärakenne[[#This Row],[Ikä 0–5]:[Ikä 18-64]])</f>
        <v>4851307.6399999997</v>
      </c>
    </row>
    <row r="60" spans="1:16" x14ac:dyDescent="0.25">
      <c r="A60" s="127">
        <v>176</v>
      </c>
      <c r="B60" s="124" t="s">
        <v>65</v>
      </c>
      <c r="C60" s="38">
        <f>SUM(Ikärakenne[[#This Row],[0–5-vuotiaat]:[16 vuotta täyttäneet]])</f>
        <v>4059</v>
      </c>
      <c r="D60" s="41">
        <v>95</v>
      </c>
      <c r="E60" s="41">
        <v>17</v>
      </c>
      <c r="F60" s="41">
        <v>145</v>
      </c>
      <c r="G60" s="41">
        <v>93</v>
      </c>
      <c r="H60" s="41">
        <v>3709</v>
      </c>
      <c r="I60" s="41">
        <v>1866</v>
      </c>
      <c r="J60" s="136" cm="1">
        <f t="array" ref="J60">Ikäryhmähinnat[Ikä 0–5]*Ikärakenne[[#This Row],[0–5-vuotiaat]]</f>
        <v>888783.9</v>
      </c>
      <c r="K60" s="136" cm="1">
        <f t="array" ref="K60">Ikäryhmähinnat[Ikä 6]*Ikärakenne[[#This Row],[6 vuotiaat]]</f>
        <v>169118.72</v>
      </c>
      <c r="L60" s="136" cm="1">
        <f t="array" ref="L60">Ikäryhmähinnat[Ikä 7–12]*Ikärakenne[[#This Row],[7–12-vuotiaat]]</f>
        <v>1236570.1499999999</v>
      </c>
      <c r="M60" s="136" cm="1">
        <f t="array" ref="M60">Ikäryhmähinnat[Ikä 13–15]*Ikärakenne[[#This Row],[13–15-vuotiaat]]</f>
        <v>1343683.53</v>
      </c>
      <c r="N60" s="136" cm="1">
        <f t="array" ref="N60">Ikäryhmähinnat[Ikä 16+]*Ikärakenne[[#This Row],[16 vuotta täyttäneet]]</f>
        <v>271610.07</v>
      </c>
      <c r="O60" s="136" cm="1">
        <f t="array" ref="O60">Ikäryhmähinnat[Ikä 18-64]*Ikärakenne[[#This Row],[18–64-vuotiaat]]</f>
        <v>167398.85999999999</v>
      </c>
      <c r="P60" s="178">
        <f>SUM(Ikärakenne[[#This Row],[Ikä 0–5]:[Ikä 18-64]])</f>
        <v>4077165.2299999995</v>
      </c>
    </row>
    <row r="61" spans="1:16" x14ac:dyDescent="0.25">
      <c r="A61" s="127">
        <v>177</v>
      </c>
      <c r="B61" s="124" t="s">
        <v>66</v>
      </c>
      <c r="C61" s="38">
        <f>SUM(Ikärakenne[[#This Row],[0–5-vuotiaat]:[16 vuotta täyttäneet]])</f>
        <v>1663</v>
      </c>
      <c r="D61" s="41">
        <v>62</v>
      </c>
      <c r="E61" s="41">
        <v>8</v>
      </c>
      <c r="F61" s="41">
        <v>87</v>
      </c>
      <c r="G61" s="41">
        <v>63</v>
      </c>
      <c r="H61" s="41">
        <v>1443</v>
      </c>
      <c r="I61" s="41">
        <v>817</v>
      </c>
      <c r="J61" s="136" cm="1">
        <f t="array" ref="J61">Ikäryhmähinnat[Ikä 0–5]*Ikärakenne[[#This Row],[0–5-vuotiaat]]</f>
        <v>580048.44000000006</v>
      </c>
      <c r="K61" s="136" cm="1">
        <f t="array" ref="K61">Ikäryhmähinnat[Ikä 6]*Ikärakenne[[#This Row],[6 vuotiaat]]</f>
        <v>79585.279999999999</v>
      </c>
      <c r="L61" s="136" cm="1">
        <f t="array" ref="L61">Ikäryhmähinnat[Ikä 7–12]*Ikärakenne[[#This Row],[7–12-vuotiaat]]</f>
        <v>741942.09</v>
      </c>
      <c r="M61" s="136" cm="1">
        <f t="array" ref="M61">Ikäryhmähinnat[Ikä 13–15]*Ikärakenne[[#This Row],[13–15-vuotiaat]]</f>
        <v>910237.23</v>
      </c>
      <c r="N61" s="136" cm="1">
        <f t="array" ref="N61">Ikäryhmähinnat[Ikä 16+]*Ikärakenne[[#This Row],[16 vuotta täyttäneet]]</f>
        <v>105670.89</v>
      </c>
      <c r="O61" s="136" cm="1">
        <f t="array" ref="O61">Ikäryhmähinnat[Ikä 18-64]*Ikärakenne[[#This Row],[18–64-vuotiaat]]</f>
        <v>73293.069999999992</v>
      </c>
      <c r="P61" s="178">
        <f>SUM(Ikärakenne[[#This Row],[Ikä 0–5]:[Ikä 18-64]])</f>
        <v>2490777</v>
      </c>
    </row>
    <row r="62" spans="1:16" x14ac:dyDescent="0.25">
      <c r="A62" s="127">
        <v>178</v>
      </c>
      <c r="B62" s="124" t="s">
        <v>67</v>
      </c>
      <c r="C62" s="38">
        <f>SUM(Ikärakenne[[#This Row],[0–5-vuotiaat]:[16 vuotta täyttäneet]])</f>
        <v>5569</v>
      </c>
      <c r="D62" s="41">
        <v>179</v>
      </c>
      <c r="E62" s="41">
        <v>26</v>
      </c>
      <c r="F62" s="41">
        <v>279</v>
      </c>
      <c r="G62" s="41">
        <v>144</v>
      </c>
      <c r="H62" s="41">
        <v>4941</v>
      </c>
      <c r="I62" s="41">
        <v>2599</v>
      </c>
      <c r="J62" s="136" cm="1">
        <f t="array" ref="J62">Ikäryhmähinnat[Ikä 0–5]*Ikärakenne[[#This Row],[0–5-vuotiaat]]</f>
        <v>1674655.9800000002</v>
      </c>
      <c r="K62" s="136" cm="1">
        <f t="array" ref="K62">Ikäryhmähinnat[Ikä 6]*Ikärakenne[[#This Row],[6 vuotiaat]]</f>
        <v>258652.16</v>
      </c>
      <c r="L62" s="136" cm="1">
        <f t="array" ref="L62">Ikäryhmähinnat[Ikä 7–12]*Ikärakenne[[#This Row],[7–12-vuotiaat]]</f>
        <v>2379331.5299999998</v>
      </c>
      <c r="M62" s="136" cm="1">
        <f t="array" ref="M62">Ikäryhmähinnat[Ikä 13–15]*Ikärakenne[[#This Row],[13–15-vuotiaat]]</f>
        <v>2080542.2399999998</v>
      </c>
      <c r="N62" s="136" cm="1">
        <f t="array" ref="N62">Ikäryhmähinnat[Ikä 16+]*Ikärakenne[[#This Row],[16 vuotta täyttäneet]]</f>
        <v>361829.43</v>
      </c>
      <c r="O62" s="136" cm="1">
        <f t="array" ref="O62">Ikäryhmähinnat[Ikä 18-64]*Ikärakenne[[#This Row],[18–64-vuotiaat]]</f>
        <v>233156.28999999998</v>
      </c>
      <c r="P62" s="178">
        <f>SUM(Ikärakenne[[#This Row],[Ikä 0–5]:[Ikä 18-64]])</f>
        <v>6988167.6299999999</v>
      </c>
    </row>
    <row r="63" spans="1:16" x14ac:dyDescent="0.25">
      <c r="A63" s="127">
        <v>179</v>
      </c>
      <c r="B63" s="124" t="s">
        <v>68</v>
      </c>
      <c r="C63" s="38">
        <f>SUM(Ikärakenne[[#This Row],[0–5-vuotiaat]:[16 vuotta täyttäneet]])</f>
        <v>149895</v>
      </c>
      <c r="D63" s="41">
        <v>7447</v>
      </c>
      <c r="E63" s="41">
        <v>1182</v>
      </c>
      <c r="F63" s="41">
        <v>8605</v>
      </c>
      <c r="G63" s="41">
        <v>4858</v>
      </c>
      <c r="H63" s="41">
        <v>127803</v>
      </c>
      <c r="I63" s="41">
        <v>94623</v>
      </c>
      <c r="J63" s="136" cm="1">
        <f t="array" ref="J63">Ikäryhmähinnat[Ikä 0–5]*Ikärakenne[[#This Row],[0–5-vuotiaat]]</f>
        <v>69671302.140000001</v>
      </c>
      <c r="K63" s="136" cm="1">
        <f t="array" ref="K63">Ikäryhmähinnat[Ikä 6]*Ikärakenne[[#This Row],[6 vuotiaat]]</f>
        <v>11758725.119999999</v>
      </c>
      <c r="L63" s="136" cm="1">
        <f t="array" ref="L63">Ikäryhmähinnat[Ikä 7–12]*Ikärakenne[[#This Row],[7–12-vuotiaat]]</f>
        <v>73384042.349999994</v>
      </c>
      <c r="M63" s="136" cm="1">
        <f t="array" ref="M63">Ikäryhmähinnat[Ikä 13–15]*Ikärakenne[[#This Row],[13–15-vuotiaat]]</f>
        <v>70189404.179999992</v>
      </c>
      <c r="N63" s="136" cm="1">
        <f t="array" ref="N63">Ikäryhmähinnat[Ikä 16+]*Ikärakenne[[#This Row],[16 vuotta täyttäneet]]</f>
        <v>9359013.6900000013</v>
      </c>
      <c r="O63" s="136" cm="1">
        <f t="array" ref="O63">Ikäryhmähinnat[Ikä 18-64]*Ikärakenne[[#This Row],[18–64-vuotiaat]]</f>
        <v>8488629.3300000001</v>
      </c>
      <c r="P63" s="178">
        <f>SUM(Ikärakenne[[#This Row],[Ikä 0–5]:[Ikä 18-64]])</f>
        <v>242851116.81000003</v>
      </c>
    </row>
    <row r="64" spans="1:16" x14ac:dyDescent="0.25">
      <c r="A64" s="127">
        <v>181</v>
      </c>
      <c r="B64" s="124" t="s">
        <v>69</v>
      </c>
      <c r="C64" s="38">
        <f>SUM(Ikärakenne[[#This Row],[0–5-vuotiaat]:[16 vuotta täyttäneet]])</f>
        <v>1663</v>
      </c>
      <c r="D64" s="41">
        <v>66</v>
      </c>
      <c r="E64" s="41">
        <v>14</v>
      </c>
      <c r="F64" s="41">
        <v>110</v>
      </c>
      <c r="G64" s="41">
        <v>64</v>
      </c>
      <c r="H64" s="41">
        <v>1409</v>
      </c>
      <c r="I64" s="41">
        <v>830</v>
      </c>
      <c r="J64" s="136" cm="1">
        <f t="array" ref="J64">Ikäryhmähinnat[Ikä 0–5]*Ikärakenne[[#This Row],[0–5-vuotiaat]]</f>
        <v>617470.92000000004</v>
      </c>
      <c r="K64" s="136" cm="1">
        <f t="array" ref="K64">Ikäryhmähinnat[Ikä 6]*Ikärakenne[[#This Row],[6 vuotiaat]]</f>
        <v>139274.23999999999</v>
      </c>
      <c r="L64" s="136" cm="1">
        <f t="array" ref="L64">Ikäryhmähinnat[Ikä 7–12]*Ikärakenne[[#This Row],[7–12-vuotiaat]]</f>
        <v>938087.7</v>
      </c>
      <c r="M64" s="136" cm="1">
        <f t="array" ref="M64">Ikäryhmähinnat[Ikä 13–15]*Ikärakenne[[#This Row],[13–15-vuotiaat]]</f>
        <v>924685.44</v>
      </c>
      <c r="N64" s="136" cm="1">
        <f t="array" ref="N64">Ikäryhmähinnat[Ikä 16+]*Ikärakenne[[#This Row],[16 vuotta täyttäneet]]</f>
        <v>103181.07</v>
      </c>
      <c r="O64" s="136" cm="1">
        <f t="array" ref="O64">Ikäryhmähinnat[Ikä 18-64]*Ikärakenne[[#This Row],[18–64-vuotiaat]]</f>
        <v>74459.299999999988</v>
      </c>
      <c r="P64" s="178">
        <f>SUM(Ikärakenne[[#This Row],[Ikä 0–5]:[Ikä 18-64]])</f>
        <v>2797158.6699999995</v>
      </c>
    </row>
    <row r="65" spans="1:16" x14ac:dyDescent="0.25">
      <c r="A65" s="127">
        <v>182</v>
      </c>
      <c r="B65" s="124" t="s">
        <v>70</v>
      </c>
      <c r="C65" s="38">
        <f>SUM(Ikärakenne[[#This Row],[0–5-vuotiaat]:[16 vuotta täyttäneet]])</f>
        <v>19020</v>
      </c>
      <c r="D65" s="41">
        <v>594</v>
      </c>
      <c r="E65" s="41">
        <v>86</v>
      </c>
      <c r="F65" s="41">
        <v>932</v>
      </c>
      <c r="G65" s="41">
        <v>645</v>
      </c>
      <c r="H65" s="41">
        <v>16763</v>
      </c>
      <c r="I65" s="41">
        <v>9522</v>
      </c>
      <c r="J65" s="136" cm="1">
        <f t="array" ref="J65">Ikäryhmähinnat[Ikä 0–5]*Ikärakenne[[#This Row],[0–5-vuotiaat]]</f>
        <v>5557238.2800000003</v>
      </c>
      <c r="K65" s="136" cm="1">
        <f t="array" ref="K65">Ikäryhmähinnat[Ikä 6]*Ikärakenne[[#This Row],[6 vuotiaat]]</f>
        <v>855541.76000000001</v>
      </c>
      <c r="L65" s="136" cm="1">
        <f t="array" ref="L65">Ikäryhmähinnat[Ikä 7–12]*Ikärakenne[[#This Row],[7–12-vuotiaat]]</f>
        <v>7948161.2399999993</v>
      </c>
      <c r="M65" s="136" cm="1">
        <f t="array" ref="M65">Ikäryhmähinnat[Ikä 13–15]*Ikärakenne[[#This Row],[13–15-vuotiaat]]</f>
        <v>9319095.4499999993</v>
      </c>
      <c r="N65" s="136" cm="1">
        <f t="array" ref="N65">Ikäryhmähinnat[Ikä 16+]*Ikärakenne[[#This Row],[16 vuotta täyttäneet]]</f>
        <v>1227554.49</v>
      </c>
      <c r="O65" s="136" cm="1">
        <f t="array" ref="O65">Ikäryhmähinnat[Ikä 18-64]*Ikärakenne[[#This Row],[18–64-vuotiaat]]</f>
        <v>854218.62</v>
      </c>
      <c r="P65" s="178">
        <f>SUM(Ikärakenne[[#This Row],[Ikä 0–5]:[Ikä 18-64]])</f>
        <v>25761809.839999996</v>
      </c>
    </row>
    <row r="66" spans="1:16" x14ac:dyDescent="0.25">
      <c r="A66" s="127">
        <v>186</v>
      </c>
      <c r="B66" s="124" t="s">
        <v>71</v>
      </c>
      <c r="C66" s="38">
        <f>SUM(Ikärakenne[[#This Row],[0–5-vuotiaat]:[16 vuotta täyttäneet]])</f>
        <v>46944</v>
      </c>
      <c r="D66" s="41">
        <v>2677</v>
      </c>
      <c r="E66" s="41">
        <v>433</v>
      </c>
      <c r="F66" s="41">
        <v>3115</v>
      </c>
      <c r="G66" s="41">
        <v>1686</v>
      </c>
      <c r="H66" s="41">
        <v>39033</v>
      </c>
      <c r="I66" s="41">
        <v>27987</v>
      </c>
      <c r="J66" s="136" cm="1">
        <f t="array" ref="J66">Ikäryhmähinnat[Ikä 0–5]*Ikärakenne[[#This Row],[0–5-vuotiaat]]</f>
        <v>25044994.740000002</v>
      </c>
      <c r="K66" s="136" cm="1">
        <f t="array" ref="K66">Ikäryhmähinnat[Ikä 6]*Ikärakenne[[#This Row],[6 vuotiaat]]</f>
        <v>4307553.28</v>
      </c>
      <c r="L66" s="136" cm="1">
        <f t="array" ref="L66">Ikäryhmähinnat[Ikä 7–12]*Ikärakenne[[#This Row],[7–12-vuotiaat]]</f>
        <v>26564938.050000001</v>
      </c>
      <c r="M66" s="136" cm="1">
        <f t="array" ref="M66">Ikäryhmähinnat[Ikä 13–15]*Ikärakenne[[#This Row],[13–15-vuotiaat]]</f>
        <v>24359682.059999999</v>
      </c>
      <c r="N66" s="136" cm="1">
        <f t="array" ref="N66">Ikäryhmähinnat[Ikä 16+]*Ikärakenne[[#This Row],[16 vuotta täyttäneet]]</f>
        <v>2858386.5900000003</v>
      </c>
      <c r="O66" s="136" cm="1">
        <f t="array" ref="O66">Ikäryhmähinnat[Ikä 18-64]*Ikärakenne[[#This Row],[18–64-vuotiaat]]</f>
        <v>2510713.77</v>
      </c>
      <c r="P66" s="178">
        <f>SUM(Ikärakenne[[#This Row],[Ikä 0–5]:[Ikä 18-64]])</f>
        <v>85646268.49000001</v>
      </c>
    </row>
    <row r="67" spans="1:16" x14ac:dyDescent="0.25">
      <c r="A67" s="127">
        <v>202</v>
      </c>
      <c r="B67" s="124" t="s">
        <v>72</v>
      </c>
      <c r="C67" s="38">
        <f>SUM(Ikärakenne[[#This Row],[0–5-vuotiaat]:[16 vuotta täyttäneet]])</f>
        <v>36675</v>
      </c>
      <c r="D67" s="41">
        <v>2360</v>
      </c>
      <c r="E67" s="41">
        <v>439</v>
      </c>
      <c r="F67" s="41">
        <v>2716</v>
      </c>
      <c r="G67" s="41">
        <v>1461</v>
      </c>
      <c r="H67" s="41">
        <v>29699</v>
      </c>
      <c r="I67" s="41">
        <v>20617</v>
      </c>
      <c r="J67" s="136" cm="1">
        <f t="array" ref="J67">Ikäryhmähinnat[Ikä 0–5]*Ikärakenne[[#This Row],[0–5-vuotiaat]]</f>
        <v>22079263.200000003</v>
      </c>
      <c r="K67" s="136" cm="1">
        <f t="array" ref="K67">Ikäryhmähinnat[Ikä 6]*Ikärakenne[[#This Row],[6 vuotiaat]]</f>
        <v>4367242.24</v>
      </c>
      <c r="L67" s="136" cm="1">
        <f t="array" ref="L67">Ikäryhmähinnat[Ikä 7–12]*Ikärakenne[[#This Row],[7–12-vuotiaat]]</f>
        <v>23162238.120000001</v>
      </c>
      <c r="M67" s="136" cm="1">
        <f t="array" ref="M67">Ikäryhmähinnat[Ikä 13–15]*Ikärakenne[[#This Row],[13–15-vuotiaat]]</f>
        <v>21108834.809999999</v>
      </c>
      <c r="N67" s="136" cm="1">
        <f t="array" ref="N67">Ikäryhmähinnat[Ikä 16+]*Ikärakenne[[#This Row],[16 vuotta täyttäneet]]</f>
        <v>2174857.77</v>
      </c>
      <c r="O67" s="136" cm="1">
        <f t="array" ref="O67">Ikäryhmähinnat[Ikä 18-64]*Ikärakenne[[#This Row],[18–64-vuotiaat]]</f>
        <v>1849551.0699999998</v>
      </c>
      <c r="P67" s="178">
        <f>SUM(Ikärakenne[[#This Row],[Ikä 0–5]:[Ikä 18-64]])</f>
        <v>74741987.209999993</v>
      </c>
    </row>
    <row r="68" spans="1:16" x14ac:dyDescent="0.25">
      <c r="A68" s="127">
        <v>204</v>
      </c>
      <c r="B68" s="124" t="s">
        <v>73</v>
      </c>
      <c r="C68" s="38">
        <f>SUM(Ikärakenne[[#This Row],[0–5-vuotiaat]:[16 vuotta täyttäneet]])</f>
        <v>2547</v>
      </c>
      <c r="D68" s="41">
        <v>88</v>
      </c>
      <c r="E68" s="41">
        <v>16</v>
      </c>
      <c r="F68" s="41">
        <v>113</v>
      </c>
      <c r="G68" s="41">
        <v>68</v>
      </c>
      <c r="H68" s="41">
        <v>2262</v>
      </c>
      <c r="I68" s="41">
        <v>1228</v>
      </c>
      <c r="J68" s="136" cm="1">
        <f t="array" ref="J68">Ikäryhmähinnat[Ikä 0–5]*Ikärakenne[[#This Row],[0–5-vuotiaat]]</f>
        <v>823294.56</v>
      </c>
      <c r="K68" s="136" cm="1">
        <f t="array" ref="K68">Ikäryhmähinnat[Ikä 6]*Ikärakenne[[#This Row],[6 vuotiaat]]</f>
        <v>159170.56</v>
      </c>
      <c r="L68" s="136" cm="1">
        <f t="array" ref="L68">Ikäryhmähinnat[Ikä 7–12]*Ikärakenne[[#This Row],[7–12-vuotiaat]]</f>
        <v>963671.90999999992</v>
      </c>
      <c r="M68" s="136" cm="1">
        <f t="array" ref="M68">Ikäryhmähinnat[Ikä 13–15]*Ikärakenne[[#This Row],[13–15-vuotiaat]]</f>
        <v>982478.27999999991</v>
      </c>
      <c r="N68" s="136" cm="1">
        <f t="array" ref="N68">Ikäryhmähinnat[Ikä 16+]*Ikärakenne[[#This Row],[16 vuotta täyttäneet]]</f>
        <v>165646.26</v>
      </c>
      <c r="O68" s="136" cm="1">
        <f t="array" ref="O68">Ikäryhmähinnat[Ikä 18-64]*Ikärakenne[[#This Row],[18–64-vuotiaat]]</f>
        <v>110163.87999999999</v>
      </c>
      <c r="P68" s="178">
        <f>SUM(Ikärakenne[[#This Row],[Ikä 0–5]:[Ikä 18-64]])</f>
        <v>3204425.45</v>
      </c>
    </row>
    <row r="69" spans="1:16" x14ac:dyDescent="0.25">
      <c r="A69" s="127">
        <v>205</v>
      </c>
      <c r="B69" s="124" t="s">
        <v>74</v>
      </c>
      <c r="C69" s="38">
        <f>SUM(Ikärakenne[[#This Row],[0–5-vuotiaat]:[16 vuotta täyttäneet]])</f>
        <v>36370</v>
      </c>
      <c r="D69" s="41">
        <v>1662</v>
      </c>
      <c r="E69" s="41">
        <v>304</v>
      </c>
      <c r="F69" s="41">
        <v>2305</v>
      </c>
      <c r="G69" s="41">
        <v>1309</v>
      </c>
      <c r="H69" s="41">
        <v>30790</v>
      </c>
      <c r="I69" s="41">
        <v>20547</v>
      </c>
      <c r="J69" s="136" cm="1">
        <f t="array" ref="J69">Ikäryhmähinnat[Ikä 0–5]*Ikärakenne[[#This Row],[0–5-vuotiaat]]</f>
        <v>15549040.440000001</v>
      </c>
      <c r="K69" s="136" cm="1">
        <f t="array" ref="K69">Ikäryhmähinnat[Ikä 6]*Ikärakenne[[#This Row],[6 vuotiaat]]</f>
        <v>3024240.6400000001</v>
      </c>
      <c r="L69" s="136" cm="1">
        <f t="array" ref="L69">Ikäryhmähinnat[Ikä 7–12]*Ikärakenne[[#This Row],[7–12-vuotiaat]]</f>
        <v>19657201.349999998</v>
      </c>
      <c r="M69" s="136" cm="1">
        <f t="array" ref="M69">Ikäryhmähinnat[Ikä 13–15]*Ikärakenne[[#This Row],[13–15-vuotiaat]]</f>
        <v>18912706.890000001</v>
      </c>
      <c r="N69" s="136" cm="1">
        <f t="array" ref="N69">Ikäryhmähinnat[Ikä 16+]*Ikärakenne[[#This Row],[16 vuotta täyttäneet]]</f>
        <v>2254751.7000000002</v>
      </c>
      <c r="O69" s="136" cm="1">
        <f t="array" ref="O69">Ikäryhmähinnat[Ikä 18-64]*Ikärakenne[[#This Row],[18–64-vuotiaat]]</f>
        <v>1843271.3699999999</v>
      </c>
      <c r="P69" s="178">
        <f>SUM(Ikärakenne[[#This Row],[Ikä 0–5]:[Ikä 18-64]])</f>
        <v>61241212.390000001</v>
      </c>
    </row>
    <row r="70" spans="1:16" x14ac:dyDescent="0.25">
      <c r="A70" s="127">
        <v>208</v>
      </c>
      <c r="B70" s="124" t="s">
        <v>75</v>
      </c>
      <c r="C70" s="38">
        <f>SUM(Ikärakenne[[#This Row],[0–5-vuotiaat]:[16 vuotta täyttäneet]])</f>
        <v>12155</v>
      </c>
      <c r="D70" s="41">
        <v>651</v>
      </c>
      <c r="E70" s="41">
        <v>113</v>
      </c>
      <c r="F70" s="41">
        <v>884</v>
      </c>
      <c r="G70" s="41">
        <v>502</v>
      </c>
      <c r="H70" s="41">
        <v>10005</v>
      </c>
      <c r="I70" s="41">
        <v>6165</v>
      </c>
      <c r="J70" s="136" cm="1">
        <f t="array" ref="J70">Ikäryhmähinnat[Ikä 0–5]*Ikärakenne[[#This Row],[0–5-vuotiaat]]</f>
        <v>6090508.6200000001</v>
      </c>
      <c r="K70" s="136" cm="1">
        <f t="array" ref="K70">Ikäryhmähinnat[Ikä 6]*Ikärakenne[[#This Row],[6 vuotiaat]]</f>
        <v>1124142.0800000001</v>
      </c>
      <c r="L70" s="136" cm="1">
        <f t="array" ref="L70">Ikäryhmähinnat[Ikä 7–12]*Ikärakenne[[#This Row],[7–12-vuotiaat]]</f>
        <v>7538813.8799999999</v>
      </c>
      <c r="M70" s="136" cm="1">
        <f t="array" ref="M70">Ikäryhmähinnat[Ikä 13–15]*Ikärakenne[[#This Row],[13–15-vuotiaat]]</f>
        <v>7253001.4199999999</v>
      </c>
      <c r="N70" s="136" cm="1">
        <f t="array" ref="N70">Ikäryhmähinnat[Ikä 16+]*Ikärakenne[[#This Row],[16 vuotta täyttäneet]]</f>
        <v>732666.15</v>
      </c>
      <c r="O70" s="136" cm="1">
        <f t="array" ref="O70">Ikäryhmähinnat[Ikä 18-64]*Ikärakenne[[#This Row],[18–64-vuotiaat]]</f>
        <v>553062.14999999991</v>
      </c>
      <c r="P70" s="178">
        <f>SUM(Ikärakenne[[#This Row],[Ikä 0–5]:[Ikä 18-64]])</f>
        <v>23292194.299999997</v>
      </c>
    </row>
    <row r="71" spans="1:16" x14ac:dyDescent="0.25">
      <c r="A71" s="127">
        <v>211</v>
      </c>
      <c r="B71" s="124" t="s">
        <v>76</v>
      </c>
      <c r="C71" s="38">
        <f>SUM(Ikärakenne[[#This Row],[0–5-vuotiaat]:[16 vuotta täyttäneet]])</f>
        <v>34379</v>
      </c>
      <c r="D71" s="41">
        <v>2188</v>
      </c>
      <c r="E71" s="41">
        <v>366</v>
      </c>
      <c r="F71" s="41">
        <v>2513</v>
      </c>
      <c r="G71" s="41">
        <v>1338</v>
      </c>
      <c r="H71" s="41">
        <v>27974</v>
      </c>
      <c r="I71" s="41">
        <v>19675</v>
      </c>
      <c r="J71" s="136" cm="1">
        <f t="array" ref="J71">Ikäryhmähinnat[Ikä 0–5]*Ikärakenne[[#This Row],[0–5-vuotiaat]]</f>
        <v>20470096.560000002</v>
      </c>
      <c r="K71" s="136" cm="1">
        <f t="array" ref="K71">Ikäryhmähinnat[Ikä 6]*Ikärakenne[[#This Row],[6 vuotiaat]]</f>
        <v>3641026.5600000001</v>
      </c>
      <c r="L71" s="136" cm="1">
        <f t="array" ref="L71">Ikäryhmähinnat[Ikä 7–12]*Ikärakenne[[#This Row],[7–12-vuotiaat]]</f>
        <v>21431039.91</v>
      </c>
      <c r="M71" s="136" cm="1">
        <f t="array" ref="M71">Ikäryhmähinnat[Ikä 13–15]*Ikärakenne[[#This Row],[13–15-vuotiaat]]</f>
        <v>19331704.98</v>
      </c>
      <c r="N71" s="136" cm="1">
        <f t="array" ref="N71">Ikäryhmähinnat[Ikä 16+]*Ikärakenne[[#This Row],[16 vuotta täyttäneet]]</f>
        <v>2048536.02</v>
      </c>
      <c r="O71" s="136" cm="1">
        <f t="array" ref="O71">Ikäryhmähinnat[Ikä 18-64]*Ikärakenne[[#This Row],[18–64-vuotiaat]]</f>
        <v>1765044.2499999998</v>
      </c>
      <c r="P71" s="178">
        <f>SUM(Ikärakenne[[#This Row],[Ikä 0–5]:[Ikä 18-64]])</f>
        <v>68687448.280000001</v>
      </c>
    </row>
    <row r="72" spans="1:16" x14ac:dyDescent="0.25">
      <c r="A72" s="127">
        <v>213</v>
      </c>
      <c r="B72" s="124" t="s">
        <v>77</v>
      </c>
      <c r="C72" s="38">
        <f>SUM(Ikärakenne[[#This Row],[0–5-vuotiaat]:[16 vuotta täyttäneet]])</f>
        <v>4952</v>
      </c>
      <c r="D72" s="41">
        <v>161</v>
      </c>
      <c r="E72" s="41">
        <v>22</v>
      </c>
      <c r="F72" s="41">
        <v>235</v>
      </c>
      <c r="G72" s="41">
        <v>149</v>
      </c>
      <c r="H72" s="41">
        <v>4385</v>
      </c>
      <c r="I72" s="41">
        <v>2313</v>
      </c>
      <c r="J72" s="136" cm="1">
        <f t="array" ref="J72">Ikäryhmähinnat[Ikä 0–5]*Ikärakenne[[#This Row],[0–5-vuotiaat]]</f>
        <v>1506254.82</v>
      </c>
      <c r="K72" s="136" cm="1">
        <f t="array" ref="K72">Ikäryhmähinnat[Ikä 6]*Ikärakenne[[#This Row],[6 vuotiaat]]</f>
        <v>218859.51999999999</v>
      </c>
      <c r="L72" s="136" cm="1">
        <f t="array" ref="L72">Ikäryhmähinnat[Ikä 7–12]*Ikärakenne[[#This Row],[7–12-vuotiaat]]</f>
        <v>2004096.45</v>
      </c>
      <c r="M72" s="136" cm="1">
        <f t="array" ref="M72">Ikäryhmähinnat[Ikä 13–15]*Ikärakenne[[#This Row],[13–15-vuotiaat]]</f>
        <v>2152783.29</v>
      </c>
      <c r="N72" s="136" cm="1">
        <f t="array" ref="N72">Ikäryhmähinnat[Ikä 16+]*Ikärakenne[[#This Row],[16 vuotta täyttäneet]]</f>
        <v>321113.55000000005</v>
      </c>
      <c r="O72" s="136" cm="1">
        <f t="array" ref="O72">Ikäryhmähinnat[Ikä 18-64]*Ikärakenne[[#This Row],[18–64-vuotiaat]]</f>
        <v>207499.22999999998</v>
      </c>
      <c r="P72" s="178">
        <f>SUM(Ikärakenne[[#This Row],[Ikä 0–5]:[Ikä 18-64]])</f>
        <v>6410606.8599999994</v>
      </c>
    </row>
    <row r="73" spans="1:16" x14ac:dyDescent="0.25">
      <c r="A73" s="127">
        <v>214</v>
      </c>
      <c r="B73" s="124" t="s">
        <v>78</v>
      </c>
      <c r="C73" s="38">
        <f>SUM(Ikärakenne[[#This Row],[0–5-vuotiaat]:[16 vuotta täyttäneet]])</f>
        <v>12508</v>
      </c>
      <c r="D73" s="41">
        <v>522</v>
      </c>
      <c r="E73" s="41">
        <v>99</v>
      </c>
      <c r="F73" s="41">
        <v>754</v>
      </c>
      <c r="G73" s="41">
        <v>424</v>
      </c>
      <c r="H73" s="41">
        <v>10709</v>
      </c>
      <c r="I73" s="41">
        <v>6445</v>
      </c>
      <c r="J73" s="136" cm="1">
        <f t="array" ref="J73">Ikäryhmähinnat[Ikä 0–5]*Ikärakenne[[#This Row],[0–5-vuotiaat]]</f>
        <v>4883633.6400000006</v>
      </c>
      <c r="K73" s="136" cm="1">
        <f t="array" ref="K73">Ikäryhmähinnat[Ikä 6]*Ikärakenne[[#This Row],[6 vuotiaat]]</f>
        <v>984867.83999999997</v>
      </c>
      <c r="L73" s="136" cm="1">
        <f t="array" ref="L73">Ikäryhmähinnat[Ikä 7–12]*Ikärakenne[[#This Row],[7–12-vuotiaat]]</f>
        <v>6430164.7799999993</v>
      </c>
      <c r="M73" s="136" cm="1">
        <f t="array" ref="M73">Ikäryhmähinnat[Ikä 13–15]*Ikärakenne[[#This Row],[13–15-vuotiaat]]</f>
        <v>6126041.04</v>
      </c>
      <c r="N73" s="136" cm="1">
        <f t="array" ref="N73">Ikäryhmähinnat[Ikä 16+]*Ikärakenne[[#This Row],[16 vuotta täyttäneet]]</f>
        <v>784220.07000000007</v>
      </c>
      <c r="O73" s="136" cm="1">
        <f t="array" ref="O73">Ikäryhmähinnat[Ikä 18-64]*Ikärakenne[[#This Row],[18–64-vuotiaat]]</f>
        <v>578180.94999999995</v>
      </c>
      <c r="P73" s="178">
        <f>SUM(Ikärakenne[[#This Row],[Ikä 0–5]:[Ikä 18-64]])</f>
        <v>19787108.32</v>
      </c>
    </row>
    <row r="74" spans="1:16" x14ac:dyDescent="0.25">
      <c r="A74" s="127">
        <v>216</v>
      </c>
      <c r="B74" s="124" t="s">
        <v>79</v>
      </c>
      <c r="C74" s="38">
        <f>SUM(Ikärakenne[[#This Row],[0–5-vuotiaat]:[16 vuotta täyttäneet]])</f>
        <v>1137</v>
      </c>
      <c r="D74" s="41">
        <v>45</v>
      </c>
      <c r="E74" s="41">
        <v>7</v>
      </c>
      <c r="F74" s="41">
        <v>44</v>
      </c>
      <c r="G74" s="41">
        <v>33</v>
      </c>
      <c r="H74" s="41">
        <v>1008</v>
      </c>
      <c r="I74" s="41">
        <v>529</v>
      </c>
      <c r="J74" s="136" cm="1">
        <f t="array" ref="J74">Ikäryhmähinnat[Ikä 0–5]*Ikärakenne[[#This Row],[0–5-vuotiaat]]</f>
        <v>421002.9</v>
      </c>
      <c r="K74" s="136" cm="1">
        <f t="array" ref="K74">Ikäryhmähinnat[Ikä 6]*Ikärakenne[[#This Row],[6 vuotiaat]]</f>
        <v>69637.119999999995</v>
      </c>
      <c r="L74" s="136" cm="1">
        <f t="array" ref="L74">Ikäryhmähinnat[Ikä 7–12]*Ikärakenne[[#This Row],[7–12-vuotiaat]]</f>
        <v>375235.07999999996</v>
      </c>
      <c r="M74" s="136" cm="1">
        <f t="array" ref="M74">Ikäryhmähinnat[Ikä 13–15]*Ikärakenne[[#This Row],[13–15-vuotiaat]]</f>
        <v>476790.93</v>
      </c>
      <c r="N74" s="136" cm="1">
        <f t="array" ref="N74">Ikäryhmähinnat[Ikä 16+]*Ikärakenne[[#This Row],[16 vuotta täyttäneet]]</f>
        <v>73815.840000000011</v>
      </c>
      <c r="O74" s="136" cm="1">
        <f t="array" ref="O74">Ikäryhmähinnat[Ikä 18-64]*Ikärakenne[[#This Row],[18–64-vuotiaat]]</f>
        <v>47456.59</v>
      </c>
      <c r="P74" s="178">
        <f>SUM(Ikärakenne[[#This Row],[Ikä 0–5]:[Ikä 18-64]])</f>
        <v>1463938.4600000002</v>
      </c>
    </row>
    <row r="75" spans="1:16" x14ac:dyDescent="0.25">
      <c r="A75" s="127">
        <v>217</v>
      </c>
      <c r="B75" s="124" t="s">
        <v>80</v>
      </c>
      <c r="C75" s="38">
        <f>SUM(Ikärakenne[[#This Row],[0–5-vuotiaat]:[16 vuotta täyttäneet]])</f>
        <v>5246</v>
      </c>
      <c r="D75" s="41">
        <v>280</v>
      </c>
      <c r="E75" s="41">
        <v>48</v>
      </c>
      <c r="F75" s="41">
        <v>411</v>
      </c>
      <c r="G75" s="41">
        <v>231</v>
      </c>
      <c r="H75" s="41">
        <v>4276</v>
      </c>
      <c r="I75" s="41">
        <v>2693</v>
      </c>
      <c r="J75" s="136" cm="1">
        <f t="array" ref="J75">Ikäryhmähinnat[Ikä 0–5]*Ikärakenne[[#This Row],[0–5-vuotiaat]]</f>
        <v>2619573.6</v>
      </c>
      <c r="K75" s="136" cm="1">
        <f t="array" ref="K75">Ikäryhmähinnat[Ikä 6]*Ikärakenne[[#This Row],[6 vuotiaat]]</f>
        <v>477511.67999999999</v>
      </c>
      <c r="L75" s="136" cm="1">
        <f t="array" ref="L75">Ikäryhmähinnat[Ikä 7–12]*Ikärakenne[[#This Row],[7–12-vuotiaat]]</f>
        <v>3505036.77</v>
      </c>
      <c r="M75" s="136" cm="1">
        <f t="array" ref="M75">Ikäryhmähinnat[Ikä 13–15]*Ikärakenne[[#This Row],[13–15-vuotiaat]]</f>
        <v>3337536.51</v>
      </c>
      <c r="N75" s="136" cm="1">
        <f t="array" ref="N75">Ikäryhmähinnat[Ikä 16+]*Ikärakenne[[#This Row],[16 vuotta täyttäneet]]</f>
        <v>313131.48000000004</v>
      </c>
      <c r="O75" s="136" cm="1">
        <f t="array" ref="O75">Ikäryhmähinnat[Ikä 18-64]*Ikärakenne[[#This Row],[18–64-vuotiaat]]</f>
        <v>241589.02999999997</v>
      </c>
      <c r="P75" s="178">
        <f>SUM(Ikärakenne[[#This Row],[Ikä 0–5]:[Ikä 18-64]])</f>
        <v>10494379.07</v>
      </c>
    </row>
    <row r="76" spans="1:16" x14ac:dyDescent="0.25">
      <c r="A76" s="127">
        <v>218</v>
      </c>
      <c r="B76" s="124" t="s">
        <v>81</v>
      </c>
      <c r="C76" s="38">
        <f>SUM(Ikärakenne[[#This Row],[0–5-vuotiaat]:[16 vuotta täyttäneet]])</f>
        <v>1134</v>
      </c>
      <c r="D76" s="41">
        <v>29</v>
      </c>
      <c r="E76" s="41">
        <v>8</v>
      </c>
      <c r="F76" s="41">
        <v>59</v>
      </c>
      <c r="G76" s="41">
        <v>32</v>
      </c>
      <c r="H76" s="41">
        <v>1006</v>
      </c>
      <c r="I76" s="41">
        <v>551</v>
      </c>
      <c r="J76" s="136" cm="1">
        <f t="array" ref="J76">Ikäryhmähinnat[Ikä 0–5]*Ikärakenne[[#This Row],[0–5-vuotiaat]]</f>
        <v>271312.98000000004</v>
      </c>
      <c r="K76" s="136" cm="1">
        <f t="array" ref="K76">Ikäryhmähinnat[Ikä 6]*Ikärakenne[[#This Row],[6 vuotiaat]]</f>
        <v>79585.279999999999</v>
      </c>
      <c r="L76" s="136" cm="1">
        <f t="array" ref="L76">Ikäryhmähinnat[Ikä 7–12]*Ikärakenne[[#This Row],[7–12-vuotiaat]]</f>
        <v>503156.13</v>
      </c>
      <c r="M76" s="136" cm="1">
        <f t="array" ref="M76">Ikäryhmähinnat[Ikä 13–15]*Ikärakenne[[#This Row],[13–15-vuotiaat]]</f>
        <v>462342.72</v>
      </c>
      <c r="N76" s="136" cm="1">
        <f t="array" ref="N76">Ikäryhmähinnat[Ikä 16+]*Ikärakenne[[#This Row],[16 vuotta täyttäneet]]</f>
        <v>73669.38</v>
      </c>
      <c r="O76" s="136" cm="1">
        <f t="array" ref="O76">Ikäryhmähinnat[Ikä 18-64]*Ikärakenne[[#This Row],[18–64-vuotiaat]]</f>
        <v>49430.21</v>
      </c>
      <c r="P76" s="178">
        <f>SUM(Ikärakenne[[#This Row],[Ikä 0–5]:[Ikä 18-64]])</f>
        <v>1439496.6999999997</v>
      </c>
    </row>
    <row r="77" spans="1:16" x14ac:dyDescent="0.25">
      <c r="A77" s="127">
        <v>224</v>
      </c>
      <c r="B77" s="124" t="s">
        <v>82</v>
      </c>
      <c r="C77" s="38">
        <f>SUM(Ikärakenne[[#This Row],[0–5-vuotiaat]:[16 vuotta täyttäneet]])</f>
        <v>8274</v>
      </c>
      <c r="D77" s="41">
        <v>277</v>
      </c>
      <c r="E77" s="41">
        <v>55</v>
      </c>
      <c r="F77" s="41">
        <v>470</v>
      </c>
      <c r="G77" s="41">
        <v>298</v>
      </c>
      <c r="H77" s="41">
        <v>7174</v>
      </c>
      <c r="I77" s="41">
        <v>4471</v>
      </c>
      <c r="J77" s="136" cm="1">
        <f t="array" ref="J77">Ikäryhmähinnat[Ikä 0–5]*Ikärakenne[[#This Row],[0–5-vuotiaat]]</f>
        <v>2591506.7400000002</v>
      </c>
      <c r="K77" s="136" cm="1">
        <f t="array" ref="K77">Ikäryhmähinnat[Ikä 6]*Ikärakenne[[#This Row],[6 vuotiaat]]</f>
        <v>547148.80000000005</v>
      </c>
      <c r="L77" s="136" cm="1">
        <f t="array" ref="L77">Ikäryhmähinnat[Ikä 7–12]*Ikärakenne[[#This Row],[7–12-vuotiaat]]</f>
        <v>4008192.9</v>
      </c>
      <c r="M77" s="136" cm="1">
        <f t="array" ref="M77">Ikäryhmähinnat[Ikä 13–15]*Ikärakenne[[#This Row],[13–15-vuotiaat]]</f>
        <v>4305566.58</v>
      </c>
      <c r="N77" s="136" cm="1">
        <f t="array" ref="N77">Ikäryhmähinnat[Ikä 16+]*Ikärakenne[[#This Row],[16 vuotta täyttäneet]]</f>
        <v>525352.02</v>
      </c>
      <c r="O77" s="136" cm="1">
        <f t="array" ref="O77">Ikäryhmähinnat[Ikä 18-64]*Ikärakenne[[#This Row],[18–64-vuotiaat]]</f>
        <v>401093.41</v>
      </c>
      <c r="P77" s="178">
        <f>SUM(Ikärakenne[[#This Row],[Ikä 0–5]:[Ikä 18-64]])</f>
        <v>12378860.449999999</v>
      </c>
    </row>
    <row r="78" spans="1:16" x14ac:dyDescent="0.25">
      <c r="A78" s="127">
        <v>226</v>
      </c>
      <c r="B78" s="124" t="s">
        <v>83</v>
      </c>
      <c r="C78" s="38">
        <f>SUM(Ikärakenne[[#This Row],[0–5-vuotiaat]:[16 vuotta täyttäneet]])</f>
        <v>3514</v>
      </c>
      <c r="D78" s="41">
        <v>103</v>
      </c>
      <c r="E78" s="41">
        <v>29</v>
      </c>
      <c r="F78" s="41">
        <v>157</v>
      </c>
      <c r="G78" s="41">
        <v>104</v>
      </c>
      <c r="H78" s="41">
        <v>3121</v>
      </c>
      <c r="I78" s="41">
        <v>1654</v>
      </c>
      <c r="J78" s="136" cm="1">
        <f t="array" ref="J78">Ikäryhmähinnat[Ikä 0–5]*Ikärakenne[[#This Row],[0–5-vuotiaat]]</f>
        <v>963628.8600000001</v>
      </c>
      <c r="K78" s="136" cm="1">
        <f t="array" ref="K78">Ikäryhmähinnat[Ikä 6]*Ikärakenne[[#This Row],[6 vuotiaat]]</f>
        <v>288496.64000000001</v>
      </c>
      <c r="L78" s="136" cm="1">
        <f t="array" ref="L78">Ikäryhmähinnat[Ikä 7–12]*Ikärakenne[[#This Row],[7–12-vuotiaat]]</f>
        <v>1338906.99</v>
      </c>
      <c r="M78" s="136" cm="1">
        <f t="array" ref="M78">Ikäryhmähinnat[Ikä 13–15]*Ikärakenne[[#This Row],[13–15-vuotiaat]]</f>
        <v>1502613.8399999999</v>
      </c>
      <c r="N78" s="136" cm="1">
        <f t="array" ref="N78">Ikäryhmähinnat[Ikä 16+]*Ikärakenne[[#This Row],[16 vuotta täyttäneet]]</f>
        <v>228550.83000000002</v>
      </c>
      <c r="O78" s="136" cm="1">
        <f t="array" ref="O78">Ikäryhmähinnat[Ikä 18-64]*Ikärakenne[[#This Row],[18–64-vuotiaat]]</f>
        <v>148380.34</v>
      </c>
      <c r="P78" s="178">
        <f>SUM(Ikärakenne[[#This Row],[Ikä 0–5]:[Ikä 18-64]])</f>
        <v>4470577.5</v>
      </c>
    </row>
    <row r="79" spans="1:16" x14ac:dyDescent="0.25">
      <c r="A79" s="127">
        <v>230</v>
      </c>
      <c r="B79" s="124" t="s">
        <v>84</v>
      </c>
      <c r="C79" s="38">
        <f>SUM(Ikärakenne[[#This Row],[0–5-vuotiaat]:[16 vuotta täyttäneet]])</f>
        <v>2133</v>
      </c>
      <c r="D79" s="41">
        <v>73</v>
      </c>
      <c r="E79" s="41">
        <v>18</v>
      </c>
      <c r="F79" s="41">
        <v>123</v>
      </c>
      <c r="G79" s="41">
        <v>61</v>
      </c>
      <c r="H79" s="41">
        <v>1858</v>
      </c>
      <c r="I79" s="41">
        <v>1033</v>
      </c>
      <c r="J79" s="136" cm="1">
        <f t="array" ref="J79">Ikäryhmähinnat[Ikä 0–5]*Ikärakenne[[#This Row],[0–5-vuotiaat]]</f>
        <v>682960.26</v>
      </c>
      <c r="K79" s="136" cm="1">
        <f t="array" ref="K79">Ikäryhmähinnat[Ikä 6]*Ikärakenne[[#This Row],[6 vuotiaat]]</f>
        <v>179066.88</v>
      </c>
      <c r="L79" s="136" cm="1">
        <f t="array" ref="L79">Ikäryhmähinnat[Ikä 7–12]*Ikärakenne[[#This Row],[7–12-vuotiaat]]</f>
        <v>1048952.6099999999</v>
      </c>
      <c r="M79" s="136" cm="1">
        <f t="array" ref="M79">Ikäryhmähinnat[Ikä 13–15]*Ikärakenne[[#This Row],[13–15-vuotiaat]]</f>
        <v>881340.80999999994</v>
      </c>
      <c r="N79" s="136" cm="1">
        <f t="array" ref="N79">Ikäryhmähinnat[Ikä 16+]*Ikärakenne[[#This Row],[16 vuotta täyttäneet]]</f>
        <v>136061.34</v>
      </c>
      <c r="O79" s="136" cm="1">
        <f t="array" ref="O79">Ikäryhmähinnat[Ikä 18-64]*Ikärakenne[[#This Row],[18–64-vuotiaat]]</f>
        <v>92670.43</v>
      </c>
      <c r="P79" s="178">
        <f>SUM(Ikärakenne[[#This Row],[Ikä 0–5]:[Ikä 18-64]])</f>
        <v>3021052.33</v>
      </c>
    </row>
    <row r="80" spans="1:16" x14ac:dyDescent="0.25">
      <c r="A80" s="127">
        <v>231</v>
      </c>
      <c r="B80" s="124" t="s">
        <v>85</v>
      </c>
      <c r="C80" s="38">
        <f>SUM(Ikärakenne[[#This Row],[0–5-vuotiaat]:[16 vuotta täyttäneet]])</f>
        <v>1248</v>
      </c>
      <c r="D80" s="41">
        <v>55</v>
      </c>
      <c r="E80" s="41">
        <v>3</v>
      </c>
      <c r="F80" s="41">
        <v>78</v>
      </c>
      <c r="G80" s="41">
        <v>40</v>
      </c>
      <c r="H80" s="41">
        <v>1072</v>
      </c>
      <c r="I80" s="41">
        <v>550</v>
      </c>
      <c r="J80" s="136" cm="1">
        <f t="array" ref="J80">Ikäryhmähinnat[Ikä 0–5]*Ikärakenne[[#This Row],[0–5-vuotiaat]]</f>
        <v>514559.10000000003</v>
      </c>
      <c r="K80" s="136" cm="1">
        <f t="array" ref="K80">Ikäryhmähinnat[Ikä 6]*Ikärakenne[[#This Row],[6 vuotiaat]]</f>
        <v>29844.48</v>
      </c>
      <c r="L80" s="136" cm="1">
        <f t="array" ref="L80">Ikäryhmähinnat[Ikä 7–12]*Ikärakenne[[#This Row],[7–12-vuotiaat]]</f>
        <v>665189.46</v>
      </c>
      <c r="M80" s="136" cm="1">
        <f t="array" ref="M80">Ikäryhmähinnat[Ikä 13–15]*Ikärakenne[[#This Row],[13–15-vuotiaat]]</f>
        <v>577928.39999999991</v>
      </c>
      <c r="N80" s="136" cm="1">
        <f t="array" ref="N80">Ikäryhmähinnat[Ikä 16+]*Ikärakenne[[#This Row],[16 vuotta täyttäneet]]</f>
        <v>78502.559999999998</v>
      </c>
      <c r="O80" s="136" cm="1">
        <f t="array" ref="O80">Ikäryhmähinnat[Ikä 18-64]*Ikärakenne[[#This Row],[18–64-vuotiaat]]</f>
        <v>49340.5</v>
      </c>
      <c r="P80" s="178">
        <f>SUM(Ikärakenne[[#This Row],[Ikä 0–5]:[Ikä 18-64]])</f>
        <v>1915364.5</v>
      </c>
    </row>
    <row r="81" spans="1:16" x14ac:dyDescent="0.25">
      <c r="A81" s="127">
        <v>232</v>
      </c>
      <c r="B81" s="124" t="s">
        <v>86</v>
      </c>
      <c r="C81" s="38">
        <f>SUM(Ikärakenne[[#This Row],[0–5-vuotiaat]:[16 vuotta täyttäneet]])</f>
        <v>12429</v>
      </c>
      <c r="D81" s="41">
        <v>489</v>
      </c>
      <c r="E81" s="41">
        <v>104</v>
      </c>
      <c r="F81" s="41">
        <v>777</v>
      </c>
      <c r="G81" s="41">
        <v>452</v>
      </c>
      <c r="H81" s="41">
        <v>10607</v>
      </c>
      <c r="I81" s="41">
        <v>6383</v>
      </c>
      <c r="J81" s="136" cm="1">
        <f t="array" ref="J81">Ikäryhmähinnat[Ikä 0–5]*Ikärakenne[[#This Row],[0–5-vuotiaat]]</f>
        <v>4574898.1800000006</v>
      </c>
      <c r="K81" s="136" cm="1">
        <f t="array" ref="K81">Ikäryhmähinnat[Ikä 6]*Ikärakenne[[#This Row],[6 vuotiaat]]</f>
        <v>1034608.64</v>
      </c>
      <c r="L81" s="136" cm="1">
        <f t="array" ref="L81">Ikäryhmähinnat[Ikä 7–12]*Ikärakenne[[#This Row],[7–12-vuotiaat]]</f>
        <v>6626310.3899999997</v>
      </c>
      <c r="M81" s="136" cm="1">
        <f t="array" ref="M81">Ikäryhmähinnat[Ikä 13–15]*Ikärakenne[[#This Row],[13–15-vuotiaat]]</f>
        <v>6530590.9199999999</v>
      </c>
      <c r="N81" s="136" cm="1">
        <f t="array" ref="N81">Ikäryhmähinnat[Ikä 16+]*Ikärakenne[[#This Row],[16 vuotta täyttäneet]]</f>
        <v>776750.61</v>
      </c>
      <c r="O81" s="136" cm="1">
        <f t="array" ref="O81">Ikäryhmähinnat[Ikä 18-64]*Ikärakenne[[#This Row],[18–64-vuotiaat]]</f>
        <v>572618.92999999993</v>
      </c>
      <c r="P81" s="178">
        <f>SUM(Ikärakenne[[#This Row],[Ikä 0–5]:[Ikä 18-64]])</f>
        <v>20115777.670000002</v>
      </c>
    </row>
    <row r="82" spans="1:16" x14ac:dyDescent="0.25">
      <c r="A82" s="127">
        <v>233</v>
      </c>
      <c r="B82" s="124" t="s">
        <v>87</v>
      </c>
      <c r="C82" s="38">
        <f>SUM(Ikärakenne[[#This Row],[0–5-vuotiaat]:[16 vuotta täyttäneet]])</f>
        <v>14909</v>
      </c>
      <c r="D82" s="41">
        <v>608</v>
      </c>
      <c r="E82" s="41">
        <v>107</v>
      </c>
      <c r="F82" s="41">
        <v>897</v>
      </c>
      <c r="G82" s="41">
        <v>545</v>
      </c>
      <c r="H82" s="41">
        <v>12752</v>
      </c>
      <c r="I82" s="41">
        <v>7636</v>
      </c>
      <c r="J82" s="136" cm="1">
        <f t="array" ref="J82">Ikäryhmähinnat[Ikä 0–5]*Ikärakenne[[#This Row],[0–5-vuotiaat]]</f>
        <v>5688216.9600000009</v>
      </c>
      <c r="K82" s="136" cm="1">
        <f t="array" ref="K82">Ikäryhmähinnat[Ikä 6]*Ikärakenne[[#This Row],[6 vuotiaat]]</f>
        <v>1064453.1199999999</v>
      </c>
      <c r="L82" s="136" cm="1">
        <f t="array" ref="L82">Ikäryhmähinnat[Ikä 7–12]*Ikärakenne[[#This Row],[7–12-vuotiaat]]</f>
        <v>7649678.79</v>
      </c>
      <c r="M82" s="136" cm="1">
        <f t="array" ref="M82">Ikäryhmähinnat[Ikä 13–15]*Ikärakenne[[#This Row],[13–15-vuotiaat]]</f>
        <v>7874274.4499999993</v>
      </c>
      <c r="N82" s="136" cm="1">
        <f t="array" ref="N82">Ikäryhmähinnat[Ikä 16+]*Ikärakenne[[#This Row],[16 vuotta täyttäneet]]</f>
        <v>933828.96000000008</v>
      </c>
      <c r="O82" s="136" cm="1">
        <f t="array" ref="O82">Ikäryhmähinnat[Ikä 18-64]*Ikärakenne[[#This Row],[18–64-vuotiaat]]</f>
        <v>685025.55999999994</v>
      </c>
      <c r="P82" s="178">
        <f>SUM(Ikärakenne[[#This Row],[Ikä 0–5]:[Ikä 18-64]])</f>
        <v>23895477.84</v>
      </c>
    </row>
    <row r="83" spans="1:16" x14ac:dyDescent="0.25">
      <c r="A83" s="127">
        <v>235</v>
      </c>
      <c r="B83" s="124" t="s">
        <v>88</v>
      </c>
      <c r="C83" s="38">
        <f>SUM(Ikärakenne[[#This Row],[0–5-vuotiaat]:[16 vuotta täyttäneet]])</f>
        <v>10318</v>
      </c>
      <c r="D83" s="41">
        <v>581</v>
      </c>
      <c r="E83" s="41">
        <v>122</v>
      </c>
      <c r="F83" s="41">
        <v>784</v>
      </c>
      <c r="G83" s="41">
        <v>441</v>
      </c>
      <c r="H83" s="41">
        <v>8390</v>
      </c>
      <c r="I83" s="41">
        <v>5617</v>
      </c>
      <c r="J83" s="136" cm="1">
        <f t="array" ref="J83">Ikäryhmähinnat[Ikä 0–5]*Ikärakenne[[#This Row],[0–5-vuotiaat]]</f>
        <v>5435615.2200000007</v>
      </c>
      <c r="K83" s="136" cm="1">
        <f t="array" ref="K83">Ikäryhmähinnat[Ikä 6]*Ikärakenne[[#This Row],[6 vuotiaat]]</f>
        <v>1213675.52</v>
      </c>
      <c r="L83" s="136" cm="1">
        <f t="array" ref="L83">Ikäryhmähinnat[Ikä 7–12]*Ikärakenne[[#This Row],[7–12-vuotiaat]]</f>
        <v>6686006.8799999999</v>
      </c>
      <c r="M83" s="136" cm="1">
        <f t="array" ref="M83">Ikäryhmähinnat[Ikä 13–15]*Ikärakenne[[#This Row],[13–15-vuotiaat]]</f>
        <v>6371660.6099999994</v>
      </c>
      <c r="N83" s="136" cm="1">
        <f t="array" ref="N83">Ikäryhmähinnat[Ikä 16+]*Ikärakenne[[#This Row],[16 vuotta täyttäneet]]</f>
        <v>614399.70000000007</v>
      </c>
      <c r="O83" s="136" cm="1">
        <f t="array" ref="O83">Ikäryhmähinnat[Ikä 18-64]*Ikärakenne[[#This Row],[18–64-vuotiaat]]</f>
        <v>503901.06999999995</v>
      </c>
      <c r="P83" s="178">
        <f>SUM(Ikärakenne[[#This Row],[Ikä 0–5]:[Ikä 18-64]])</f>
        <v>20825259</v>
      </c>
    </row>
    <row r="84" spans="1:16" x14ac:dyDescent="0.25">
      <c r="A84" s="127">
        <v>236</v>
      </c>
      <c r="B84" s="124" t="s">
        <v>89</v>
      </c>
      <c r="C84" s="38">
        <f>SUM(Ikärakenne[[#This Row],[0–5-vuotiaat]:[16 vuotta täyttäneet]])</f>
        <v>4074</v>
      </c>
      <c r="D84" s="41">
        <v>186</v>
      </c>
      <c r="E84" s="41">
        <v>38</v>
      </c>
      <c r="F84" s="41">
        <v>316</v>
      </c>
      <c r="G84" s="41">
        <v>182</v>
      </c>
      <c r="H84" s="41">
        <v>3352</v>
      </c>
      <c r="I84" s="41">
        <v>2132</v>
      </c>
      <c r="J84" s="136" cm="1">
        <f t="array" ref="J84">Ikäryhmähinnat[Ikä 0–5]*Ikärakenne[[#This Row],[0–5-vuotiaat]]</f>
        <v>1740145.32</v>
      </c>
      <c r="K84" s="136" cm="1">
        <f t="array" ref="K84">Ikäryhmähinnat[Ikä 6]*Ikärakenne[[#This Row],[6 vuotiaat]]</f>
        <v>378030.08000000002</v>
      </c>
      <c r="L84" s="136" cm="1">
        <f t="array" ref="L84">Ikäryhmähinnat[Ikä 7–12]*Ikärakenne[[#This Row],[7–12-vuotiaat]]</f>
        <v>2694870.12</v>
      </c>
      <c r="M84" s="136" cm="1">
        <f t="array" ref="M84">Ikäryhmähinnat[Ikä 13–15]*Ikärakenne[[#This Row],[13–15-vuotiaat]]</f>
        <v>2629574.2199999997</v>
      </c>
      <c r="N84" s="136" cm="1">
        <f t="array" ref="N84">Ikäryhmähinnat[Ikä 16+]*Ikärakenne[[#This Row],[16 vuotta täyttäneet]]</f>
        <v>245466.96000000002</v>
      </c>
      <c r="O84" s="136" cm="1">
        <f t="array" ref="O84">Ikäryhmähinnat[Ikä 18-64]*Ikärakenne[[#This Row],[18–64-vuotiaat]]</f>
        <v>191261.72</v>
      </c>
      <c r="P84" s="178">
        <f>SUM(Ikärakenne[[#This Row],[Ikä 0–5]:[Ikä 18-64]])</f>
        <v>7879348.419999999</v>
      </c>
    </row>
    <row r="85" spans="1:16" x14ac:dyDescent="0.25">
      <c r="A85" s="127">
        <v>239</v>
      </c>
      <c r="B85" s="124" t="s">
        <v>90</v>
      </c>
      <c r="C85" s="38">
        <f>SUM(Ikärakenne[[#This Row],[0–5-vuotiaat]:[16 vuotta täyttäneet]])</f>
        <v>1922</v>
      </c>
      <c r="D85" s="41">
        <v>54</v>
      </c>
      <c r="E85" s="41">
        <v>13</v>
      </c>
      <c r="F85" s="41">
        <v>92</v>
      </c>
      <c r="G85" s="41">
        <v>53</v>
      </c>
      <c r="H85" s="41">
        <v>1710</v>
      </c>
      <c r="I85" s="41">
        <v>845</v>
      </c>
      <c r="J85" s="136" cm="1">
        <f t="array" ref="J85">Ikäryhmähinnat[Ikä 0–5]*Ikärakenne[[#This Row],[0–5-vuotiaat]]</f>
        <v>505203.48000000004</v>
      </c>
      <c r="K85" s="136" cm="1">
        <f t="array" ref="K85">Ikäryhmähinnat[Ikä 6]*Ikärakenne[[#This Row],[6 vuotiaat]]</f>
        <v>129326.08</v>
      </c>
      <c r="L85" s="136" cm="1">
        <f t="array" ref="L85">Ikäryhmähinnat[Ikä 7–12]*Ikärakenne[[#This Row],[7–12-vuotiaat]]</f>
        <v>784582.44</v>
      </c>
      <c r="M85" s="136" cm="1">
        <f t="array" ref="M85">Ikäryhmähinnat[Ikä 13–15]*Ikärakenne[[#This Row],[13–15-vuotiaat]]</f>
        <v>765755.13</v>
      </c>
      <c r="N85" s="136" cm="1">
        <f t="array" ref="N85">Ikäryhmähinnat[Ikä 16+]*Ikärakenne[[#This Row],[16 vuotta täyttäneet]]</f>
        <v>125223.3</v>
      </c>
      <c r="O85" s="136" cm="1">
        <f t="array" ref="O85">Ikäryhmähinnat[Ikä 18-64]*Ikärakenne[[#This Row],[18–64-vuotiaat]]</f>
        <v>75804.95</v>
      </c>
      <c r="P85" s="178">
        <f>SUM(Ikärakenne[[#This Row],[Ikä 0–5]:[Ikä 18-64]])</f>
        <v>2385895.38</v>
      </c>
    </row>
    <row r="86" spans="1:16" x14ac:dyDescent="0.25">
      <c r="A86" s="127">
        <v>240</v>
      </c>
      <c r="B86" s="124" t="s">
        <v>91</v>
      </c>
      <c r="C86" s="38">
        <f>SUM(Ikärakenne[[#This Row],[0–5-vuotiaat]:[16 vuotta täyttäneet]])</f>
        <v>19339</v>
      </c>
      <c r="D86" s="41">
        <v>742</v>
      </c>
      <c r="E86" s="41">
        <v>136</v>
      </c>
      <c r="F86" s="41">
        <v>1085</v>
      </c>
      <c r="G86" s="41">
        <v>678</v>
      </c>
      <c r="H86" s="41">
        <v>16698</v>
      </c>
      <c r="I86" s="41">
        <v>10213</v>
      </c>
      <c r="J86" s="136" cm="1">
        <f t="array" ref="J86">Ikäryhmähinnat[Ikä 0–5]*Ikärakenne[[#This Row],[0–5-vuotiaat]]</f>
        <v>6941870.040000001</v>
      </c>
      <c r="K86" s="136" cm="1">
        <f t="array" ref="K86">Ikäryhmähinnat[Ikä 6]*Ikärakenne[[#This Row],[6 vuotiaat]]</f>
        <v>1352949.76</v>
      </c>
      <c r="L86" s="136" cm="1">
        <f t="array" ref="L86">Ikäryhmähinnat[Ikä 7–12]*Ikärakenne[[#This Row],[7–12-vuotiaat]]</f>
        <v>9252955.9499999993</v>
      </c>
      <c r="M86" s="136" cm="1">
        <f t="array" ref="M86">Ikäryhmähinnat[Ikä 13–15]*Ikärakenne[[#This Row],[13–15-vuotiaat]]</f>
        <v>9795886.379999999</v>
      </c>
      <c r="N86" s="136" cm="1">
        <f t="array" ref="N86">Ikäryhmähinnat[Ikä 16+]*Ikärakenne[[#This Row],[16 vuotta täyttäneet]]</f>
        <v>1222794.54</v>
      </c>
      <c r="O86" s="136" cm="1">
        <f t="array" ref="O86">Ikäryhmähinnat[Ikä 18-64]*Ikärakenne[[#This Row],[18–64-vuotiaat]]</f>
        <v>916208.23</v>
      </c>
      <c r="P86" s="178">
        <f>SUM(Ikärakenne[[#This Row],[Ikä 0–5]:[Ikä 18-64]])</f>
        <v>29482664.899999999</v>
      </c>
    </row>
    <row r="87" spans="1:16" x14ac:dyDescent="0.25">
      <c r="A87" s="127">
        <v>241</v>
      </c>
      <c r="B87" s="124" t="s">
        <v>92</v>
      </c>
      <c r="C87" s="38">
        <f>SUM(Ikärakenne[[#This Row],[0–5-vuotiaat]:[16 vuotta täyttäneet]])</f>
        <v>7576</v>
      </c>
      <c r="D87" s="41">
        <v>358</v>
      </c>
      <c r="E87" s="41">
        <v>63</v>
      </c>
      <c r="F87" s="41">
        <v>523</v>
      </c>
      <c r="G87" s="41">
        <v>291</v>
      </c>
      <c r="H87" s="41">
        <v>6341</v>
      </c>
      <c r="I87" s="41">
        <v>3943</v>
      </c>
      <c r="J87" s="136" cm="1">
        <f t="array" ref="J87">Ikäryhmähinnat[Ikä 0–5]*Ikärakenne[[#This Row],[0–5-vuotiaat]]</f>
        <v>3349311.9600000004</v>
      </c>
      <c r="K87" s="136" cm="1">
        <f t="array" ref="K87">Ikäryhmähinnat[Ikä 6]*Ikärakenne[[#This Row],[6 vuotiaat]]</f>
        <v>626734.07999999996</v>
      </c>
      <c r="L87" s="136" cm="1">
        <f t="array" ref="L87">Ikäryhmähinnat[Ikä 7–12]*Ikärakenne[[#This Row],[7–12-vuotiaat]]</f>
        <v>4460180.6099999994</v>
      </c>
      <c r="M87" s="136" cm="1">
        <f t="array" ref="M87">Ikäryhmähinnat[Ikä 13–15]*Ikärakenne[[#This Row],[13–15-vuotiaat]]</f>
        <v>4204429.1099999994</v>
      </c>
      <c r="N87" s="136" cm="1">
        <f t="array" ref="N87">Ikäryhmähinnat[Ikä 16+]*Ikärakenne[[#This Row],[16 vuotta täyttäneet]]</f>
        <v>464351.43000000005</v>
      </c>
      <c r="O87" s="136" cm="1">
        <f t="array" ref="O87">Ikäryhmähinnat[Ikä 18-64]*Ikärakenne[[#This Row],[18–64-vuotiaat]]</f>
        <v>353726.52999999997</v>
      </c>
      <c r="P87" s="178">
        <f>SUM(Ikärakenne[[#This Row],[Ikä 0–5]:[Ikä 18-64]])</f>
        <v>13458733.719999999</v>
      </c>
    </row>
    <row r="88" spans="1:16" x14ac:dyDescent="0.25">
      <c r="A88" s="127">
        <v>244</v>
      </c>
      <c r="B88" s="124" t="s">
        <v>93</v>
      </c>
      <c r="C88" s="38">
        <f>SUM(Ikärakenne[[#This Row],[0–5-vuotiaat]:[16 vuotta täyttäneet]])</f>
        <v>19702</v>
      </c>
      <c r="D88" s="41">
        <v>1523</v>
      </c>
      <c r="E88" s="41">
        <v>235</v>
      </c>
      <c r="F88" s="41">
        <v>1835</v>
      </c>
      <c r="G88" s="41">
        <v>1037</v>
      </c>
      <c r="H88" s="41">
        <v>15072</v>
      </c>
      <c r="I88" s="41">
        <v>10979</v>
      </c>
      <c r="J88" s="136" cm="1">
        <f t="array" ref="J88">Ikäryhmähinnat[Ikä 0–5]*Ikärakenne[[#This Row],[0–5-vuotiaat]]</f>
        <v>14248609.260000002</v>
      </c>
      <c r="K88" s="136" cm="1">
        <f t="array" ref="K88">Ikäryhmähinnat[Ikä 6]*Ikärakenne[[#This Row],[6 vuotiaat]]</f>
        <v>2337817.6000000001</v>
      </c>
      <c r="L88" s="136" cm="1">
        <f t="array" ref="L88">Ikäryhmähinnat[Ikä 7–12]*Ikärakenne[[#This Row],[7–12-vuotiaat]]</f>
        <v>15649008.449999999</v>
      </c>
      <c r="M88" s="136" cm="1">
        <f t="array" ref="M88">Ikäryhmähinnat[Ikä 13–15]*Ikärakenne[[#This Row],[13–15-vuotiaat]]</f>
        <v>14982793.77</v>
      </c>
      <c r="N88" s="136" cm="1">
        <f t="array" ref="N88">Ikäryhmähinnat[Ikä 16+]*Ikärakenne[[#This Row],[16 vuotta täyttäneet]]</f>
        <v>1103722.56</v>
      </c>
      <c r="O88" s="136" cm="1">
        <f t="array" ref="O88">Ikäryhmähinnat[Ikä 18-64]*Ikärakenne[[#This Row],[18–64-vuotiaat]]</f>
        <v>984926.09</v>
      </c>
      <c r="P88" s="178">
        <f>SUM(Ikärakenne[[#This Row],[Ikä 0–5]:[Ikä 18-64]])</f>
        <v>49306877.730000004</v>
      </c>
    </row>
    <row r="89" spans="1:16" x14ac:dyDescent="0.25">
      <c r="A89" s="127">
        <v>245</v>
      </c>
      <c r="B89" s="124" t="s">
        <v>94</v>
      </c>
      <c r="C89" s="38">
        <f>SUM(Ikärakenne[[#This Row],[0–5-vuotiaat]:[16 vuotta täyttäneet]])</f>
        <v>38767</v>
      </c>
      <c r="D89" s="41">
        <v>2140</v>
      </c>
      <c r="E89" s="41">
        <v>343</v>
      </c>
      <c r="F89" s="41">
        <v>2512</v>
      </c>
      <c r="G89" s="41">
        <v>1321</v>
      </c>
      <c r="H89" s="41">
        <v>32451</v>
      </c>
      <c r="I89" s="41">
        <v>23224</v>
      </c>
      <c r="J89" s="136" cm="1">
        <f t="array" ref="J89">Ikäryhmähinnat[Ikä 0–5]*Ikärakenne[[#This Row],[0–5-vuotiaat]]</f>
        <v>20021026.800000001</v>
      </c>
      <c r="K89" s="136" cm="1">
        <f t="array" ref="K89">Ikäryhmähinnat[Ikä 6]*Ikärakenne[[#This Row],[6 vuotiaat]]</f>
        <v>3412218.88</v>
      </c>
      <c r="L89" s="136" cm="1">
        <f t="array" ref="L89">Ikäryhmähinnat[Ikä 7–12]*Ikärakenne[[#This Row],[7–12-vuotiaat]]</f>
        <v>21422511.84</v>
      </c>
      <c r="M89" s="136" cm="1">
        <f t="array" ref="M89">Ikäryhmähinnat[Ikä 13–15]*Ikärakenne[[#This Row],[13–15-vuotiaat]]</f>
        <v>19086085.41</v>
      </c>
      <c r="N89" s="136" cm="1">
        <f t="array" ref="N89">Ikäryhmähinnat[Ikä 16+]*Ikärakenne[[#This Row],[16 vuotta täyttäneet]]</f>
        <v>2376386.73</v>
      </c>
      <c r="O89" s="136" cm="1">
        <f t="array" ref="O89">Ikäryhmähinnat[Ikä 18-64]*Ikärakenne[[#This Row],[18–64-vuotiaat]]</f>
        <v>2083425.0399999998</v>
      </c>
      <c r="P89" s="178">
        <f>SUM(Ikärakenne[[#This Row],[Ikä 0–5]:[Ikä 18-64]])</f>
        <v>68401654.699999988</v>
      </c>
    </row>
    <row r="90" spans="1:16" x14ac:dyDescent="0.25">
      <c r="A90" s="127">
        <v>249</v>
      </c>
      <c r="B90" s="124" t="s">
        <v>95</v>
      </c>
      <c r="C90" s="38">
        <f>SUM(Ikärakenne[[#This Row],[0–5-vuotiaat]:[16 vuotta täyttäneet]])</f>
        <v>9014</v>
      </c>
      <c r="D90" s="41">
        <v>293</v>
      </c>
      <c r="E90" s="41">
        <v>46</v>
      </c>
      <c r="F90" s="41">
        <v>505</v>
      </c>
      <c r="G90" s="41">
        <v>312</v>
      </c>
      <c r="H90" s="41">
        <v>7858</v>
      </c>
      <c r="I90" s="41">
        <v>4266</v>
      </c>
      <c r="J90" s="136" cm="1">
        <f t="array" ref="J90">Ikäryhmähinnat[Ikä 0–5]*Ikärakenne[[#This Row],[0–5-vuotiaat]]</f>
        <v>2741196.66</v>
      </c>
      <c r="K90" s="136" cm="1">
        <f t="array" ref="K90">Ikäryhmähinnat[Ikä 6]*Ikärakenne[[#This Row],[6 vuotiaat]]</f>
        <v>457615.35999999999</v>
      </c>
      <c r="L90" s="136" cm="1">
        <f t="array" ref="L90">Ikäryhmähinnat[Ikä 7–12]*Ikärakenne[[#This Row],[7–12-vuotiaat]]</f>
        <v>4306675.3499999996</v>
      </c>
      <c r="M90" s="136" cm="1">
        <f t="array" ref="M90">Ikäryhmähinnat[Ikä 13–15]*Ikärakenne[[#This Row],[13–15-vuotiaat]]</f>
        <v>4507841.5199999996</v>
      </c>
      <c r="N90" s="136" cm="1">
        <f t="array" ref="N90">Ikäryhmähinnat[Ikä 16+]*Ikärakenne[[#This Row],[16 vuotta täyttäneet]]</f>
        <v>575441.34000000008</v>
      </c>
      <c r="O90" s="136" cm="1">
        <f t="array" ref="O90">Ikäryhmähinnat[Ikä 18-64]*Ikärakenne[[#This Row],[18–64-vuotiaat]]</f>
        <v>382702.86</v>
      </c>
      <c r="P90" s="178">
        <f>SUM(Ikärakenne[[#This Row],[Ikä 0–5]:[Ikä 18-64]])</f>
        <v>12971473.089999998</v>
      </c>
    </row>
    <row r="91" spans="1:16" x14ac:dyDescent="0.25">
      <c r="A91" s="127">
        <v>250</v>
      </c>
      <c r="B91" s="124" t="s">
        <v>96</v>
      </c>
      <c r="C91" s="38">
        <f>SUM(Ikärakenne[[#This Row],[0–5-vuotiaat]:[16 vuotta täyttäneet]])</f>
        <v>1670</v>
      </c>
      <c r="D91" s="41">
        <v>55</v>
      </c>
      <c r="E91" s="41">
        <v>8</v>
      </c>
      <c r="F91" s="41">
        <v>79</v>
      </c>
      <c r="G91" s="41">
        <v>60</v>
      </c>
      <c r="H91" s="41">
        <v>1468</v>
      </c>
      <c r="I91" s="41">
        <v>790</v>
      </c>
      <c r="J91" s="136" cm="1">
        <f t="array" ref="J91">Ikäryhmähinnat[Ikä 0–5]*Ikärakenne[[#This Row],[0–5-vuotiaat]]</f>
        <v>514559.10000000003</v>
      </c>
      <c r="K91" s="136" cm="1">
        <f t="array" ref="K91">Ikäryhmähinnat[Ikä 6]*Ikärakenne[[#This Row],[6 vuotiaat]]</f>
        <v>79585.279999999999</v>
      </c>
      <c r="L91" s="136" cm="1">
        <f t="array" ref="L91">Ikäryhmähinnat[Ikä 7–12]*Ikärakenne[[#This Row],[7–12-vuotiaat]]</f>
        <v>673717.53</v>
      </c>
      <c r="M91" s="136" cm="1">
        <f t="array" ref="M91">Ikäryhmähinnat[Ikä 13–15]*Ikärakenne[[#This Row],[13–15-vuotiaat]]</f>
        <v>866892.6</v>
      </c>
      <c r="N91" s="136" cm="1">
        <f t="array" ref="N91">Ikäryhmähinnat[Ikä 16+]*Ikärakenne[[#This Row],[16 vuotta täyttäneet]]</f>
        <v>107501.64</v>
      </c>
      <c r="O91" s="136" cm="1">
        <f t="array" ref="O91">Ikäryhmähinnat[Ikä 18-64]*Ikärakenne[[#This Row],[18–64-vuotiaat]]</f>
        <v>70870.899999999994</v>
      </c>
      <c r="P91" s="178">
        <f>SUM(Ikärakenne[[#This Row],[Ikä 0–5]:[Ikä 18-64]])</f>
        <v>2313127.0500000003</v>
      </c>
    </row>
    <row r="92" spans="1:16" x14ac:dyDescent="0.25">
      <c r="A92" s="127">
        <v>256</v>
      </c>
      <c r="B92" s="124" t="s">
        <v>97</v>
      </c>
      <c r="C92" s="38">
        <f>SUM(Ikärakenne[[#This Row],[0–5-vuotiaat]:[16 vuotta täyttäneet]])</f>
        <v>1472</v>
      </c>
      <c r="D92" s="41">
        <v>84</v>
      </c>
      <c r="E92" s="41">
        <v>18</v>
      </c>
      <c r="F92" s="41">
        <v>116</v>
      </c>
      <c r="G92" s="41">
        <v>57</v>
      </c>
      <c r="H92" s="41">
        <v>1197</v>
      </c>
      <c r="I92" s="41">
        <v>620</v>
      </c>
      <c r="J92" s="136" cm="1">
        <f t="array" ref="J92">Ikäryhmähinnat[Ikä 0–5]*Ikärakenne[[#This Row],[0–5-vuotiaat]]</f>
        <v>785872.08000000007</v>
      </c>
      <c r="K92" s="136" cm="1">
        <f t="array" ref="K92">Ikäryhmähinnat[Ikä 6]*Ikärakenne[[#This Row],[6 vuotiaat]]</f>
        <v>179066.88</v>
      </c>
      <c r="L92" s="136" cm="1">
        <f t="array" ref="L92">Ikäryhmähinnat[Ikä 7–12]*Ikärakenne[[#This Row],[7–12-vuotiaat]]</f>
        <v>989256.12</v>
      </c>
      <c r="M92" s="136" cm="1">
        <f t="array" ref="M92">Ikäryhmähinnat[Ikä 13–15]*Ikärakenne[[#This Row],[13–15-vuotiaat]]</f>
        <v>823547.97</v>
      </c>
      <c r="N92" s="136" cm="1">
        <f t="array" ref="N92">Ikäryhmähinnat[Ikä 16+]*Ikärakenne[[#This Row],[16 vuotta täyttäneet]]</f>
        <v>87656.31</v>
      </c>
      <c r="O92" s="136" cm="1">
        <f t="array" ref="O92">Ikäryhmähinnat[Ikä 18-64]*Ikärakenne[[#This Row],[18–64-vuotiaat]]</f>
        <v>55620.2</v>
      </c>
      <c r="P92" s="178">
        <f>SUM(Ikärakenne[[#This Row],[Ikä 0–5]:[Ikä 18-64]])</f>
        <v>2921019.56</v>
      </c>
    </row>
    <row r="93" spans="1:16" x14ac:dyDescent="0.25">
      <c r="A93" s="127">
        <v>257</v>
      </c>
      <c r="B93" s="124" t="s">
        <v>98</v>
      </c>
      <c r="C93" s="38">
        <f>SUM(Ikärakenne[[#This Row],[0–5-vuotiaat]:[16 vuotta täyttäneet]])</f>
        <v>41725</v>
      </c>
      <c r="D93" s="41">
        <v>2397</v>
      </c>
      <c r="E93" s="41">
        <v>410</v>
      </c>
      <c r="F93" s="41">
        <v>2948</v>
      </c>
      <c r="G93" s="41">
        <v>1772</v>
      </c>
      <c r="H93" s="41">
        <v>34198</v>
      </c>
      <c r="I93" s="41">
        <v>25232</v>
      </c>
      <c r="J93" s="136" cm="1">
        <f t="array" ref="J93">Ikäryhmähinnat[Ikä 0–5]*Ikärakenne[[#This Row],[0–5-vuotiaat]]</f>
        <v>22425421.140000001</v>
      </c>
      <c r="K93" s="136" cm="1">
        <f t="array" ref="K93">Ikäryhmähinnat[Ikä 6]*Ikärakenne[[#This Row],[6 vuotiaat]]</f>
        <v>4078745.6000000001</v>
      </c>
      <c r="L93" s="136" cm="1">
        <f t="array" ref="L93">Ikäryhmähinnat[Ikä 7–12]*Ikärakenne[[#This Row],[7–12-vuotiaat]]</f>
        <v>25140750.359999999</v>
      </c>
      <c r="M93" s="136" cm="1">
        <f t="array" ref="M93">Ikäryhmähinnat[Ikä 13–15]*Ikärakenne[[#This Row],[13–15-vuotiaat]]</f>
        <v>25602228.119999997</v>
      </c>
      <c r="N93" s="136" cm="1">
        <f t="array" ref="N93">Ikäryhmähinnat[Ikä 16+]*Ikärakenne[[#This Row],[16 vuotta täyttäneet]]</f>
        <v>2504319.54</v>
      </c>
      <c r="O93" s="136" cm="1">
        <f t="array" ref="O93">Ikäryhmähinnat[Ikä 18-64]*Ikärakenne[[#This Row],[18–64-vuotiaat]]</f>
        <v>2263562.7199999997</v>
      </c>
      <c r="P93" s="178">
        <f>SUM(Ikärakenne[[#This Row],[Ikä 0–5]:[Ikä 18-64]])</f>
        <v>82015027.480000004</v>
      </c>
    </row>
    <row r="94" spans="1:16" x14ac:dyDescent="0.25">
      <c r="A94" s="127">
        <v>260</v>
      </c>
      <c r="B94" s="124" t="s">
        <v>99</v>
      </c>
      <c r="C94" s="38">
        <f>SUM(Ikärakenne[[#This Row],[0–5-vuotiaat]:[16 vuotta täyttäneet]])</f>
        <v>9397</v>
      </c>
      <c r="D94" s="41">
        <v>250</v>
      </c>
      <c r="E94" s="41">
        <v>44</v>
      </c>
      <c r="F94" s="41">
        <v>459</v>
      </c>
      <c r="G94" s="41">
        <v>276</v>
      </c>
      <c r="H94" s="41">
        <v>8368</v>
      </c>
      <c r="I94" s="41">
        <v>4212</v>
      </c>
      <c r="J94" s="136" cm="1">
        <f t="array" ref="J94">Ikäryhmähinnat[Ikä 0–5]*Ikärakenne[[#This Row],[0–5-vuotiaat]]</f>
        <v>2338905</v>
      </c>
      <c r="K94" s="136" cm="1">
        <f t="array" ref="K94">Ikäryhmähinnat[Ikä 6]*Ikärakenne[[#This Row],[6 vuotiaat]]</f>
        <v>437719.03999999998</v>
      </c>
      <c r="L94" s="136" cm="1">
        <f t="array" ref="L94">Ikäryhmähinnat[Ikä 7–12]*Ikärakenne[[#This Row],[7–12-vuotiaat]]</f>
        <v>3914384.13</v>
      </c>
      <c r="M94" s="136" cm="1">
        <f t="array" ref="M94">Ikäryhmähinnat[Ikä 13–15]*Ikärakenne[[#This Row],[13–15-vuotiaat]]</f>
        <v>3987705.96</v>
      </c>
      <c r="N94" s="136" cm="1">
        <f t="array" ref="N94">Ikäryhmähinnat[Ikä 16+]*Ikärakenne[[#This Row],[16 vuotta täyttäneet]]</f>
        <v>612788.64</v>
      </c>
      <c r="O94" s="136" cm="1">
        <f t="array" ref="O94">Ikäryhmähinnat[Ikä 18-64]*Ikärakenne[[#This Row],[18–64-vuotiaat]]</f>
        <v>377858.51999999996</v>
      </c>
      <c r="P94" s="178">
        <f>SUM(Ikärakenne[[#This Row],[Ikä 0–5]:[Ikä 18-64]])</f>
        <v>11669361.289999999</v>
      </c>
    </row>
    <row r="95" spans="1:16" x14ac:dyDescent="0.25">
      <c r="A95" s="127">
        <v>261</v>
      </c>
      <c r="B95" s="124" t="s">
        <v>100</v>
      </c>
      <c r="C95" s="38">
        <f>SUM(Ikärakenne[[#This Row],[0–5-vuotiaat]:[16 vuotta täyttäneet]])</f>
        <v>6973</v>
      </c>
      <c r="D95" s="41">
        <v>368</v>
      </c>
      <c r="E95" s="41">
        <v>62</v>
      </c>
      <c r="F95" s="41">
        <v>417</v>
      </c>
      <c r="G95" s="41">
        <v>216</v>
      </c>
      <c r="H95" s="41">
        <v>5910</v>
      </c>
      <c r="I95" s="41">
        <v>4231</v>
      </c>
      <c r="J95" s="136" cm="1">
        <f t="array" ref="J95">Ikäryhmähinnat[Ikä 0–5]*Ikärakenne[[#This Row],[0–5-vuotiaat]]</f>
        <v>3442868.16</v>
      </c>
      <c r="K95" s="136" cm="1">
        <f t="array" ref="K95">Ikäryhmähinnat[Ikä 6]*Ikärakenne[[#This Row],[6 vuotiaat]]</f>
        <v>616785.92000000004</v>
      </c>
      <c r="L95" s="136" cm="1">
        <f t="array" ref="L95">Ikäryhmähinnat[Ikä 7–12]*Ikärakenne[[#This Row],[7–12-vuotiaat]]</f>
        <v>3556205.19</v>
      </c>
      <c r="M95" s="136" cm="1">
        <f t="array" ref="M95">Ikäryhmähinnat[Ikä 13–15]*Ikärakenne[[#This Row],[13–15-vuotiaat]]</f>
        <v>3120813.36</v>
      </c>
      <c r="N95" s="136" cm="1">
        <f t="array" ref="N95">Ikäryhmähinnat[Ikä 16+]*Ikärakenne[[#This Row],[16 vuotta täyttäneet]]</f>
        <v>432789.30000000005</v>
      </c>
      <c r="O95" s="136" cm="1">
        <f t="array" ref="O95">Ikäryhmähinnat[Ikä 18-64]*Ikärakenne[[#This Row],[18–64-vuotiaat]]</f>
        <v>379563.00999999995</v>
      </c>
      <c r="P95" s="178">
        <f>SUM(Ikärakenne[[#This Row],[Ikä 0–5]:[Ikä 18-64]])</f>
        <v>11549024.939999999</v>
      </c>
    </row>
    <row r="96" spans="1:16" x14ac:dyDescent="0.25">
      <c r="A96" s="127">
        <v>263</v>
      </c>
      <c r="B96" s="124" t="s">
        <v>101</v>
      </c>
      <c r="C96" s="38">
        <f>SUM(Ikärakenne[[#This Row],[0–5-vuotiaat]:[16 vuotta täyttäneet]])</f>
        <v>7255</v>
      </c>
      <c r="D96" s="41">
        <v>335</v>
      </c>
      <c r="E96" s="41">
        <v>56</v>
      </c>
      <c r="F96" s="41">
        <v>437</v>
      </c>
      <c r="G96" s="41">
        <v>249</v>
      </c>
      <c r="H96" s="41">
        <v>6178</v>
      </c>
      <c r="I96" s="41">
        <v>3502</v>
      </c>
      <c r="J96" s="136" cm="1">
        <f t="array" ref="J96">Ikäryhmähinnat[Ikä 0–5]*Ikärakenne[[#This Row],[0–5-vuotiaat]]</f>
        <v>3134132.7</v>
      </c>
      <c r="K96" s="136" cm="1">
        <f t="array" ref="K96">Ikäryhmähinnat[Ikä 6]*Ikärakenne[[#This Row],[6 vuotiaat]]</f>
        <v>557096.95999999996</v>
      </c>
      <c r="L96" s="136" cm="1">
        <f t="array" ref="L96">Ikäryhmähinnat[Ikä 7–12]*Ikärakenne[[#This Row],[7–12-vuotiaat]]</f>
        <v>3726766.59</v>
      </c>
      <c r="M96" s="136" cm="1">
        <f t="array" ref="M96">Ikäryhmähinnat[Ikä 13–15]*Ikärakenne[[#This Row],[13–15-vuotiaat]]</f>
        <v>3597604.2899999996</v>
      </c>
      <c r="N96" s="136" cm="1">
        <f t="array" ref="N96">Ikäryhmähinnat[Ikä 16+]*Ikärakenne[[#This Row],[16 vuotta täyttäneet]]</f>
        <v>452414.94</v>
      </c>
      <c r="O96" s="136" cm="1">
        <f t="array" ref="O96">Ikäryhmähinnat[Ikä 18-64]*Ikärakenne[[#This Row],[18–64-vuotiaat]]</f>
        <v>314164.42</v>
      </c>
      <c r="P96" s="178">
        <f>SUM(Ikärakenne[[#This Row],[Ikä 0–5]:[Ikä 18-64]])</f>
        <v>11782179.899999999</v>
      </c>
    </row>
    <row r="97" spans="1:16" x14ac:dyDescent="0.25">
      <c r="A97" s="127">
        <v>265</v>
      </c>
      <c r="B97" s="124" t="s">
        <v>102</v>
      </c>
      <c r="C97" s="38">
        <f>SUM(Ikärakenne[[#This Row],[0–5-vuotiaat]:[16 vuotta täyttäneet]])</f>
        <v>1001</v>
      </c>
      <c r="D97" s="41">
        <v>40</v>
      </c>
      <c r="E97" s="41">
        <v>8</v>
      </c>
      <c r="F97" s="41">
        <v>55</v>
      </c>
      <c r="G97" s="41">
        <v>25</v>
      </c>
      <c r="H97" s="41">
        <v>873</v>
      </c>
      <c r="I97" s="41">
        <v>451</v>
      </c>
      <c r="J97" s="136" cm="1">
        <f t="array" ref="J97">Ikäryhmähinnat[Ikä 0–5]*Ikärakenne[[#This Row],[0–5-vuotiaat]]</f>
        <v>374224.80000000005</v>
      </c>
      <c r="K97" s="136" cm="1">
        <f t="array" ref="K97">Ikäryhmähinnat[Ikä 6]*Ikärakenne[[#This Row],[6 vuotiaat]]</f>
        <v>79585.279999999999</v>
      </c>
      <c r="L97" s="136" cm="1">
        <f t="array" ref="L97">Ikäryhmähinnat[Ikä 7–12]*Ikärakenne[[#This Row],[7–12-vuotiaat]]</f>
        <v>469043.85</v>
      </c>
      <c r="M97" s="136" cm="1">
        <f t="array" ref="M97">Ikäryhmähinnat[Ikä 13–15]*Ikärakenne[[#This Row],[13–15-vuotiaat]]</f>
        <v>361205.25</v>
      </c>
      <c r="N97" s="136" cm="1">
        <f t="array" ref="N97">Ikäryhmähinnat[Ikä 16+]*Ikärakenne[[#This Row],[16 vuotta täyttäneet]]</f>
        <v>63929.79</v>
      </c>
      <c r="O97" s="136" cm="1">
        <f t="array" ref="O97">Ikäryhmähinnat[Ikä 18-64]*Ikärakenne[[#This Row],[18–64-vuotiaat]]</f>
        <v>40459.21</v>
      </c>
      <c r="P97" s="178">
        <f>SUM(Ikärakenne[[#This Row],[Ikä 0–5]:[Ikä 18-64]])</f>
        <v>1388448.1800000002</v>
      </c>
    </row>
    <row r="98" spans="1:16" x14ac:dyDescent="0.25">
      <c r="A98" s="127">
        <v>271</v>
      </c>
      <c r="B98" s="124" t="s">
        <v>103</v>
      </c>
      <c r="C98" s="38">
        <f>SUM(Ikärakenne[[#This Row],[0–5-vuotiaat]:[16 vuotta täyttäneet]])</f>
        <v>6583</v>
      </c>
      <c r="D98" s="41">
        <v>250</v>
      </c>
      <c r="E98" s="41">
        <v>39</v>
      </c>
      <c r="F98" s="41">
        <v>348</v>
      </c>
      <c r="G98" s="41">
        <v>194</v>
      </c>
      <c r="H98" s="41">
        <v>5752</v>
      </c>
      <c r="I98" s="41">
        <v>3413</v>
      </c>
      <c r="J98" s="136" cm="1">
        <f t="array" ref="J98">Ikäryhmähinnat[Ikä 0–5]*Ikärakenne[[#This Row],[0–5-vuotiaat]]</f>
        <v>2338905</v>
      </c>
      <c r="K98" s="136" cm="1">
        <f t="array" ref="K98">Ikäryhmähinnat[Ikä 6]*Ikärakenne[[#This Row],[6 vuotiaat]]</f>
        <v>387978.23999999999</v>
      </c>
      <c r="L98" s="136" cm="1">
        <f t="array" ref="L98">Ikäryhmähinnat[Ikä 7–12]*Ikärakenne[[#This Row],[7–12-vuotiaat]]</f>
        <v>2967768.36</v>
      </c>
      <c r="M98" s="136" cm="1">
        <f t="array" ref="M98">Ikäryhmähinnat[Ikä 13–15]*Ikärakenne[[#This Row],[13–15-vuotiaat]]</f>
        <v>2802952.7399999998</v>
      </c>
      <c r="N98" s="136" cm="1">
        <f t="array" ref="N98">Ikäryhmähinnat[Ikä 16+]*Ikärakenne[[#This Row],[16 vuotta täyttäneet]]</f>
        <v>421218.96</v>
      </c>
      <c r="O98" s="136" cm="1">
        <f t="array" ref="O98">Ikäryhmähinnat[Ikä 18-64]*Ikärakenne[[#This Row],[18–64-vuotiaat]]</f>
        <v>306180.23</v>
      </c>
      <c r="P98" s="178">
        <f>SUM(Ikärakenne[[#This Row],[Ikä 0–5]:[Ikä 18-64]])</f>
        <v>9225003.5300000012</v>
      </c>
    </row>
    <row r="99" spans="1:16" x14ac:dyDescent="0.25">
      <c r="A99" s="127">
        <v>272</v>
      </c>
      <c r="B99" s="124" t="s">
        <v>104</v>
      </c>
      <c r="C99" s="38">
        <f>SUM(Ikärakenne[[#This Row],[0–5-vuotiaat]:[16 vuotta täyttäneet]])</f>
        <v>48338</v>
      </c>
      <c r="D99" s="41">
        <v>2802</v>
      </c>
      <c r="E99" s="41">
        <v>532</v>
      </c>
      <c r="F99" s="41">
        <v>3631</v>
      </c>
      <c r="G99" s="41">
        <v>1977</v>
      </c>
      <c r="H99" s="41">
        <v>39396</v>
      </c>
      <c r="I99" s="41">
        <v>26680</v>
      </c>
      <c r="J99" s="136" cm="1">
        <f t="array" ref="J99">Ikäryhmähinnat[Ikä 0–5]*Ikärakenne[[#This Row],[0–5-vuotiaat]]</f>
        <v>26214447.240000002</v>
      </c>
      <c r="K99" s="136" cm="1">
        <f t="array" ref="K99">Ikäryhmähinnat[Ikä 6]*Ikärakenne[[#This Row],[6 vuotiaat]]</f>
        <v>5292421.1200000001</v>
      </c>
      <c r="L99" s="136" cm="1">
        <f t="array" ref="L99">Ikäryhmähinnat[Ikä 7–12]*Ikärakenne[[#This Row],[7–12-vuotiaat]]</f>
        <v>30965422.169999998</v>
      </c>
      <c r="M99" s="136" cm="1">
        <f t="array" ref="M99">Ikäryhmähinnat[Ikä 13–15]*Ikärakenne[[#This Row],[13–15-vuotiaat]]</f>
        <v>28564111.169999998</v>
      </c>
      <c r="N99" s="136" cm="1">
        <f t="array" ref="N99">Ikäryhmähinnat[Ikä 16+]*Ikärakenne[[#This Row],[16 vuotta täyttäneet]]</f>
        <v>2884969.08</v>
      </c>
      <c r="O99" s="136" cm="1">
        <f t="array" ref="O99">Ikäryhmähinnat[Ikä 18-64]*Ikärakenne[[#This Row],[18–64-vuotiaat]]</f>
        <v>2393462.7999999998</v>
      </c>
      <c r="P99" s="178">
        <f>SUM(Ikärakenne[[#This Row],[Ikä 0–5]:[Ikä 18-64]])</f>
        <v>96314833.579999998</v>
      </c>
    </row>
    <row r="100" spans="1:16" x14ac:dyDescent="0.25">
      <c r="A100" s="127">
        <v>273</v>
      </c>
      <c r="B100" s="124" t="s">
        <v>105</v>
      </c>
      <c r="C100" s="38">
        <f>SUM(Ikärakenne[[#This Row],[0–5-vuotiaat]:[16 vuotta täyttäneet]])</f>
        <v>4001</v>
      </c>
      <c r="D100" s="41">
        <v>196</v>
      </c>
      <c r="E100" s="41">
        <v>32</v>
      </c>
      <c r="F100" s="41">
        <v>270</v>
      </c>
      <c r="G100" s="41">
        <v>134</v>
      </c>
      <c r="H100" s="41">
        <v>3369</v>
      </c>
      <c r="I100" s="41">
        <v>2157</v>
      </c>
      <c r="J100" s="136" cm="1">
        <f t="array" ref="J100">Ikäryhmähinnat[Ikä 0–5]*Ikärakenne[[#This Row],[0–5-vuotiaat]]</f>
        <v>1833701.5200000003</v>
      </c>
      <c r="K100" s="136" cm="1">
        <f t="array" ref="K100">Ikäryhmähinnat[Ikä 6]*Ikärakenne[[#This Row],[6 vuotiaat]]</f>
        <v>318341.12</v>
      </c>
      <c r="L100" s="136" cm="1">
        <f t="array" ref="L100">Ikäryhmähinnat[Ikä 7–12]*Ikärakenne[[#This Row],[7–12-vuotiaat]]</f>
        <v>2302578.9</v>
      </c>
      <c r="M100" s="136" cm="1">
        <f t="array" ref="M100">Ikäryhmähinnat[Ikä 13–15]*Ikärakenne[[#This Row],[13–15-vuotiaat]]</f>
        <v>1936060.14</v>
      </c>
      <c r="N100" s="136" cm="1">
        <f t="array" ref="N100">Ikäryhmähinnat[Ikä 16+]*Ikärakenne[[#This Row],[16 vuotta täyttäneet]]</f>
        <v>246711.87000000002</v>
      </c>
      <c r="O100" s="136" cm="1">
        <f t="array" ref="O100">Ikäryhmähinnat[Ikä 18-64]*Ikärakenne[[#This Row],[18–64-vuotiaat]]</f>
        <v>193504.46999999997</v>
      </c>
      <c r="P100" s="178">
        <f>SUM(Ikärakenne[[#This Row],[Ikä 0–5]:[Ikä 18-64]])</f>
        <v>6830898.0199999996</v>
      </c>
    </row>
    <row r="101" spans="1:16" x14ac:dyDescent="0.25">
      <c r="A101" s="127">
        <v>275</v>
      </c>
      <c r="B101" s="124" t="s">
        <v>106</v>
      </c>
      <c r="C101" s="38">
        <f>SUM(Ikärakenne[[#This Row],[0–5-vuotiaat]:[16 vuotta täyttäneet]])</f>
        <v>2404</v>
      </c>
      <c r="D101" s="41">
        <v>94</v>
      </c>
      <c r="E101" s="41">
        <v>13</v>
      </c>
      <c r="F101" s="41">
        <v>135</v>
      </c>
      <c r="G101" s="41">
        <v>79</v>
      </c>
      <c r="H101" s="41">
        <v>2083</v>
      </c>
      <c r="I101" s="41">
        <v>1130</v>
      </c>
      <c r="J101" s="136" cm="1">
        <f t="array" ref="J101">Ikäryhmähinnat[Ikä 0–5]*Ikärakenne[[#This Row],[0–5-vuotiaat]]</f>
        <v>879428.28</v>
      </c>
      <c r="K101" s="136" cm="1">
        <f t="array" ref="K101">Ikäryhmähinnat[Ikä 6]*Ikärakenne[[#This Row],[6 vuotiaat]]</f>
        <v>129326.08</v>
      </c>
      <c r="L101" s="136" cm="1">
        <f t="array" ref="L101">Ikäryhmähinnat[Ikä 7–12]*Ikärakenne[[#This Row],[7–12-vuotiaat]]</f>
        <v>1151289.45</v>
      </c>
      <c r="M101" s="136" cm="1">
        <f t="array" ref="M101">Ikäryhmähinnat[Ikä 13–15]*Ikärakenne[[#This Row],[13–15-vuotiaat]]</f>
        <v>1141408.5899999999</v>
      </c>
      <c r="N101" s="136" cm="1">
        <f t="array" ref="N101">Ikäryhmähinnat[Ikä 16+]*Ikärakenne[[#This Row],[16 vuotta täyttäneet]]</f>
        <v>152538.09</v>
      </c>
      <c r="O101" s="136" cm="1">
        <f t="array" ref="O101">Ikäryhmähinnat[Ikä 18-64]*Ikärakenne[[#This Row],[18–64-vuotiaat]]</f>
        <v>101372.29999999999</v>
      </c>
      <c r="P101" s="178">
        <f>SUM(Ikärakenne[[#This Row],[Ikä 0–5]:[Ikä 18-64]])</f>
        <v>3555362.7899999996</v>
      </c>
    </row>
    <row r="102" spans="1:16" x14ac:dyDescent="0.25">
      <c r="A102" s="127">
        <v>276</v>
      </c>
      <c r="B102" s="124" t="s">
        <v>107</v>
      </c>
      <c r="C102" s="38">
        <f>SUM(Ikärakenne[[#This Row],[0–5-vuotiaat]:[16 vuotta täyttäneet]])</f>
        <v>15060</v>
      </c>
      <c r="D102" s="41">
        <v>990</v>
      </c>
      <c r="E102" s="41">
        <v>182</v>
      </c>
      <c r="F102" s="41">
        <v>1272</v>
      </c>
      <c r="G102" s="41">
        <v>707</v>
      </c>
      <c r="H102" s="41">
        <v>11909</v>
      </c>
      <c r="I102" s="41">
        <v>8469</v>
      </c>
      <c r="J102" s="136" cm="1">
        <f t="array" ref="J102">Ikäryhmähinnat[Ikä 0–5]*Ikärakenne[[#This Row],[0–5-vuotiaat]]</f>
        <v>9262063.8000000007</v>
      </c>
      <c r="K102" s="136" cm="1">
        <f t="array" ref="K102">Ikäryhmähinnat[Ikä 6]*Ikärakenne[[#This Row],[6 vuotiaat]]</f>
        <v>1810565.1199999999</v>
      </c>
      <c r="L102" s="136" cm="1">
        <f t="array" ref="L102">Ikäryhmähinnat[Ikä 7–12]*Ikärakenne[[#This Row],[7–12-vuotiaat]]</f>
        <v>10847705.039999999</v>
      </c>
      <c r="M102" s="136" cm="1">
        <f t="array" ref="M102">Ikäryhmähinnat[Ikä 13–15]*Ikärakenne[[#This Row],[13–15-vuotiaat]]</f>
        <v>10214884.469999999</v>
      </c>
      <c r="N102" s="136" cm="1">
        <f t="array" ref="N102">Ikäryhmähinnat[Ikä 16+]*Ikärakenne[[#This Row],[16 vuotta täyttäneet]]</f>
        <v>872096.07000000007</v>
      </c>
      <c r="O102" s="136" cm="1">
        <f t="array" ref="O102">Ikäryhmähinnat[Ikä 18-64]*Ikärakenne[[#This Row],[18–64-vuotiaat]]</f>
        <v>759753.99</v>
      </c>
      <c r="P102" s="178">
        <f>SUM(Ikärakenne[[#This Row],[Ikä 0–5]:[Ikä 18-64]])</f>
        <v>33767068.490000002</v>
      </c>
    </row>
    <row r="103" spans="1:16" x14ac:dyDescent="0.25">
      <c r="A103" s="127">
        <v>280</v>
      </c>
      <c r="B103" s="124" t="s">
        <v>108</v>
      </c>
      <c r="C103" s="38">
        <f>SUM(Ikärakenne[[#This Row],[0–5-vuotiaat]:[16 vuotta täyttäneet]])</f>
        <v>1984</v>
      </c>
      <c r="D103" s="41">
        <v>71</v>
      </c>
      <c r="E103" s="41">
        <v>17</v>
      </c>
      <c r="F103" s="41">
        <v>126</v>
      </c>
      <c r="G103" s="41">
        <v>70</v>
      </c>
      <c r="H103" s="41">
        <v>1700</v>
      </c>
      <c r="I103" s="41">
        <v>1028</v>
      </c>
      <c r="J103" s="136" cm="1">
        <f t="array" ref="J103">Ikäryhmähinnat[Ikä 0–5]*Ikärakenne[[#This Row],[0–5-vuotiaat]]</f>
        <v>664249.02</v>
      </c>
      <c r="K103" s="136" cm="1">
        <f t="array" ref="K103">Ikäryhmähinnat[Ikä 6]*Ikärakenne[[#This Row],[6 vuotiaat]]</f>
        <v>169118.72</v>
      </c>
      <c r="L103" s="136" cm="1">
        <f t="array" ref="L103">Ikäryhmähinnat[Ikä 7–12]*Ikärakenne[[#This Row],[7–12-vuotiaat]]</f>
        <v>1074536.82</v>
      </c>
      <c r="M103" s="136" cm="1">
        <f t="array" ref="M103">Ikäryhmähinnat[Ikä 13–15]*Ikärakenne[[#This Row],[13–15-vuotiaat]]</f>
        <v>1011374.7</v>
      </c>
      <c r="N103" s="136" cm="1">
        <f t="array" ref="N103">Ikäryhmähinnat[Ikä 16+]*Ikärakenne[[#This Row],[16 vuotta täyttäneet]]</f>
        <v>124491</v>
      </c>
      <c r="O103" s="136" cm="1">
        <f t="array" ref="O103">Ikäryhmähinnat[Ikä 18-64]*Ikärakenne[[#This Row],[18–64-vuotiaat]]</f>
        <v>92221.87999999999</v>
      </c>
      <c r="P103" s="178">
        <f>SUM(Ikärakenne[[#This Row],[Ikä 0–5]:[Ikä 18-64]])</f>
        <v>3135992.1399999997</v>
      </c>
    </row>
    <row r="104" spans="1:16" x14ac:dyDescent="0.25">
      <c r="A104" s="127">
        <v>284</v>
      </c>
      <c r="B104" s="124" t="s">
        <v>109</v>
      </c>
      <c r="C104" s="38">
        <f>SUM(Ikärakenne[[#This Row],[0–5-vuotiaat]:[16 vuotta täyttäneet]])</f>
        <v>2144</v>
      </c>
      <c r="D104" s="41">
        <v>88</v>
      </c>
      <c r="E104" s="41">
        <v>13</v>
      </c>
      <c r="F104" s="41">
        <v>118</v>
      </c>
      <c r="G104" s="41">
        <v>60</v>
      </c>
      <c r="H104" s="41">
        <v>1865</v>
      </c>
      <c r="I104" s="41">
        <v>1068</v>
      </c>
      <c r="J104" s="136" cm="1">
        <f t="array" ref="J104">Ikäryhmähinnat[Ikä 0–5]*Ikärakenne[[#This Row],[0–5-vuotiaat]]</f>
        <v>823294.56</v>
      </c>
      <c r="K104" s="136" cm="1">
        <f t="array" ref="K104">Ikäryhmähinnat[Ikä 6]*Ikärakenne[[#This Row],[6 vuotiaat]]</f>
        <v>129326.08</v>
      </c>
      <c r="L104" s="136" cm="1">
        <f t="array" ref="L104">Ikäryhmähinnat[Ikä 7–12]*Ikärakenne[[#This Row],[7–12-vuotiaat]]</f>
        <v>1006312.26</v>
      </c>
      <c r="M104" s="136" cm="1">
        <f t="array" ref="M104">Ikäryhmähinnat[Ikä 13–15]*Ikärakenne[[#This Row],[13–15-vuotiaat]]</f>
        <v>866892.6</v>
      </c>
      <c r="N104" s="136" cm="1">
        <f t="array" ref="N104">Ikäryhmähinnat[Ikä 16+]*Ikärakenne[[#This Row],[16 vuotta täyttäneet]]</f>
        <v>136573.95000000001</v>
      </c>
      <c r="O104" s="136" cm="1">
        <f t="array" ref="O104">Ikäryhmähinnat[Ikä 18-64]*Ikärakenne[[#This Row],[18–64-vuotiaat]]</f>
        <v>95810.28</v>
      </c>
      <c r="P104" s="178">
        <f>SUM(Ikärakenne[[#This Row],[Ikä 0–5]:[Ikä 18-64]])</f>
        <v>3058209.73</v>
      </c>
    </row>
    <row r="105" spans="1:16" x14ac:dyDescent="0.25">
      <c r="A105" s="127">
        <v>285</v>
      </c>
      <c r="B105" s="124" t="s">
        <v>110</v>
      </c>
      <c r="C105" s="38">
        <f>SUM(Ikärakenne[[#This Row],[0–5-vuotiaat]:[16 vuotta täyttäneet]])</f>
        <v>50029</v>
      </c>
      <c r="D105" s="41">
        <v>1788</v>
      </c>
      <c r="E105" s="41">
        <v>341</v>
      </c>
      <c r="F105" s="41">
        <v>2586</v>
      </c>
      <c r="G105" s="41">
        <v>1564</v>
      </c>
      <c r="H105" s="41">
        <v>43750</v>
      </c>
      <c r="I105" s="41">
        <v>27787</v>
      </c>
      <c r="J105" s="136" cm="1">
        <f t="array" ref="J105">Ikäryhmähinnat[Ikä 0–5]*Ikärakenne[[#This Row],[0–5-vuotiaat]]</f>
        <v>16727848.560000001</v>
      </c>
      <c r="K105" s="136" cm="1">
        <f t="array" ref="K105">Ikäryhmähinnat[Ikä 6]*Ikärakenne[[#This Row],[6 vuotiaat]]</f>
        <v>3392322.56</v>
      </c>
      <c r="L105" s="136" cm="1">
        <f t="array" ref="L105">Ikäryhmähinnat[Ikä 7–12]*Ikärakenne[[#This Row],[7–12-vuotiaat]]</f>
        <v>22053589.02</v>
      </c>
      <c r="M105" s="136" cm="1">
        <f t="array" ref="M105">Ikäryhmähinnat[Ikä 13–15]*Ikärakenne[[#This Row],[13–15-vuotiaat]]</f>
        <v>22597000.439999998</v>
      </c>
      <c r="N105" s="136" cm="1">
        <f t="array" ref="N105">Ikäryhmähinnat[Ikä 16+]*Ikärakenne[[#This Row],[16 vuotta täyttäneet]]</f>
        <v>3203812.5</v>
      </c>
      <c r="O105" s="136" cm="1">
        <f t="array" ref="O105">Ikäryhmähinnat[Ikä 18-64]*Ikärakenne[[#This Row],[18–64-vuotiaat]]</f>
        <v>2492771.77</v>
      </c>
      <c r="P105" s="178">
        <f>SUM(Ikärakenne[[#This Row],[Ikä 0–5]:[Ikä 18-64]])</f>
        <v>70467344.849999994</v>
      </c>
    </row>
    <row r="106" spans="1:16" x14ac:dyDescent="0.25">
      <c r="A106" s="127">
        <v>286</v>
      </c>
      <c r="B106" s="124" t="s">
        <v>111</v>
      </c>
      <c r="C106" s="38">
        <f>SUM(Ikärakenne[[#This Row],[0–5-vuotiaat]:[16 vuotta täyttäneet]])</f>
        <v>77625</v>
      </c>
      <c r="D106" s="41">
        <v>2814</v>
      </c>
      <c r="E106" s="41">
        <v>574</v>
      </c>
      <c r="F106" s="41">
        <v>4157</v>
      </c>
      <c r="G106" s="41">
        <v>2389</v>
      </c>
      <c r="H106" s="41">
        <v>67691</v>
      </c>
      <c r="I106" s="41">
        <v>41860</v>
      </c>
      <c r="J106" s="136" cm="1">
        <f t="array" ref="J106">Ikäryhmähinnat[Ikä 0–5]*Ikärakenne[[#This Row],[0–5-vuotiaat]]</f>
        <v>26326714.680000003</v>
      </c>
      <c r="K106" s="136" cm="1">
        <f t="array" ref="K106">Ikäryhmähinnat[Ikä 6]*Ikärakenne[[#This Row],[6 vuotiaat]]</f>
        <v>5710243.8399999999</v>
      </c>
      <c r="L106" s="136" cm="1">
        <f t="array" ref="L106">Ikäryhmähinnat[Ikä 7–12]*Ikärakenne[[#This Row],[7–12-vuotiaat]]</f>
        <v>35451186.990000002</v>
      </c>
      <c r="M106" s="136" cm="1">
        <f t="array" ref="M106">Ikäryhmähinnat[Ikä 13–15]*Ikärakenne[[#This Row],[13–15-vuotiaat]]</f>
        <v>34516773.689999998</v>
      </c>
      <c r="N106" s="136" cm="1">
        <f t="array" ref="N106">Ikäryhmähinnat[Ikä 16+]*Ikärakenne[[#This Row],[16 vuotta täyttäneet]]</f>
        <v>4957011.9300000006</v>
      </c>
      <c r="O106" s="136" cm="1">
        <f t="array" ref="O106">Ikäryhmähinnat[Ikä 18-64]*Ikärakenne[[#This Row],[18–64-vuotiaat]]</f>
        <v>3755260.5999999996</v>
      </c>
      <c r="P106" s="178">
        <f>SUM(Ikärakenne[[#This Row],[Ikä 0–5]:[Ikä 18-64]])</f>
        <v>110717191.73</v>
      </c>
    </row>
    <row r="107" spans="1:16" x14ac:dyDescent="0.25">
      <c r="A107" s="127">
        <v>287</v>
      </c>
      <c r="B107" s="124" t="s">
        <v>112</v>
      </c>
      <c r="C107" s="38">
        <f>SUM(Ikärakenne[[#This Row],[0–5-vuotiaat]:[16 vuotta täyttäneet]])</f>
        <v>6113</v>
      </c>
      <c r="D107" s="41">
        <v>259</v>
      </c>
      <c r="E107" s="41">
        <v>47</v>
      </c>
      <c r="F107" s="41">
        <v>326</v>
      </c>
      <c r="G107" s="41">
        <v>185</v>
      </c>
      <c r="H107" s="41">
        <v>5296</v>
      </c>
      <c r="I107" s="41">
        <v>2825</v>
      </c>
      <c r="J107" s="136" cm="1">
        <f t="array" ref="J107">Ikäryhmähinnat[Ikä 0–5]*Ikärakenne[[#This Row],[0–5-vuotiaat]]</f>
        <v>2423105.58</v>
      </c>
      <c r="K107" s="136" cm="1">
        <f t="array" ref="K107">Ikäryhmähinnat[Ikä 6]*Ikärakenne[[#This Row],[6 vuotiaat]]</f>
        <v>467563.52000000002</v>
      </c>
      <c r="L107" s="136" cm="1">
        <f t="array" ref="L107">Ikäryhmähinnat[Ikä 7–12]*Ikärakenne[[#This Row],[7–12-vuotiaat]]</f>
        <v>2780150.82</v>
      </c>
      <c r="M107" s="136" cm="1">
        <f t="array" ref="M107">Ikäryhmähinnat[Ikä 13–15]*Ikärakenne[[#This Row],[13–15-vuotiaat]]</f>
        <v>2672918.8499999996</v>
      </c>
      <c r="N107" s="136" cm="1">
        <f t="array" ref="N107">Ikäryhmähinnat[Ikä 16+]*Ikärakenne[[#This Row],[16 vuotta täyttäneet]]</f>
        <v>387826.08</v>
      </c>
      <c r="O107" s="136" cm="1">
        <f t="array" ref="O107">Ikäryhmähinnat[Ikä 18-64]*Ikärakenne[[#This Row],[18–64-vuotiaat]]</f>
        <v>253430.74999999997</v>
      </c>
      <c r="P107" s="178">
        <f>SUM(Ikärakenne[[#This Row],[Ikä 0–5]:[Ikä 18-64]])</f>
        <v>8984995.5999999996</v>
      </c>
    </row>
    <row r="108" spans="1:16" x14ac:dyDescent="0.25">
      <c r="A108" s="127">
        <v>288</v>
      </c>
      <c r="B108" s="124" t="s">
        <v>113</v>
      </c>
      <c r="C108" s="38">
        <f>SUM(Ikärakenne[[#This Row],[0–5-vuotiaat]:[16 vuotta täyttäneet]])</f>
        <v>6268</v>
      </c>
      <c r="D108" s="41">
        <v>344</v>
      </c>
      <c r="E108" s="41">
        <v>57</v>
      </c>
      <c r="F108" s="41">
        <v>422</v>
      </c>
      <c r="G108" s="41">
        <v>251</v>
      </c>
      <c r="H108" s="41">
        <v>5194</v>
      </c>
      <c r="I108" s="41">
        <v>3285</v>
      </c>
      <c r="J108" s="136" cm="1">
        <f t="array" ref="J108">Ikäryhmähinnat[Ikä 0–5]*Ikärakenne[[#This Row],[0–5-vuotiaat]]</f>
        <v>3218333.2800000003</v>
      </c>
      <c r="K108" s="136" cm="1">
        <f t="array" ref="K108">Ikäryhmähinnat[Ikä 6]*Ikärakenne[[#This Row],[6 vuotiaat]]</f>
        <v>567045.12</v>
      </c>
      <c r="L108" s="136" cm="1">
        <f t="array" ref="L108">Ikäryhmähinnat[Ikä 7–12]*Ikärakenne[[#This Row],[7–12-vuotiaat]]</f>
        <v>3598845.54</v>
      </c>
      <c r="M108" s="136" cm="1">
        <f t="array" ref="M108">Ikäryhmähinnat[Ikä 13–15]*Ikärakenne[[#This Row],[13–15-vuotiaat]]</f>
        <v>3626500.71</v>
      </c>
      <c r="N108" s="136" cm="1">
        <f t="array" ref="N108">Ikäryhmähinnat[Ikä 16+]*Ikärakenne[[#This Row],[16 vuotta täyttäneet]]</f>
        <v>380356.62</v>
      </c>
      <c r="O108" s="136" cm="1">
        <f t="array" ref="O108">Ikäryhmähinnat[Ikä 18-64]*Ikärakenne[[#This Row],[18–64-vuotiaat]]</f>
        <v>294697.34999999998</v>
      </c>
      <c r="P108" s="178">
        <f>SUM(Ikärakenne[[#This Row],[Ikä 0–5]:[Ikä 18-64]])</f>
        <v>11685778.619999999</v>
      </c>
    </row>
    <row r="109" spans="1:16" x14ac:dyDescent="0.25">
      <c r="A109" s="127">
        <v>290</v>
      </c>
      <c r="B109" s="124" t="s">
        <v>114</v>
      </c>
      <c r="C109" s="38">
        <f>SUM(Ikärakenne[[#This Row],[0–5-vuotiaat]:[16 vuotta täyttäneet]])</f>
        <v>7300</v>
      </c>
      <c r="D109" s="41">
        <v>212</v>
      </c>
      <c r="E109" s="41">
        <v>34</v>
      </c>
      <c r="F109" s="41">
        <v>282</v>
      </c>
      <c r="G109" s="41">
        <v>197</v>
      </c>
      <c r="H109" s="41">
        <v>6575</v>
      </c>
      <c r="I109" s="41">
        <v>3375</v>
      </c>
      <c r="J109" s="136" cm="1">
        <f t="array" ref="J109">Ikäryhmähinnat[Ikä 0–5]*Ikärakenne[[#This Row],[0–5-vuotiaat]]</f>
        <v>1983391.4400000002</v>
      </c>
      <c r="K109" s="136" cm="1">
        <f t="array" ref="K109">Ikäryhmähinnat[Ikä 6]*Ikärakenne[[#This Row],[6 vuotiaat]]</f>
        <v>338237.44</v>
      </c>
      <c r="L109" s="136" cm="1">
        <f t="array" ref="L109">Ikäryhmähinnat[Ikä 7–12]*Ikärakenne[[#This Row],[7–12-vuotiaat]]</f>
        <v>2404915.7399999998</v>
      </c>
      <c r="M109" s="136" cm="1">
        <f t="array" ref="M109">Ikäryhmähinnat[Ikä 13–15]*Ikärakenne[[#This Row],[13–15-vuotiaat]]</f>
        <v>2846297.3699999996</v>
      </c>
      <c r="N109" s="136" cm="1">
        <f t="array" ref="N109">Ikäryhmähinnat[Ikä 16+]*Ikärakenne[[#This Row],[16 vuotta täyttäneet]]</f>
        <v>481487.25</v>
      </c>
      <c r="O109" s="136" cm="1">
        <f t="array" ref="O109">Ikäryhmähinnat[Ikä 18-64]*Ikärakenne[[#This Row],[18–64-vuotiaat]]</f>
        <v>302771.25</v>
      </c>
      <c r="P109" s="178">
        <f>SUM(Ikärakenne[[#This Row],[Ikä 0–5]:[Ikä 18-64]])</f>
        <v>8357100.4900000002</v>
      </c>
    </row>
    <row r="110" spans="1:16" x14ac:dyDescent="0.25">
      <c r="A110" s="127">
        <v>291</v>
      </c>
      <c r="B110" s="124" t="s">
        <v>115</v>
      </c>
      <c r="C110" s="38">
        <f>SUM(Ikärakenne[[#This Row],[0–5-vuotiaat]:[16 vuotta täyttäneet]])</f>
        <v>1979</v>
      </c>
      <c r="D110" s="41">
        <v>46</v>
      </c>
      <c r="E110" s="41">
        <v>6</v>
      </c>
      <c r="F110" s="41">
        <v>73</v>
      </c>
      <c r="G110" s="41">
        <v>46</v>
      </c>
      <c r="H110" s="41">
        <v>1808</v>
      </c>
      <c r="I110" s="41">
        <v>835</v>
      </c>
      <c r="J110" s="136" cm="1">
        <f t="array" ref="J110">Ikäryhmähinnat[Ikä 0–5]*Ikärakenne[[#This Row],[0–5-vuotiaat]]</f>
        <v>430358.52</v>
      </c>
      <c r="K110" s="136" cm="1">
        <f t="array" ref="K110">Ikäryhmähinnat[Ikä 6]*Ikärakenne[[#This Row],[6 vuotiaat]]</f>
        <v>59688.959999999999</v>
      </c>
      <c r="L110" s="136" cm="1">
        <f t="array" ref="L110">Ikäryhmähinnat[Ikä 7–12]*Ikärakenne[[#This Row],[7–12-vuotiaat]]</f>
        <v>622549.11</v>
      </c>
      <c r="M110" s="136" cm="1">
        <f t="array" ref="M110">Ikäryhmähinnat[Ikä 13–15]*Ikärakenne[[#This Row],[13–15-vuotiaat]]</f>
        <v>664617.65999999992</v>
      </c>
      <c r="N110" s="136" cm="1">
        <f t="array" ref="N110">Ikäryhmähinnat[Ikä 16+]*Ikärakenne[[#This Row],[16 vuotta täyttäneet]]</f>
        <v>132399.84</v>
      </c>
      <c r="O110" s="136" cm="1">
        <f t="array" ref="O110">Ikäryhmähinnat[Ikä 18-64]*Ikärakenne[[#This Row],[18–64-vuotiaat]]</f>
        <v>74907.849999999991</v>
      </c>
      <c r="P110" s="178">
        <f>SUM(Ikärakenne[[#This Row],[Ikä 0–5]:[Ikä 18-64]])</f>
        <v>1984521.9400000002</v>
      </c>
    </row>
    <row r="111" spans="1:16" x14ac:dyDescent="0.25">
      <c r="A111" s="127">
        <v>297</v>
      </c>
      <c r="B111" s="124" t="s">
        <v>116</v>
      </c>
      <c r="C111" s="38">
        <f>SUM(Ikärakenne[[#This Row],[0–5-vuotiaat]:[16 vuotta täyttäneet]])</f>
        <v>126572</v>
      </c>
      <c r="D111" s="41">
        <v>6399</v>
      </c>
      <c r="E111" s="41">
        <v>1037</v>
      </c>
      <c r="F111" s="41">
        <v>7308</v>
      </c>
      <c r="G111" s="41">
        <v>3949</v>
      </c>
      <c r="H111" s="41">
        <v>107879</v>
      </c>
      <c r="I111" s="41">
        <v>76278</v>
      </c>
      <c r="J111" s="136" cm="1">
        <f t="array" ref="J111">Ikäryhmähinnat[Ikä 0–5]*Ikärakenne[[#This Row],[0–5-vuotiaat]]</f>
        <v>59866612.380000003</v>
      </c>
      <c r="K111" s="136" cm="1">
        <f t="array" ref="K111">Ikäryhmähinnat[Ikä 6]*Ikärakenne[[#This Row],[6 vuotiaat]]</f>
        <v>10316241.92</v>
      </c>
      <c r="L111" s="136" cm="1">
        <f t="array" ref="L111">Ikäryhmähinnat[Ikä 7–12]*Ikärakenne[[#This Row],[7–12-vuotiaat]]</f>
        <v>62323135.559999995</v>
      </c>
      <c r="M111" s="136" cm="1">
        <f t="array" ref="M111">Ikäryhmähinnat[Ikä 13–15]*Ikärakenne[[#This Row],[13–15-vuotiaat]]</f>
        <v>57055981.289999999</v>
      </c>
      <c r="N111" s="136" cm="1">
        <f t="array" ref="N111">Ikäryhmähinnat[Ikä 16+]*Ikärakenne[[#This Row],[16 vuotta täyttäneet]]</f>
        <v>7899979.1700000009</v>
      </c>
      <c r="O111" s="136" cm="1">
        <f t="array" ref="O111">Ikäryhmähinnat[Ikä 18-64]*Ikärakenne[[#This Row],[18–64-vuotiaat]]</f>
        <v>6842899.3799999999</v>
      </c>
      <c r="P111" s="178">
        <f>SUM(Ikärakenne[[#This Row],[Ikä 0–5]:[Ikä 18-64]])</f>
        <v>204304849.69999996</v>
      </c>
    </row>
    <row r="112" spans="1:16" x14ac:dyDescent="0.25">
      <c r="A112" s="124">
        <v>300</v>
      </c>
      <c r="B112" s="124" t="s">
        <v>117</v>
      </c>
      <c r="C112" s="38">
        <f>SUM(Ikärakenne[[#This Row],[0–5-vuotiaat]:[16 vuotta täyttäneet]])</f>
        <v>3306</v>
      </c>
      <c r="D112" s="38">
        <v>108</v>
      </c>
      <c r="E112" s="38">
        <v>29</v>
      </c>
      <c r="F112" s="38">
        <v>169</v>
      </c>
      <c r="G112" s="38">
        <v>108</v>
      </c>
      <c r="H112" s="38">
        <v>2892</v>
      </c>
      <c r="I112" s="41">
        <v>1672</v>
      </c>
      <c r="J112" s="136" cm="1">
        <f t="array" ref="J112">Ikäryhmähinnat[Ikä 0–5]*Ikärakenne[[#This Row],[0–5-vuotiaat]]</f>
        <v>1010406.9600000001</v>
      </c>
      <c r="K112" s="136" cm="1">
        <f t="array" ref="K112">Ikäryhmähinnat[Ikä 6]*Ikärakenne[[#This Row],[6 vuotiaat]]</f>
        <v>288496.64000000001</v>
      </c>
      <c r="L112" s="136" cm="1">
        <f t="array" ref="L112">Ikäryhmähinnat[Ikä 7–12]*Ikärakenne[[#This Row],[7–12-vuotiaat]]</f>
        <v>1441243.8299999998</v>
      </c>
      <c r="M112" s="136" cm="1">
        <f t="array" ref="M112">Ikäryhmähinnat[Ikä 13–15]*Ikärakenne[[#This Row],[13–15-vuotiaat]]</f>
        <v>1560406.68</v>
      </c>
      <c r="N112" s="136" cm="1">
        <f t="array" ref="N112">Ikäryhmähinnat[Ikä 16+]*Ikärakenne[[#This Row],[16 vuotta täyttäneet]]</f>
        <v>211781.16</v>
      </c>
      <c r="O112" s="136" cm="1">
        <f t="array" ref="O112">Ikäryhmähinnat[Ikä 18-64]*Ikärakenne[[#This Row],[18–64-vuotiaat]]</f>
        <v>149995.12</v>
      </c>
      <c r="P112" s="178">
        <f>SUM(Ikärakenne[[#This Row],[Ikä 0–5]:[Ikä 18-64]])</f>
        <v>4662330.3899999997</v>
      </c>
    </row>
    <row r="113" spans="1:16" x14ac:dyDescent="0.25">
      <c r="A113" s="127">
        <v>301</v>
      </c>
      <c r="B113" s="124" t="s">
        <v>118</v>
      </c>
      <c r="C113" s="38">
        <f>SUM(Ikärakenne[[#This Row],[0–5-vuotiaat]:[16 vuotta täyttäneet]])</f>
        <v>19441</v>
      </c>
      <c r="D113" s="41">
        <v>798</v>
      </c>
      <c r="E113" s="41">
        <v>157</v>
      </c>
      <c r="F113" s="41">
        <v>1197</v>
      </c>
      <c r="G113" s="41">
        <v>725</v>
      </c>
      <c r="H113" s="41">
        <v>16564</v>
      </c>
      <c r="I113" s="41">
        <v>9692</v>
      </c>
      <c r="J113" s="136" cm="1">
        <f t="array" ref="J113">Ikäryhmähinnat[Ikä 0–5]*Ikärakenne[[#This Row],[0–5-vuotiaat]]</f>
        <v>7465784.7600000007</v>
      </c>
      <c r="K113" s="136" cm="1">
        <f t="array" ref="K113">Ikäryhmähinnat[Ikä 6]*Ikärakenne[[#This Row],[6 vuotiaat]]</f>
        <v>1561861.1199999999</v>
      </c>
      <c r="L113" s="136" cm="1">
        <f t="array" ref="L113">Ikäryhmähinnat[Ikä 7–12]*Ikärakenne[[#This Row],[7–12-vuotiaat]]</f>
        <v>10208099.789999999</v>
      </c>
      <c r="M113" s="136" cm="1">
        <f t="array" ref="M113">Ikäryhmähinnat[Ikä 13–15]*Ikärakenne[[#This Row],[13–15-vuotiaat]]</f>
        <v>10474952.25</v>
      </c>
      <c r="N113" s="136" cm="1">
        <f t="array" ref="N113">Ikäryhmähinnat[Ikä 16+]*Ikärakenne[[#This Row],[16 vuotta täyttäneet]]</f>
        <v>1212981.72</v>
      </c>
      <c r="O113" s="136" cm="1">
        <f t="array" ref="O113">Ikäryhmähinnat[Ikä 18-64]*Ikärakenne[[#This Row],[18–64-vuotiaat]]</f>
        <v>869469.32</v>
      </c>
      <c r="P113" s="178">
        <f>SUM(Ikärakenne[[#This Row],[Ikä 0–5]:[Ikä 18-64]])</f>
        <v>31793148.960000001</v>
      </c>
    </row>
    <row r="114" spans="1:16" x14ac:dyDescent="0.25">
      <c r="A114" s="127">
        <v>304</v>
      </c>
      <c r="B114" s="124" t="s">
        <v>119</v>
      </c>
      <c r="C114" s="38">
        <f>SUM(Ikärakenne[[#This Row],[0–5-vuotiaat]:[16 vuotta täyttäneet]])</f>
        <v>972</v>
      </c>
      <c r="D114" s="38">
        <v>27</v>
      </c>
      <c r="E114" s="135">
        <v>5</v>
      </c>
      <c r="F114" s="135">
        <v>36</v>
      </c>
      <c r="G114" s="135">
        <v>18</v>
      </c>
      <c r="H114" s="135">
        <v>886</v>
      </c>
      <c r="I114" s="41">
        <v>467</v>
      </c>
      <c r="J114" s="136" cm="1">
        <f t="array" ref="J114">Ikäryhmähinnat[Ikä 0–5]*Ikärakenne[[#This Row],[0–5-vuotiaat]]</f>
        <v>252601.74000000002</v>
      </c>
      <c r="K114" s="136" cm="1">
        <f t="array" ref="K114">Ikäryhmähinnat[Ikä 6]*Ikärakenne[[#This Row],[6 vuotiaat]]</f>
        <v>49740.800000000003</v>
      </c>
      <c r="L114" s="136" cm="1">
        <f t="array" ref="L114">Ikäryhmähinnat[Ikä 7–12]*Ikärakenne[[#This Row],[7–12-vuotiaat]]</f>
        <v>307010.52</v>
      </c>
      <c r="M114" s="136" cm="1">
        <f t="array" ref="M114">Ikäryhmähinnat[Ikä 13–15]*Ikärakenne[[#This Row],[13–15-vuotiaat]]</f>
        <v>260067.77999999997</v>
      </c>
      <c r="N114" s="136" cm="1">
        <f t="array" ref="N114">Ikäryhmähinnat[Ikä 16+]*Ikärakenne[[#This Row],[16 vuotta täyttäneet]]</f>
        <v>64881.780000000006</v>
      </c>
      <c r="O114" s="136" cm="1">
        <f t="array" ref="O114">Ikäryhmähinnat[Ikä 18-64]*Ikärakenne[[#This Row],[18–64-vuotiaat]]</f>
        <v>41894.57</v>
      </c>
      <c r="P114" s="178">
        <f>SUM(Ikärakenne[[#This Row],[Ikä 0–5]:[Ikä 18-64]])</f>
        <v>976197.19000000006</v>
      </c>
    </row>
    <row r="115" spans="1:16" x14ac:dyDescent="0.25">
      <c r="A115" s="127">
        <v>305</v>
      </c>
      <c r="B115" s="124" t="s">
        <v>120</v>
      </c>
      <c r="C115" s="38">
        <f>SUM(Ikärakenne[[#This Row],[0–5-vuotiaat]:[16 vuotta täyttäneet]])</f>
        <v>14800</v>
      </c>
      <c r="D115" s="41">
        <v>601</v>
      </c>
      <c r="E115" s="41">
        <v>106</v>
      </c>
      <c r="F115" s="41">
        <v>893</v>
      </c>
      <c r="G115" s="41">
        <v>557</v>
      </c>
      <c r="H115" s="41">
        <v>12643</v>
      </c>
      <c r="I115" s="41">
        <v>7587</v>
      </c>
      <c r="J115" s="136" cm="1">
        <f t="array" ref="J115">Ikäryhmähinnat[Ikä 0–5]*Ikärakenne[[#This Row],[0–5-vuotiaat]]</f>
        <v>5622727.6200000001</v>
      </c>
      <c r="K115" s="136" cm="1">
        <f t="array" ref="K115">Ikäryhmähinnat[Ikä 6]*Ikärakenne[[#This Row],[6 vuotiaat]]</f>
        <v>1054504.96</v>
      </c>
      <c r="L115" s="136" cm="1">
        <f t="array" ref="L115">Ikäryhmähinnat[Ikä 7–12]*Ikärakenne[[#This Row],[7–12-vuotiaat]]</f>
        <v>7615566.5099999998</v>
      </c>
      <c r="M115" s="136" cm="1">
        <f t="array" ref="M115">Ikäryhmähinnat[Ikä 13–15]*Ikärakenne[[#This Row],[13–15-vuotiaat]]</f>
        <v>8047652.9699999997</v>
      </c>
      <c r="N115" s="136" cm="1">
        <f t="array" ref="N115">Ikäryhmähinnat[Ikä 16+]*Ikärakenne[[#This Row],[16 vuotta täyttäneet]]</f>
        <v>925846.89</v>
      </c>
      <c r="O115" s="136" cm="1">
        <f t="array" ref="O115">Ikäryhmähinnat[Ikä 18-64]*Ikärakenne[[#This Row],[18–64-vuotiaat]]</f>
        <v>680629.7699999999</v>
      </c>
      <c r="P115" s="178">
        <f>SUM(Ikärakenne[[#This Row],[Ikä 0–5]:[Ikä 18-64]])</f>
        <v>23946928.719999999</v>
      </c>
    </row>
    <row r="116" spans="1:16" x14ac:dyDescent="0.25">
      <c r="A116" s="127">
        <v>309</v>
      </c>
      <c r="B116" s="124" t="s">
        <v>121</v>
      </c>
      <c r="C116" s="38">
        <f>SUM(Ikärakenne[[#This Row],[0–5-vuotiaat]:[16 vuotta täyttäneet]])</f>
        <v>6365</v>
      </c>
      <c r="D116" s="41">
        <v>193</v>
      </c>
      <c r="E116" s="41">
        <v>45</v>
      </c>
      <c r="F116" s="41">
        <v>364</v>
      </c>
      <c r="G116" s="41">
        <v>229</v>
      </c>
      <c r="H116" s="41">
        <v>5534</v>
      </c>
      <c r="I116" s="41">
        <v>3119</v>
      </c>
      <c r="J116" s="136" cm="1">
        <f t="array" ref="J116">Ikäryhmähinnat[Ikä 0–5]*Ikärakenne[[#This Row],[0–5-vuotiaat]]</f>
        <v>1805634.6600000001</v>
      </c>
      <c r="K116" s="136" cm="1">
        <f t="array" ref="K116">Ikäryhmähinnat[Ikä 6]*Ikärakenne[[#This Row],[6 vuotiaat]]</f>
        <v>447667.20000000001</v>
      </c>
      <c r="L116" s="136" cm="1">
        <f t="array" ref="L116">Ikäryhmähinnat[Ikä 7–12]*Ikärakenne[[#This Row],[7–12-vuotiaat]]</f>
        <v>3104217.48</v>
      </c>
      <c r="M116" s="136" cm="1">
        <f t="array" ref="M116">Ikäryhmähinnat[Ikä 13–15]*Ikärakenne[[#This Row],[13–15-vuotiaat]]</f>
        <v>3308640.09</v>
      </c>
      <c r="N116" s="136" cm="1">
        <f t="array" ref="N116">Ikäryhmähinnat[Ikä 16+]*Ikärakenne[[#This Row],[16 vuotta täyttäneet]]</f>
        <v>405254.82</v>
      </c>
      <c r="O116" s="136" cm="1">
        <f t="array" ref="O116">Ikäryhmähinnat[Ikä 18-64]*Ikärakenne[[#This Row],[18–64-vuotiaat]]</f>
        <v>279805.49</v>
      </c>
      <c r="P116" s="178">
        <f>SUM(Ikärakenne[[#This Row],[Ikä 0–5]:[Ikä 18-64]])</f>
        <v>9351219.7400000002</v>
      </c>
    </row>
    <row r="117" spans="1:16" x14ac:dyDescent="0.25">
      <c r="A117" s="127">
        <v>312</v>
      </c>
      <c r="B117" s="124" t="s">
        <v>122</v>
      </c>
      <c r="C117" s="38">
        <f>SUM(Ikärakenne[[#This Row],[0–5-vuotiaat]:[16 vuotta täyttäneet]])</f>
        <v>1129</v>
      </c>
      <c r="D117" s="41">
        <v>41</v>
      </c>
      <c r="E117" s="41">
        <v>10</v>
      </c>
      <c r="F117" s="41">
        <v>78</v>
      </c>
      <c r="G117" s="41">
        <v>53</v>
      </c>
      <c r="H117" s="41">
        <v>947</v>
      </c>
      <c r="I117" s="41">
        <v>460</v>
      </c>
      <c r="J117" s="136" cm="1">
        <f t="array" ref="J117">Ikäryhmähinnat[Ikä 0–5]*Ikärakenne[[#This Row],[0–5-vuotiaat]]</f>
        <v>383580.42000000004</v>
      </c>
      <c r="K117" s="136" cm="1">
        <f t="array" ref="K117">Ikäryhmähinnat[Ikä 6]*Ikärakenne[[#This Row],[6 vuotiaat]]</f>
        <v>99481.600000000006</v>
      </c>
      <c r="L117" s="136" cm="1">
        <f t="array" ref="L117">Ikäryhmähinnat[Ikä 7–12]*Ikärakenne[[#This Row],[7–12-vuotiaat]]</f>
        <v>665189.46</v>
      </c>
      <c r="M117" s="136" cm="1">
        <f t="array" ref="M117">Ikäryhmähinnat[Ikä 13–15]*Ikärakenne[[#This Row],[13–15-vuotiaat]]</f>
        <v>765755.13</v>
      </c>
      <c r="N117" s="136" cm="1">
        <f t="array" ref="N117">Ikäryhmähinnat[Ikä 16+]*Ikärakenne[[#This Row],[16 vuotta täyttäneet]]</f>
        <v>69348.81</v>
      </c>
      <c r="O117" s="136" cm="1">
        <f t="array" ref="O117">Ikäryhmähinnat[Ikä 18-64]*Ikärakenne[[#This Row],[18–64-vuotiaat]]</f>
        <v>41266.6</v>
      </c>
      <c r="P117" s="178">
        <f>SUM(Ikärakenne[[#This Row],[Ikä 0–5]:[Ikä 18-64]])</f>
        <v>2024622.02</v>
      </c>
    </row>
    <row r="118" spans="1:16" x14ac:dyDescent="0.25">
      <c r="A118" s="127">
        <v>316</v>
      </c>
      <c r="B118" s="124" t="s">
        <v>123</v>
      </c>
      <c r="C118" s="38">
        <f>SUM(Ikärakenne[[#This Row],[0–5-vuotiaat]:[16 vuotta täyttäneet]])</f>
        <v>4052</v>
      </c>
      <c r="D118" s="41">
        <v>143</v>
      </c>
      <c r="E118" s="41">
        <v>19</v>
      </c>
      <c r="F118" s="41">
        <v>223</v>
      </c>
      <c r="G118" s="41">
        <v>132</v>
      </c>
      <c r="H118" s="41">
        <v>3535</v>
      </c>
      <c r="I118" s="41">
        <v>2211</v>
      </c>
      <c r="J118" s="136" cm="1">
        <f t="array" ref="J118">Ikäryhmähinnat[Ikä 0–5]*Ikärakenne[[#This Row],[0–5-vuotiaat]]</f>
        <v>1337853.6600000001</v>
      </c>
      <c r="K118" s="136" cm="1">
        <f t="array" ref="K118">Ikäryhmähinnat[Ikä 6]*Ikärakenne[[#This Row],[6 vuotiaat]]</f>
        <v>189015.04000000001</v>
      </c>
      <c r="L118" s="136" cm="1">
        <f t="array" ref="L118">Ikäryhmähinnat[Ikä 7–12]*Ikärakenne[[#This Row],[7–12-vuotiaat]]</f>
        <v>1901759.6099999999</v>
      </c>
      <c r="M118" s="136" cm="1">
        <f t="array" ref="M118">Ikäryhmähinnat[Ikä 13–15]*Ikärakenne[[#This Row],[13–15-vuotiaat]]</f>
        <v>1907163.72</v>
      </c>
      <c r="N118" s="136" cm="1">
        <f t="array" ref="N118">Ikäryhmähinnat[Ikä 16+]*Ikärakenne[[#This Row],[16 vuotta täyttäneet]]</f>
        <v>258868.05000000002</v>
      </c>
      <c r="O118" s="136" cm="1">
        <f t="array" ref="O118">Ikäryhmähinnat[Ikä 18-64]*Ikärakenne[[#This Row],[18–64-vuotiaat]]</f>
        <v>198348.81</v>
      </c>
      <c r="P118" s="178">
        <f>SUM(Ikärakenne[[#This Row],[Ikä 0–5]:[Ikä 18-64]])</f>
        <v>5793008.8899999997</v>
      </c>
    </row>
    <row r="119" spans="1:16" x14ac:dyDescent="0.25">
      <c r="A119" s="127">
        <v>317</v>
      </c>
      <c r="B119" s="124" t="s">
        <v>124</v>
      </c>
      <c r="C119" s="38">
        <f>SUM(Ikärakenne[[#This Row],[0–5-vuotiaat]:[16 vuotta täyttäneet]])</f>
        <v>2324</v>
      </c>
      <c r="D119" s="41">
        <v>120</v>
      </c>
      <c r="E119" s="41">
        <v>16</v>
      </c>
      <c r="F119" s="41">
        <v>163</v>
      </c>
      <c r="G119" s="41">
        <v>104</v>
      </c>
      <c r="H119" s="41">
        <v>1921</v>
      </c>
      <c r="I119" s="41">
        <v>1110</v>
      </c>
      <c r="J119" s="136" cm="1">
        <f t="array" ref="J119">Ikäryhmähinnat[Ikä 0–5]*Ikärakenne[[#This Row],[0–5-vuotiaat]]</f>
        <v>1122674.4000000001</v>
      </c>
      <c r="K119" s="136" cm="1">
        <f t="array" ref="K119">Ikäryhmähinnat[Ikä 6]*Ikärakenne[[#This Row],[6 vuotiaat]]</f>
        <v>159170.56</v>
      </c>
      <c r="L119" s="136" cm="1">
        <f t="array" ref="L119">Ikäryhmähinnat[Ikä 7–12]*Ikärakenne[[#This Row],[7–12-vuotiaat]]</f>
        <v>1390075.41</v>
      </c>
      <c r="M119" s="136" cm="1">
        <f t="array" ref="M119">Ikäryhmähinnat[Ikä 13–15]*Ikärakenne[[#This Row],[13–15-vuotiaat]]</f>
        <v>1502613.8399999999</v>
      </c>
      <c r="N119" s="136" cm="1">
        <f t="array" ref="N119">Ikäryhmähinnat[Ikä 16+]*Ikärakenne[[#This Row],[16 vuotta täyttäneet]]</f>
        <v>140674.83000000002</v>
      </c>
      <c r="O119" s="136" cm="1">
        <f t="array" ref="O119">Ikäryhmähinnat[Ikä 18-64]*Ikärakenne[[#This Row],[18–64-vuotiaat]]</f>
        <v>99578.099999999991</v>
      </c>
      <c r="P119" s="178">
        <f>SUM(Ikärakenne[[#This Row],[Ikä 0–5]:[Ikä 18-64]])</f>
        <v>4414787.1399999997</v>
      </c>
    </row>
    <row r="120" spans="1:16" x14ac:dyDescent="0.25">
      <c r="A120" s="127">
        <v>320</v>
      </c>
      <c r="B120" s="124" t="s">
        <v>125</v>
      </c>
      <c r="C120" s="38">
        <f>SUM(Ikärakenne[[#This Row],[0–5-vuotiaat]:[16 vuotta täyttäneet]])</f>
        <v>6919</v>
      </c>
      <c r="D120" s="41">
        <v>197</v>
      </c>
      <c r="E120" s="41">
        <v>52</v>
      </c>
      <c r="F120" s="41">
        <v>282</v>
      </c>
      <c r="G120" s="41">
        <v>172</v>
      </c>
      <c r="H120" s="41">
        <v>6216</v>
      </c>
      <c r="I120" s="41">
        <v>3163</v>
      </c>
      <c r="J120" s="136" cm="1">
        <f t="array" ref="J120">Ikäryhmähinnat[Ikä 0–5]*Ikärakenne[[#This Row],[0–5-vuotiaat]]</f>
        <v>1843057.1400000001</v>
      </c>
      <c r="K120" s="136" cm="1">
        <f t="array" ref="K120">Ikäryhmähinnat[Ikä 6]*Ikärakenne[[#This Row],[6 vuotiaat]]</f>
        <v>517304.32000000001</v>
      </c>
      <c r="L120" s="136" cm="1">
        <f t="array" ref="L120">Ikäryhmähinnat[Ikä 7–12]*Ikärakenne[[#This Row],[7–12-vuotiaat]]</f>
        <v>2404915.7399999998</v>
      </c>
      <c r="M120" s="136" cm="1">
        <f t="array" ref="M120">Ikäryhmähinnat[Ikä 13–15]*Ikärakenne[[#This Row],[13–15-vuotiaat]]</f>
        <v>2485092.1199999996</v>
      </c>
      <c r="N120" s="136" cm="1">
        <f t="array" ref="N120">Ikäryhmähinnat[Ikä 16+]*Ikärakenne[[#This Row],[16 vuotta täyttäneet]]</f>
        <v>455197.68000000005</v>
      </c>
      <c r="O120" s="136" cm="1">
        <f t="array" ref="O120">Ikäryhmähinnat[Ikä 18-64]*Ikärakenne[[#This Row],[18–64-vuotiaat]]</f>
        <v>283752.73</v>
      </c>
      <c r="P120" s="178">
        <f>SUM(Ikärakenne[[#This Row],[Ikä 0–5]:[Ikä 18-64]])</f>
        <v>7989319.7299999986</v>
      </c>
    </row>
    <row r="121" spans="1:16" x14ac:dyDescent="0.25">
      <c r="A121" s="127">
        <v>322</v>
      </c>
      <c r="B121" s="124" t="s">
        <v>126</v>
      </c>
      <c r="C121" s="38">
        <f>SUM(Ikärakenne[[#This Row],[0–5-vuotiaat]:[16 vuotta täyttäneet]])</f>
        <v>6340</v>
      </c>
      <c r="D121" s="41">
        <v>217</v>
      </c>
      <c r="E121" s="41">
        <v>49</v>
      </c>
      <c r="F121" s="41">
        <v>317</v>
      </c>
      <c r="G121" s="41">
        <v>193</v>
      </c>
      <c r="H121" s="41">
        <v>5564</v>
      </c>
      <c r="I121" s="41">
        <v>3093</v>
      </c>
      <c r="J121" s="136" cm="1">
        <f t="array" ref="J121">Ikäryhmähinnat[Ikä 0–5]*Ikärakenne[[#This Row],[0–5-vuotiaat]]</f>
        <v>2030169.5400000003</v>
      </c>
      <c r="K121" s="136" cm="1">
        <f t="array" ref="K121">Ikäryhmähinnat[Ikä 6]*Ikärakenne[[#This Row],[6 vuotiaat]]</f>
        <v>487459.83999999997</v>
      </c>
      <c r="L121" s="136" cm="1">
        <f t="array" ref="L121">Ikäryhmähinnat[Ikä 7–12]*Ikärakenne[[#This Row],[7–12-vuotiaat]]</f>
        <v>2703398.19</v>
      </c>
      <c r="M121" s="136" cm="1">
        <f t="array" ref="M121">Ikäryhmähinnat[Ikä 13–15]*Ikärakenne[[#This Row],[13–15-vuotiaat]]</f>
        <v>2788504.53</v>
      </c>
      <c r="N121" s="136" cm="1">
        <f t="array" ref="N121">Ikäryhmähinnat[Ikä 16+]*Ikärakenne[[#This Row],[16 vuotta täyttäneet]]</f>
        <v>407451.72000000003</v>
      </c>
      <c r="O121" s="136" cm="1">
        <f t="array" ref="O121">Ikäryhmähinnat[Ikä 18-64]*Ikärakenne[[#This Row],[18–64-vuotiaat]]</f>
        <v>277473.02999999997</v>
      </c>
      <c r="P121" s="178">
        <f>SUM(Ikärakenne[[#This Row],[Ikä 0–5]:[Ikä 18-64]])</f>
        <v>8694456.8499999996</v>
      </c>
    </row>
    <row r="122" spans="1:16" x14ac:dyDescent="0.25">
      <c r="A122" s="127">
        <v>398</v>
      </c>
      <c r="B122" s="124" t="s">
        <v>127</v>
      </c>
      <c r="C122" s="38">
        <f>SUM(Ikärakenne[[#This Row],[0–5-vuotiaat]:[16 vuotta täyttäneet]])</f>
        <v>121832</v>
      </c>
      <c r="D122" s="41">
        <v>5475</v>
      </c>
      <c r="E122" s="41">
        <v>960</v>
      </c>
      <c r="F122" s="41">
        <v>6853</v>
      </c>
      <c r="G122" s="41">
        <v>3987</v>
      </c>
      <c r="H122" s="41">
        <v>104557</v>
      </c>
      <c r="I122" s="41">
        <v>70254</v>
      </c>
      <c r="J122" s="136" cm="1">
        <f t="array" ref="J122">Ikäryhmähinnat[Ikä 0–5]*Ikärakenne[[#This Row],[0–5-vuotiaat]]</f>
        <v>51222019.500000007</v>
      </c>
      <c r="K122" s="136" cm="1">
        <f t="array" ref="K122">Ikäryhmähinnat[Ikä 6]*Ikärakenne[[#This Row],[6 vuotiaat]]</f>
        <v>9550233.5999999996</v>
      </c>
      <c r="L122" s="136" cm="1">
        <f t="array" ref="L122">Ikäryhmähinnat[Ikä 7–12]*Ikärakenne[[#This Row],[7–12-vuotiaat]]</f>
        <v>58442863.710000001</v>
      </c>
      <c r="M122" s="136" cm="1">
        <f t="array" ref="M122">Ikäryhmähinnat[Ikä 13–15]*Ikärakenne[[#This Row],[13–15-vuotiaat]]</f>
        <v>57605013.269999996</v>
      </c>
      <c r="N122" s="136" cm="1">
        <f t="array" ref="N122">Ikäryhmähinnat[Ikä 16+]*Ikärakenne[[#This Row],[16 vuotta täyttäneet]]</f>
        <v>7656709.1100000003</v>
      </c>
      <c r="O122" s="136" cm="1">
        <f t="array" ref="O122">Ikäryhmähinnat[Ikä 18-64]*Ikärakenne[[#This Row],[18–64-vuotiaat]]</f>
        <v>6302486.3399999999</v>
      </c>
      <c r="P122" s="178">
        <f>SUM(Ikärakenne[[#This Row],[Ikä 0–5]:[Ikä 18-64]])</f>
        <v>190779325.53</v>
      </c>
    </row>
    <row r="123" spans="1:16" x14ac:dyDescent="0.25">
      <c r="A123" s="127">
        <v>399</v>
      </c>
      <c r="B123" s="124" t="s">
        <v>128</v>
      </c>
      <c r="C123" s="38">
        <f>SUM(Ikärakenne[[#This Row],[0–5-vuotiaat]:[16 vuotta täyttäneet]])</f>
        <v>7534</v>
      </c>
      <c r="D123" s="38">
        <v>320</v>
      </c>
      <c r="E123" s="135">
        <v>75</v>
      </c>
      <c r="F123" s="135">
        <v>594</v>
      </c>
      <c r="G123" s="135">
        <v>385</v>
      </c>
      <c r="H123" s="135">
        <v>6160</v>
      </c>
      <c r="I123" s="41">
        <v>3977</v>
      </c>
      <c r="J123" s="136" cm="1">
        <f t="array" ref="J123">Ikäryhmähinnat[Ikä 0–5]*Ikärakenne[[#This Row],[0–5-vuotiaat]]</f>
        <v>2993798.4000000004</v>
      </c>
      <c r="K123" s="136" cm="1">
        <f t="array" ref="K123">Ikäryhmähinnat[Ikä 6]*Ikärakenne[[#This Row],[6 vuotiaat]]</f>
        <v>746112</v>
      </c>
      <c r="L123" s="136" cm="1">
        <f t="array" ref="L123">Ikäryhmähinnat[Ikä 7–12]*Ikärakenne[[#This Row],[7–12-vuotiaat]]</f>
        <v>5065673.58</v>
      </c>
      <c r="M123" s="136" cm="1">
        <f t="array" ref="M123">Ikäryhmähinnat[Ikä 13–15]*Ikärakenne[[#This Row],[13–15-vuotiaat]]</f>
        <v>5562560.8499999996</v>
      </c>
      <c r="N123" s="136" cm="1">
        <f t="array" ref="N123">Ikäryhmähinnat[Ikä 16+]*Ikärakenne[[#This Row],[16 vuotta täyttäneet]]</f>
        <v>451096.80000000005</v>
      </c>
      <c r="O123" s="136" cm="1">
        <f t="array" ref="O123">Ikäryhmähinnat[Ikä 18-64]*Ikärakenne[[#This Row],[18–64-vuotiaat]]</f>
        <v>356776.67</v>
      </c>
      <c r="P123" s="178">
        <f>SUM(Ikärakenne[[#This Row],[Ikä 0–5]:[Ikä 18-64]])</f>
        <v>15176018.300000001</v>
      </c>
    </row>
    <row r="124" spans="1:16" x14ac:dyDescent="0.25">
      <c r="A124" s="127">
        <v>400</v>
      </c>
      <c r="B124" s="124" t="s">
        <v>129</v>
      </c>
      <c r="C124" s="38">
        <f>SUM(Ikärakenne[[#This Row],[0–5-vuotiaat]:[16 vuotta täyttäneet]])</f>
        <v>8400</v>
      </c>
      <c r="D124" s="41">
        <v>369</v>
      </c>
      <c r="E124" s="41">
        <v>64</v>
      </c>
      <c r="F124" s="41">
        <v>585</v>
      </c>
      <c r="G124" s="41">
        <v>352</v>
      </c>
      <c r="H124" s="41">
        <v>7030</v>
      </c>
      <c r="I124" s="41">
        <v>4576</v>
      </c>
      <c r="J124" s="136" cm="1">
        <f t="array" ref="J124">Ikäryhmähinnat[Ikä 0–5]*Ikärakenne[[#This Row],[0–5-vuotiaat]]</f>
        <v>3452223.7800000003</v>
      </c>
      <c r="K124" s="136" cm="1">
        <f t="array" ref="K124">Ikäryhmähinnat[Ikä 6]*Ikärakenne[[#This Row],[6 vuotiaat]]</f>
        <v>636682.23999999999</v>
      </c>
      <c r="L124" s="136" cm="1">
        <f t="array" ref="L124">Ikäryhmähinnat[Ikä 7–12]*Ikärakenne[[#This Row],[7–12-vuotiaat]]</f>
        <v>4988920.95</v>
      </c>
      <c r="M124" s="136" cm="1">
        <f t="array" ref="M124">Ikäryhmähinnat[Ikä 13–15]*Ikärakenne[[#This Row],[13–15-vuotiaat]]</f>
        <v>5085769.92</v>
      </c>
      <c r="N124" s="136" cm="1">
        <f t="array" ref="N124">Ikäryhmähinnat[Ikä 16+]*Ikärakenne[[#This Row],[16 vuotta täyttäneet]]</f>
        <v>514806.9</v>
      </c>
      <c r="O124" s="136" cm="1">
        <f t="array" ref="O124">Ikäryhmähinnat[Ikä 18-64]*Ikärakenne[[#This Row],[18–64-vuotiaat]]</f>
        <v>410512.95999999996</v>
      </c>
      <c r="P124" s="178">
        <f>SUM(Ikärakenne[[#This Row],[Ikä 0–5]:[Ikä 18-64]])</f>
        <v>15088916.75</v>
      </c>
    </row>
    <row r="125" spans="1:16" x14ac:dyDescent="0.25">
      <c r="A125" s="127">
        <v>402</v>
      </c>
      <c r="B125" s="124" t="s">
        <v>130</v>
      </c>
      <c r="C125" s="38">
        <f>SUM(Ikärakenne[[#This Row],[0–5-vuotiaat]:[16 vuotta täyttäneet]])</f>
        <v>8803</v>
      </c>
      <c r="D125" s="41">
        <v>355</v>
      </c>
      <c r="E125" s="41">
        <v>73</v>
      </c>
      <c r="F125" s="41">
        <v>478</v>
      </c>
      <c r="G125" s="41">
        <v>330</v>
      </c>
      <c r="H125" s="41">
        <v>7567</v>
      </c>
      <c r="I125" s="41">
        <v>4584</v>
      </c>
      <c r="J125" s="136" cm="1">
        <f t="array" ref="J125">Ikäryhmähinnat[Ikä 0–5]*Ikärakenne[[#This Row],[0–5-vuotiaat]]</f>
        <v>3321245.1</v>
      </c>
      <c r="K125" s="136" cm="1">
        <f t="array" ref="K125">Ikäryhmähinnat[Ikä 6]*Ikärakenne[[#This Row],[6 vuotiaat]]</f>
        <v>726215.67999999993</v>
      </c>
      <c r="L125" s="136" cm="1">
        <f t="array" ref="L125">Ikäryhmähinnat[Ikä 7–12]*Ikärakenne[[#This Row],[7–12-vuotiaat]]</f>
        <v>4076417.46</v>
      </c>
      <c r="M125" s="136" cm="1">
        <f t="array" ref="M125">Ikäryhmähinnat[Ikä 13–15]*Ikärakenne[[#This Row],[13–15-vuotiaat]]</f>
        <v>4767909.3</v>
      </c>
      <c r="N125" s="136" cm="1">
        <f t="array" ref="N125">Ikäryhmähinnat[Ikä 16+]*Ikärakenne[[#This Row],[16 vuotta täyttäneet]]</f>
        <v>554131.41</v>
      </c>
      <c r="O125" s="136" cm="1">
        <f t="array" ref="O125">Ikäryhmähinnat[Ikä 18-64]*Ikärakenne[[#This Row],[18–64-vuotiaat]]</f>
        <v>411230.63999999996</v>
      </c>
      <c r="P125" s="178">
        <f>SUM(Ikärakenne[[#This Row],[Ikä 0–5]:[Ikä 18-64]])</f>
        <v>13857149.59</v>
      </c>
    </row>
    <row r="126" spans="1:16" x14ac:dyDescent="0.25">
      <c r="A126" s="127">
        <v>403</v>
      </c>
      <c r="B126" s="124" t="s">
        <v>131</v>
      </c>
      <c r="C126" s="38">
        <f>SUM(Ikärakenne[[#This Row],[0–5-vuotiaat]:[16 vuotta täyttäneet]])</f>
        <v>2704</v>
      </c>
      <c r="D126" s="41">
        <v>102</v>
      </c>
      <c r="E126" s="41">
        <v>13</v>
      </c>
      <c r="F126" s="41">
        <v>171</v>
      </c>
      <c r="G126" s="41">
        <v>87</v>
      </c>
      <c r="H126" s="41">
        <v>2331</v>
      </c>
      <c r="I126" s="41">
        <v>1190</v>
      </c>
      <c r="J126" s="136" cm="1">
        <f t="array" ref="J126">Ikäryhmähinnat[Ikä 0–5]*Ikärakenne[[#This Row],[0–5-vuotiaat]]</f>
        <v>954273.24000000011</v>
      </c>
      <c r="K126" s="136" cm="1">
        <f t="array" ref="K126">Ikäryhmähinnat[Ikä 6]*Ikärakenne[[#This Row],[6 vuotiaat]]</f>
        <v>129326.08</v>
      </c>
      <c r="L126" s="136" cm="1">
        <f t="array" ref="L126">Ikäryhmähinnat[Ikä 7–12]*Ikärakenne[[#This Row],[7–12-vuotiaat]]</f>
        <v>1458299.97</v>
      </c>
      <c r="M126" s="136" cm="1">
        <f t="array" ref="M126">Ikäryhmähinnat[Ikä 13–15]*Ikärakenne[[#This Row],[13–15-vuotiaat]]</f>
        <v>1256994.27</v>
      </c>
      <c r="N126" s="136" cm="1">
        <f t="array" ref="N126">Ikäryhmähinnat[Ikä 16+]*Ikärakenne[[#This Row],[16 vuotta täyttäneet]]</f>
        <v>170699.13</v>
      </c>
      <c r="O126" s="136" cm="1">
        <f t="array" ref="O126">Ikäryhmähinnat[Ikä 18-64]*Ikärakenne[[#This Row],[18–64-vuotiaat]]</f>
        <v>106754.9</v>
      </c>
      <c r="P126" s="178">
        <f>SUM(Ikärakenne[[#This Row],[Ikä 0–5]:[Ikä 18-64]])</f>
        <v>4076347.59</v>
      </c>
    </row>
    <row r="127" spans="1:16" x14ac:dyDescent="0.25">
      <c r="A127" s="127">
        <v>405</v>
      </c>
      <c r="B127" s="124" t="s">
        <v>132</v>
      </c>
      <c r="C127" s="38">
        <f>SUM(Ikärakenne[[#This Row],[0–5-vuotiaat]:[16 vuotta täyttäneet]])</f>
        <v>73241</v>
      </c>
      <c r="D127" s="41">
        <v>2985</v>
      </c>
      <c r="E127" s="41">
        <v>534</v>
      </c>
      <c r="F127" s="41">
        <v>4018</v>
      </c>
      <c r="G127" s="41">
        <v>2320</v>
      </c>
      <c r="H127" s="41">
        <v>63384</v>
      </c>
      <c r="I127" s="41">
        <v>43066</v>
      </c>
      <c r="J127" s="136" cm="1">
        <f t="array" ref="J127">Ikäryhmähinnat[Ikä 0–5]*Ikärakenne[[#This Row],[0–5-vuotiaat]]</f>
        <v>27926525.700000003</v>
      </c>
      <c r="K127" s="136" cm="1">
        <f t="array" ref="K127">Ikäryhmähinnat[Ikä 6]*Ikärakenne[[#This Row],[6 vuotiaat]]</f>
        <v>5312317.4399999995</v>
      </c>
      <c r="L127" s="136" cm="1">
        <f t="array" ref="L127">Ikäryhmähinnat[Ikä 7–12]*Ikärakenne[[#This Row],[7–12-vuotiaat]]</f>
        <v>34265785.259999998</v>
      </c>
      <c r="M127" s="136" cm="1">
        <f t="array" ref="M127">Ikäryhmähinnat[Ikä 13–15]*Ikärakenne[[#This Row],[13–15-vuotiaat]]</f>
        <v>33519847.199999999</v>
      </c>
      <c r="N127" s="136" cm="1">
        <f t="array" ref="N127">Ikäryhmähinnat[Ikä 16+]*Ikärakenne[[#This Row],[16 vuotta täyttäneet]]</f>
        <v>4641610.32</v>
      </c>
      <c r="O127" s="136" cm="1">
        <f t="array" ref="O127">Ikäryhmähinnat[Ikä 18-64]*Ikärakenne[[#This Row],[18–64-vuotiaat]]</f>
        <v>3863450.86</v>
      </c>
      <c r="P127" s="178">
        <f>SUM(Ikärakenne[[#This Row],[Ikä 0–5]:[Ikä 18-64]])</f>
        <v>109529536.78000002</v>
      </c>
    </row>
    <row r="128" spans="1:16" x14ac:dyDescent="0.25">
      <c r="A128" s="127">
        <v>407</v>
      </c>
      <c r="B128" s="124" t="s">
        <v>133</v>
      </c>
      <c r="C128" s="38">
        <f>SUM(Ikärakenne[[#This Row],[0–5-vuotiaat]:[16 vuotta täyttäneet]])</f>
        <v>2430</v>
      </c>
      <c r="D128" s="41">
        <v>86</v>
      </c>
      <c r="E128" s="41">
        <v>15</v>
      </c>
      <c r="F128" s="41">
        <v>151</v>
      </c>
      <c r="G128" s="41">
        <v>70</v>
      </c>
      <c r="H128" s="41">
        <v>2108</v>
      </c>
      <c r="I128" s="41">
        <v>1289</v>
      </c>
      <c r="J128" s="136" cm="1">
        <f t="array" ref="J128">Ikäryhmähinnat[Ikä 0–5]*Ikärakenne[[#This Row],[0–5-vuotiaat]]</f>
        <v>804583.32000000007</v>
      </c>
      <c r="K128" s="136" cm="1">
        <f t="array" ref="K128">Ikäryhmähinnat[Ikä 6]*Ikärakenne[[#This Row],[6 vuotiaat]]</f>
        <v>149222.39999999999</v>
      </c>
      <c r="L128" s="136" cm="1">
        <f t="array" ref="L128">Ikäryhmähinnat[Ikä 7–12]*Ikärakenne[[#This Row],[7–12-vuotiaat]]</f>
        <v>1287738.57</v>
      </c>
      <c r="M128" s="136" cm="1">
        <f t="array" ref="M128">Ikäryhmähinnat[Ikä 13–15]*Ikärakenne[[#This Row],[13–15-vuotiaat]]</f>
        <v>1011374.7</v>
      </c>
      <c r="N128" s="136" cm="1">
        <f t="array" ref="N128">Ikäryhmähinnat[Ikä 16+]*Ikärakenne[[#This Row],[16 vuotta täyttäneet]]</f>
        <v>154368.84</v>
      </c>
      <c r="O128" s="136" cm="1">
        <f t="array" ref="O128">Ikäryhmähinnat[Ikä 18-64]*Ikärakenne[[#This Row],[18–64-vuotiaat]]</f>
        <v>115636.18999999999</v>
      </c>
      <c r="P128" s="178">
        <f>SUM(Ikärakenne[[#This Row],[Ikä 0–5]:[Ikä 18-64]])</f>
        <v>3522924.02</v>
      </c>
    </row>
    <row r="129" spans="1:16" x14ac:dyDescent="0.25">
      <c r="A129" s="127">
        <v>408</v>
      </c>
      <c r="B129" s="124" t="s">
        <v>134</v>
      </c>
      <c r="C129" s="38">
        <f>SUM(Ikärakenne[[#This Row],[0–5-vuotiaat]:[16 vuotta täyttäneet]])</f>
        <v>13927</v>
      </c>
      <c r="D129" s="41">
        <v>661</v>
      </c>
      <c r="E129" s="41">
        <v>130</v>
      </c>
      <c r="F129" s="41">
        <v>1016</v>
      </c>
      <c r="G129" s="41">
        <v>575</v>
      </c>
      <c r="H129" s="41">
        <v>11545</v>
      </c>
      <c r="I129" s="41">
        <v>7451</v>
      </c>
      <c r="J129" s="136" cm="1">
        <f t="array" ref="J129">Ikäryhmähinnat[Ikä 0–5]*Ikärakenne[[#This Row],[0–5-vuotiaat]]</f>
        <v>6184064.8200000003</v>
      </c>
      <c r="K129" s="136" cm="1">
        <f t="array" ref="K129">Ikäryhmähinnat[Ikä 6]*Ikärakenne[[#This Row],[6 vuotiaat]]</f>
        <v>1293260.8</v>
      </c>
      <c r="L129" s="136" cm="1">
        <f t="array" ref="L129">Ikäryhmähinnat[Ikä 7–12]*Ikärakenne[[#This Row],[7–12-vuotiaat]]</f>
        <v>8664519.1199999992</v>
      </c>
      <c r="M129" s="136" cm="1">
        <f t="array" ref="M129">Ikäryhmähinnat[Ikä 13–15]*Ikärakenne[[#This Row],[13–15-vuotiaat]]</f>
        <v>8307720.7499999991</v>
      </c>
      <c r="N129" s="136" cm="1">
        <f t="array" ref="N129">Ikäryhmähinnat[Ikä 16+]*Ikärakenne[[#This Row],[16 vuotta täyttäneet]]</f>
        <v>845440.35000000009</v>
      </c>
      <c r="O129" s="136" cm="1">
        <f t="array" ref="O129">Ikäryhmähinnat[Ikä 18-64]*Ikärakenne[[#This Row],[18–64-vuotiaat]]</f>
        <v>668429.21</v>
      </c>
      <c r="P129" s="178">
        <f>SUM(Ikärakenne[[#This Row],[Ikä 0–5]:[Ikä 18-64]])</f>
        <v>25963435.050000001</v>
      </c>
    </row>
    <row r="130" spans="1:16" x14ac:dyDescent="0.25">
      <c r="A130" s="127">
        <v>410</v>
      </c>
      <c r="B130" s="124" t="s">
        <v>135</v>
      </c>
      <c r="C130" s="38">
        <f>SUM(Ikärakenne[[#This Row],[0–5-vuotiaat]:[16 vuotta täyttäneet]])</f>
        <v>18808</v>
      </c>
      <c r="D130" s="41">
        <v>1160</v>
      </c>
      <c r="E130" s="41">
        <v>238</v>
      </c>
      <c r="F130" s="41">
        <v>1732</v>
      </c>
      <c r="G130" s="41">
        <v>992</v>
      </c>
      <c r="H130" s="41">
        <v>14686</v>
      </c>
      <c r="I130" s="41">
        <v>9824</v>
      </c>
      <c r="J130" s="136" cm="1">
        <f t="array" ref="J130">Ikäryhmähinnat[Ikä 0–5]*Ikärakenne[[#This Row],[0–5-vuotiaat]]</f>
        <v>10852519.200000001</v>
      </c>
      <c r="K130" s="136" cm="1">
        <f t="array" ref="K130">Ikäryhmähinnat[Ikä 6]*Ikärakenne[[#This Row],[6 vuotiaat]]</f>
        <v>2367662.0800000001</v>
      </c>
      <c r="L130" s="136" cm="1">
        <f t="array" ref="L130">Ikäryhmähinnat[Ikä 7–12]*Ikärakenne[[#This Row],[7–12-vuotiaat]]</f>
        <v>14770617.24</v>
      </c>
      <c r="M130" s="136" cm="1">
        <f t="array" ref="M130">Ikäryhmähinnat[Ikä 13–15]*Ikärakenne[[#This Row],[13–15-vuotiaat]]</f>
        <v>14332624.319999998</v>
      </c>
      <c r="N130" s="136" cm="1">
        <f t="array" ref="N130">Ikäryhmähinnat[Ikä 16+]*Ikärakenne[[#This Row],[16 vuotta täyttäneet]]</f>
        <v>1075455.78</v>
      </c>
      <c r="O130" s="136" cm="1">
        <f t="array" ref="O130">Ikäryhmähinnat[Ikä 18-64]*Ikärakenne[[#This Row],[18–64-vuotiaat]]</f>
        <v>881311.03999999992</v>
      </c>
      <c r="P130" s="178">
        <f>SUM(Ikärakenne[[#This Row],[Ikä 0–5]:[Ikä 18-64]])</f>
        <v>44280189.660000004</v>
      </c>
    </row>
    <row r="131" spans="1:16" x14ac:dyDescent="0.25">
      <c r="A131" s="127">
        <v>416</v>
      </c>
      <c r="B131" s="124" t="s">
        <v>136</v>
      </c>
      <c r="C131" s="38">
        <f>SUM(Ikärakenne[[#This Row],[0–5-vuotiaat]:[16 vuotta täyttäneet]])</f>
        <v>2878</v>
      </c>
      <c r="D131" s="41">
        <v>139</v>
      </c>
      <c r="E131" s="41">
        <v>26</v>
      </c>
      <c r="F131" s="41">
        <v>201</v>
      </c>
      <c r="G131" s="41">
        <v>127</v>
      </c>
      <c r="H131" s="41">
        <v>2385</v>
      </c>
      <c r="I131" s="41">
        <v>1522</v>
      </c>
      <c r="J131" s="136" cm="1">
        <f t="array" ref="J131">Ikäryhmähinnat[Ikä 0–5]*Ikärakenne[[#This Row],[0–5-vuotiaat]]</f>
        <v>1300431.1800000002</v>
      </c>
      <c r="K131" s="136" cm="1">
        <f t="array" ref="K131">Ikäryhmähinnat[Ikä 6]*Ikärakenne[[#This Row],[6 vuotiaat]]</f>
        <v>258652.16</v>
      </c>
      <c r="L131" s="136" cm="1">
        <f t="array" ref="L131">Ikäryhmähinnat[Ikä 7–12]*Ikärakenne[[#This Row],[7–12-vuotiaat]]</f>
        <v>1714142.0699999998</v>
      </c>
      <c r="M131" s="136" cm="1">
        <f t="array" ref="M131">Ikäryhmähinnat[Ikä 13–15]*Ikärakenne[[#This Row],[13–15-vuotiaat]]</f>
        <v>1834922.67</v>
      </c>
      <c r="N131" s="136" cm="1">
        <f t="array" ref="N131">Ikäryhmähinnat[Ikä 16+]*Ikärakenne[[#This Row],[16 vuotta täyttäneet]]</f>
        <v>174653.55000000002</v>
      </c>
      <c r="O131" s="136" cm="1">
        <f t="array" ref="O131">Ikäryhmähinnat[Ikä 18-64]*Ikärakenne[[#This Row],[18–64-vuotiaat]]</f>
        <v>136538.62</v>
      </c>
      <c r="P131" s="178">
        <f>SUM(Ikärakenne[[#This Row],[Ikä 0–5]:[Ikä 18-64]])</f>
        <v>5419340.25</v>
      </c>
    </row>
    <row r="132" spans="1:16" x14ac:dyDescent="0.25">
      <c r="A132" s="127">
        <v>418</v>
      </c>
      <c r="B132" s="124" t="s">
        <v>137</v>
      </c>
      <c r="C132" s="38">
        <f>SUM(Ikärakenne[[#This Row],[0–5-vuotiaat]:[16 vuotta täyttäneet]])</f>
        <v>25041</v>
      </c>
      <c r="D132" s="41">
        <v>1714</v>
      </c>
      <c r="E132" s="41">
        <v>302</v>
      </c>
      <c r="F132" s="41">
        <v>2082</v>
      </c>
      <c r="G132" s="41">
        <v>1200</v>
      </c>
      <c r="H132" s="41">
        <v>19743</v>
      </c>
      <c r="I132" s="41">
        <v>14404</v>
      </c>
      <c r="J132" s="136" cm="1">
        <f t="array" ref="J132">Ikäryhmähinnat[Ikä 0–5]*Ikärakenne[[#This Row],[0–5-vuotiaat]]</f>
        <v>16035532.680000002</v>
      </c>
      <c r="K132" s="136" cm="1">
        <f t="array" ref="K132">Ikäryhmähinnat[Ikä 6]*Ikärakenne[[#This Row],[6 vuotiaat]]</f>
        <v>3004344.3199999998</v>
      </c>
      <c r="L132" s="136" cm="1">
        <f t="array" ref="L132">Ikäryhmähinnat[Ikä 7–12]*Ikärakenne[[#This Row],[7–12-vuotiaat]]</f>
        <v>17755441.739999998</v>
      </c>
      <c r="M132" s="136" cm="1">
        <f t="array" ref="M132">Ikäryhmähinnat[Ikä 13–15]*Ikärakenne[[#This Row],[13–15-vuotiaat]]</f>
        <v>17337852</v>
      </c>
      <c r="N132" s="136" cm="1">
        <f t="array" ref="N132">Ikäryhmähinnat[Ikä 16+]*Ikärakenne[[#This Row],[16 vuotta täyttäneet]]</f>
        <v>1445779.8900000001</v>
      </c>
      <c r="O132" s="136" cm="1">
        <f t="array" ref="O132">Ikäryhmähinnat[Ikä 18-64]*Ikärakenne[[#This Row],[18–64-vuotiaat]]</f>
        <v>1292182.8399999999</v>
      </c>
      <c r="P132" s="178">
        <f>SUM(Ikärakenne[[#This Row],[Ikä 0–5]:[Ikä 18-64]])</f>
        <v>56871133.469999999</v>
      </c>
    </row>
    <row r="133" spans="1:16" x14ac:dyDescent="0.25">
      <c r="A133" s="127">
        <v>420</v>
      </c>
      <c r="B133" s="124" t="s">
        <v>138</v>
      </c>
      <c r="C133" s="38">
        <f>SUM(Ikärakenne[[#This Row],[0–5-vuotiaat]:[16 vuotta täyttäneet]])</f>
        <v>8924</v>
      </c>
      <c r="D133" s="41">
        <v>375</v>
      </c>
      <c r="E133" s="41">
        <v>73</v>
      </c>
      <c r="F133" s="41">
        <v>470</v>
      </c>
      <c r="G133" s="41">
        <v>290</v>
      </c>
      <c r="H133" s="41">
        <v>7716</v>
      </c>
      <c r="I133" s="41">
        <v>4464</v>
      </c>
      <c r="J133" s="136" cm="1">
        <f t="array" ref="J133">Ikäryhmähinnat[Ikä 0–5]*Ikärakenne[[#This Row],[0–5-vuotiaat]]</f>
        <v>3508357.5000000005</v>
      </c>
      <c r="K133" s="136" cm="1">
        <f t="array" ref="K133">Ikäryhmähinnat[Ikä 6]*Ikärakenne[[#This Row],[6 vuotiaat]]</f>
        <v>726215.67999999993</v>
      </c>
      <c r="L133" s="136" cm="1">
        <f t="array" ref="L133">Ikäryhmähinnat[Ikä 7–12]*Ikärakenne[[#This Row],[7–12-vuotiaat]]</f>
        <v>4008192.9</v>
      </c>
      <c r="M133" s="136" cm="1">
        <f t="array" ref="M133">Ikäryhmähinnat[Ikä 13–15]*Ikärakenne[[#This Row],[13–15-vuotiaat]]</f>
        <v>4189980.9</v>
      </c>
      <c r="N133" s="136" cm="1">
        <f t="array" ref="N133">Ikäryhmähinnat[Ikä 16+]*Ikärakenne[[#This Row],[16 vuotta täyttäneet]]</f>
        <v>565042.68000000005</v>
      </c>
      <c r="O133" s="136" cm="1">
        <f t="array" ref="O133">Ikäryhmähinnat[Ikä 18-64]*Ikärakenne[[#This Row],[18–64-vuotiaat]]</f>
        <v>400465.43999999994</v>
      </c>
      <c r="P133" s="178">
        <f>SUM(Ikärakenne[[#This Row],[Ikä 0–5]:[Ikä 18-64]])</f>
        <v>13398255.1</v>
      </c>
    </row>
    <row r="134" spans="1:16" x14ac:dyDescent="0.25">
      <c r="A134" s="127">
        <v>421</v>
      </c>
      <c r="B134" s="124" t="s">
        <v>139</v>
      </c>
      <c r="C134" s="38">
        <f>SUM(Ikärakenne[[#This Row],[0–5-vuotiaat]:[16 vuotta täyttäneet]])</f>
        <v>656</v>
      </c>
      <c r="D134" s="41">
        <v>33</v>
      </c>
      <c r="E134" s="41">
        <v>9</v>
      </c>
      <c r="F134" s="41">
        <v>45</v>
      </c>
      <c r="G134" s="41">
        <v>14</v>
      </c>
      <c r="H134" s="41">
        <v>555</v>
      </c>
      <c r="I134" s="41">
        <v>297</v>
      </c>
      <c r="J134" s="136" cm="1">
        <f t="array" ref="J134">Ikäryhmähinnat[Ikä 0–5]*Ikärakenne[[#This Row],[0–5-vuotiaat]]</f>
        <v>308735.46000000002</v>
      </c>
      <c r="K134" s="136" cm="1">
        <f t="array" ref="K134">Ikäryhmähinnat[Ikä 6]*Ikärakenne[[#This Row],[6 vuotiaat]]</f>
        <v>89533.440000000002</v>
      </c>
      <c r="L134" s="136" cm="1">
        <f t="array" ref="L134">Ikäryhmähinnat[Ikä 7–12]*Ikärakenne[[#This Row],[7–12-vuotiaat]]</f>
        <v>383763.14999999997</v>
      </c>
      <c r="M134" s="136" cm="1">
        <f t="array" ref="M134">Ikäryhmähinnat[Ikä 13–15]*Ikärakenne[[#This Row],[13–15-vuotiaat]]</f>
        <v>202274.94</v>
      </c>
      <c r="N134" s="136" cm="1">
        <f t="array" ref="N134">Ikäryhmähinnat[Ikä 16+]*Ikärakenne[[#This Row],[16 vuotta täyttäneet]]</f>
        <v>40642.65</v>
      </c>
      <c r="O134" s="136" cm="1">
        <f t="array" ref="O134">Ikäryhmähinnat[Ikä 18-64]*Ikärakenne[[#This Row],[18–64-vuotiaat]]</f>
        <v>26643.87</v>
      </c>
      <c r="P134" s="178">
        <f>SUM(Ikärakenne[[#This Row],[Ikä 0–5]:[Ikä 18-64]])</f>
        <v>1051593.51</v>
      </c>
    </row>
    <row r="135" spans="1:16" x14ac:dyDescent="0.25">
      <c r="A135" s="127">
        <v>422</v>
      </c>
      <c r="B135" s="124" t="s">
        <v>140</v>
      </c>
      <c r="C135" s="38">
        <f>SUM(Ikärakenne[[#This Row],[0–5-vuotiaat]:[16 vuotta täyttäneet]])</f>
        <v>9846</v>
      </c>
      <c r="D135" s="41">
        <v>241</v>
      </c>
      <c r="E135" s="41">
        <v>53</v>
      </c>
      <c r="F135" s="41">
        <v>409</v>
      </c>
      <c r="G135" s="41">
        <v>251</v>
      </c>
      <c r="H135" s="41">
        <v>8892</v>
      </c>
      <c r="I135" s="41">
        <v>4463</v>
      </c>
      <c r="J135" s="136" cm="1">
        <f t="array" ref="J135">Ikäryhmähinnat[Ikä 0–5]*Ikärakenne[[#This Row],[0–5-vuotiaat]]</f>
        <v>2254704.4200000004</v>
      </c>
      <c r="K135" s="136" cm="1">
        <f t="array" ref="K135">Ikäryhmähinnat[Ikä 6]*Ikärakenne[[#This Row],[6 vuotiaat]]</f>
        <v>527252.47999999998</v>
      </c>
      <c r="L135" s="136" cm="1">
        <f t="array" ref="L135">Ikäryhmähinnat[Ikä 7–12]*Ikärakenne[[#This Row],[7–12-vuotiaat]]</f>
        <v>3487980.63</v>
      </c>
      <c r="M135" s="136" cm="1">
        <f t="array" ref="M135">Ikäryhmähinnat[Ikä 13–15]*Ikärakenne[[#This Row],[13–15-vuotiaat]]</f>
        <v>3626500.71</v>
      </c>
      <c r="N135" s="136" cm="1">
        <f t="array" ref="N135">Ikäryhmähinnat[Ikä 16+]*Ikärakenne[[#This Row],[16 vuotta täyttäneet]]</f>
        <v>651161.16</v>
      </c>
      <c r="O135" s="136" cm="1">
        <f t="array" ref="O135">Ikäryhmähinnat[Ikä 18-64]*Ikärakenne[[#This Row],[18–64-vuotiaat]]</f>
        <v>400375.73</v>
      </c>
      <c r="P135" s="178">
        <f>SUM(Ikärakenne[[#This Row],[Ikä 0–5]:[Ikä 18-64]])</f>
        <v>10947975.130000001</v>
      </c>
    </row>
    <row r="136" spans="1:16" x14ac:dyDescent="0.25">
      <c r="A136" s="127">
        <v>423</v>
      </c>
      <c r="B136" s="124" t="s">
        <v>141</v>
      </c>
      <c r="C136" s="38">
        <f>SUM(Ikärakenne[[#This Row],[0–5-vuotiaat]:[16 vuotta täyttäneet]])</f>
        <v>20732</v>
      </c>
      <c r="D136" s="41">
        <v>1251</v>
      </c>
      <c r="E136" s="41">
        <v>227</v>
      </c>
      <c r="F136" s="41">
        <v>1605</v>
      </c>
      <c r="G136" s="41">
        <v>927</v>
      </c>
      <c r="H136" s="41">
        <v>16722</v>
      </c>
      <c r="I136" s="41">
        <v>11732</v>
      </c>
      <c r="J136" s="136" cm="1">
        <f t="array" ref="J136">Ikäryhmähinnat[Ikä 0–5]*Ikärakenne[[#This Row],[0–5-vuotiaat]]</f>
        <v>11703880.620000001</v>
      </c>
      <c r="K136" s="136" cm="1">
        <f t="array" ref="K136">Ikäryhmähinnat[Ikä 6]*Ikärakenne[[#This Row],[6 vuotiaat]]</f>
        <v>2258232.3199999998</v>
      </c>
      <c r="L136" s="136" cm="1">
        <f t="array" ref="L136">Ikäryhmähinnat[Ikä 7–12]*Ikärakenne[[#This Row],[7–12-vuotiaat]]</f>
        <v>13687552.35</v>
      </c>
      <c r="M136" s="136" cm="1">
        <f t="array" ref="M136">Ikäryhmähinnat[Ikä 13–15]*Ikärakenne[[#This Row],[13–15-vuotiaat]]</f>
        <v>13393490.67</v>
      </c>
      <c r="N136" s="136" cm="1">
        <f t="array" ref="N136">Ikäryhmähinnat[Ikä 16+]*Ikärakenne[[#This Row],[16 vuotta täyttäneet]]</f>
        <v>1224552.06</v>
      </c>
      <c r="O136" s="136" cm="1">
        <f t="array" ref="O136">Ikäryhmähinnat[Ikä 18-64]*Ikärakenne[[#This Row],[18–64-vuotiaat]]</f>
        <v>1052477.72</v>
      </c>
      <c r="P136" s="178">
        <f>SUM(Ikärakenne[[#This Row],[Ikä 0–5]:[Ikä 18-64]])</f>
        <v>43320185.740000002</v>
      </c>
    </row>
    <row r="137" spans="1:16" x14ac:dyDescent="0.25">
      <c r="A137" s="124">
        <v>425</v>
      </c>
      <c r="B137" s="124" t="s">
        <v>142</v>
      </c>
      <c r="C137" s="38">
        <f>SUM(Ikärakenne[[#This Row],[0–5-vuotiaat]:[16 vuotta täyttäneet]])</f>
        <v>10116</v>
      </c>
      <c r="D137" s="38">
        <v>916</v>
      </c>
      <c r="E137" s="38">
        <v>165</v>
      </c>
      <c r="F137" s="38">
        <v>1241</v>
      </c>
      <c r="G137" s="38">
        <v>727</v>
      </c>
      <c r="H137" s="38">
        <v>7067</v>
      </c>
      <c r="I137" s="41">
        <v>5439</v>
      </c>
      <c r="J137" s="136" cm="1">
        <f t="array" ref="J137">Ikäryhmähinnat[Ikä 0–5]*Ikärakenne[[#This Row],[0–5-vuotiaat]]</f>
        <v>8569747.9199999999</v>
      </c>
      <c r="K137" s="136" cm="1">
        <f t="array" ref="K137">Ikäryhmähinnat[Ikä 6]*Ikärakenne[[#This Row],[6 vuotiaat]]</f>
        <v>1641446.3999999999</v>
      </c>
      <c r="L137" s="136" cm="1">
        <f t="array" ref="L137">Ikäryhmähinnat[Ikä 7–12]*Ikärakenne[[#This Row],[7–12-vuotiaat]]</f>
        <v>10583334.869999999</v>
      </c>
      <c r="M137" s="136" cm="1">
        <f t="array" ref="M137">Ikäryhmähinnat[Ikä 13–15]*Ikärakenne[[#This Row],[13–15-vuotiaat]]</f>
        <v>10503848.67</v>
      </c>
      <c r="N137" s="136" cm="1">
        <f t="array" ref="N137">Ikäryhmähinnat[Ikä 16+]*Ikärakenne[[#This Row],[16 vuotta täyttäneet]]</f>
        <v>517516.41000000003</v>
      </c>
      <c r="O137" s="136" cm="1">
        <f t="array" ref="O137">Ikäryhmähinnat[Ikä 18-64]*Ikärakenne[[#This Row],[18–64-vuotiaat]]</f>
        <v>487932.68999999994</v>
      </c>
      <c r="P137" s="178">
        <f>SUM(Ikärakenne[[#This Row],[Ikä 0–5]:[Ikä 18-64]])</f>
        <v>32303826.960000001</v>
      </c>
    </row>
    <row r="138" spans="1:16" x14ac:dyDescent="0.25">
      <c r="A138" s="127">
        <v>426</v>
      </c>
      <c r="B138" s="124" t="s">
        <v>143</v>
      </c>
      <c r="C138" s="38">
        <f>SUM(Ikärakenne[[#This Row],[0–5-vuotiaat]:[16 vuotta täyttäneet]])</f>
        <v>11980</v>
      </c>
      <c r="D138" s="41">
        <v>607</v>
      </c>
      <c r="E138" s="41">
        <v>125</v>
      </c>
      <c r="F138" s="41">
        <v>870</v>
      </c>
      <c r="G138" s="41">
        <v>517</v>
      </c>
      <c r="H138" s="41">
        <v>9861</v>
      </c>
      <c r="I138" s="41">
        <v>6504</v>
      </c>
      <c r="J138" s="136" cm="1">
        <f t="array" ref="J138">Ikäryhmähinnat[Ikä 0–5]*Ikärakenne[[#This Row],[0–5-vuotiaat]]</f>
        <v>5678861.3400000008</v>
      </c>
      <c r="K138" s="136" cm="1">
        <f t="array" ref="K138">Ikäryhmähinnat[Ikä 6]*Ikärakenne[[#This Row],[6 vuotiaat]]</f>
        <v>1243520</v>
      </c>
      <c r="L138" s="136" cm="1">
        <f t="array" ref="L138">Ikäryhmähinnat[Ikä 7–12]*Ikärakenne[[#This Row],[7–12-vuotiaat]]</f>
        <v>7419420.8999999994</v>
      </c>
      <c r="M138" s="136" cm="1">
        <f t="array" ref="M138">Ikäryhmähinnat[Ikä 13–15]*Ikärakenne[[#This Row],[13–15-vuotiaat]]</f>
        <v>7469724.5699999994</v>
      </c>
      <c r="N138" s="136" cm="1">
        <f t="array" ref="N138">Ikäryhmähinnat[Ikä 16+]*Ikärakenne[[#This Row],[16 vuotta täyttäneet]]</f>
        <v>722121.03</v>
      </c>
      <c r="O138" s="136" cm="1">
        <f t="array" ref="O138">Ikäryhmähinnat[Ikä 18-64]*Ikärakenne[[#This Row],[18–64-vuotiaat]]</f>
        <v>583473.84</v>
      </c>
      <c r="P138" s="178">
        <f>SUM(Ikärakenne[[#This Row],[Ikä 0–5]:[Ikä 18-64]])</f>
        <v>23117121.68</v>
      </c>
    </row>
    <row r="139" spans="1:16" x14ac:dyDescent="0.25">
      <c r="A139" s="127">
        <v>430</v>
      </c>
      <c r="B139" s="124" t="s">
        <v>144</v>
      </c>
      <c r="C139" s="38">
        <f>SUM(Ikärakenne[[#This Row],[0–5-vuotiaat]:[16 vuotta täyttäneet]])</f>
        <v>15124</v>
      </c>
      <c r="D139" s="41">
        <v>641</v>
      </c>
      <c r="E139" s="41">
        <v>110</v>
      </c>
      <c r="F139" s="41">
        <v>813</v>
      </c>
      <c r="G139" s="41">
        <v>498</v>
      </c>
      <c r="H139" s="41">
        <v>13062</v>
      </c>
      <c r="I139" s="41">
        <v>7653</v>
      </c>
      <c r="J139" s="136" cm="1">
        <f t="array" ref="J139">Ikäryhmähinnat[Ikä 0–5]*Ikärakenne[[#This Row],[0–5-vuotiaat]]</f>
        <v>5996952.4200000009</v>
      </c>
      <c r="K139" s="136" cm="1">
        <f t="array" ref="K139">Ikäryhmähinnat[Ikä 6]*Ikärakenne[[#This Row],[6 vuotiaat]]</f>
        <v>1094297.6000000001</v>
      </c>
      <c r="L139" s="136" cm="1">
        <f t="array" ref="L139">Ikäryhmähinnat[Ikä 7–12]*Ikärakenne[[#This Row],[7–12-vuotiaat]]</f>
        <v>6933320.9100000001</v>
      </c>
      <c r="M139" s="136" cm="1">
        <f t="array" ref="M139">Ikäryhmähinnat[Ikä 13–15]*Ikärakenne[[#This Row],[13–15-vuotiaat]]</f>
        <v>7195208.5799999991</v>
      </c>
      <c r="N139" s="136" cm="1">
        <f t="array" ref="N139">Ikäryhmähinnat[Ikä 16+]*Ikärakenne[[#This Row],[16 vuotta täyttäneet]]</f>
        <v>956530.26</v>
      </c>
      <c r="O139" s="136" cm="1">
        <f t="array" ref="O139">Ikäryhmähinnat[Ikä 18-64]*Ikärakenne[[#This Row],[18–64-vuotiaat]]</f>
        <v>686550.63</v>
      </c>
      <c r="P139" s="178">
        <f>SUM(Ikärakenne[[#This Row],[Ikä 0–5]:[Ikä 18-64]])</f>
        <v>22862860.400000002</v>
      </c>
    </row>
    <row r="140" spans="1:16" x14ac:dyDescent="0.25">
      <c r="A140" s="127">
        <v>433</v>
      </c>
      <c r="B140" s="124" t="s">
        <v>145</v>
      </c>
      <c r="C140" s="38">
        <f>SUM(Ikärakenne[[#This Row],[0–5-vuotiaat]:[16 vuotta täyttäneet]])</f>
        <v>7574</v>
      </c>
      <c r="D140" s="41">
        <v>331</v>
      </c>
      <c r="E140" s="41">
        <v>67</v>
      </c>
      <c r="F140" s="41">
        <v>461</v>
      </c>
      <c r="G140" s="41">
        <v>285</v>
      </c>
      <c r="H140" s="41">
        <v>6430</v>
      </c>
      <c r="I140" s="41">
        <v>4113</v>
      </c>
      <c r="J140" s="136" cm="1">
        <f t="array" ref="J140">Ikäryhmähinnat[Ikä 0–5]*Ikärakenne[[#This Row],[0–5-vuotiaat]]</f>
        <v>3096710.22</v>
      </c>
      <c r="K140" s="136" cm="1">
        <f t="array" ref="K140">Ikäryhmähinnat[Ikä 6]*Ikärakenne[[#This Row],[6 vuotiaat]]</f>
        <v>666526.71999999997</v>
      </c>
      <c r="L140" s="136" cm="1">
        <f t="array" ref="L140">Ikäryhmähinnat[Ikä 7–12]*Ikärakenne[[#This Row],[7–12-vuotiaat]]</f>
        <v>3931440.27</v>
      </c>
      <c r="M140" s="136" cm="1">
        <f t="array" ref="M140">Ikäryhmähinnat[Ikä 13–15]*Ikärakenne[[#This Row],[13–15-vuotiaat]]</f>
        <v>4117739.8499999996</v>
      </c>
      <c r="N140" s="136" cm="1">
        <f t="array" ref="N140">Ikäryhmähinnat[Ikä 16+]*Ikärakenne[[#This Row],[16 vuotta täyttäneet]]</f>
        <v>470868.9</v>
      </c>
      <c r="O140" s="136" cm="1">
        <f t="array" ref="O140">Ikäryhmähinnat[Ikä 18-64]*Ikärakenne[[#This Row],[18–64-vuotiaat]]</f>
        <v>368977.23</v>
      </c>
      <c r="P140" s="178">
        <f>SUM(Ikärakenne[[#This Row],[Ikä 0–5]:[Ikä 18-64]])</f>
        <v>12652263.190000001</v>
      </c>
    </row>
    <row r="141" spans="1:16" x14ac:dyDescent="0.25">
      <c r="A141" s="127">
        <v>434</v>
      </c>
      <c r="B141" s="124" t="s">
        <v>146</v>
      </c>
      <c r="C141" s="38">
        <f>SUM(Ikärakenne[[#This Row],[0–5-vuotiaat]:[16 vuotta täyttäneet]])</f>
        <v>14196</v>
      </c>
      <c r="D141" s="41">
        <v>554</v>
      </c>
      <c r="E141" s="41">
        <v>105</v>
      </c>
      <c r="F141" s="41">
        <v>751</v>
      </c>
      <c r="G141" s="41">
        <v>486</v>
      </c>
      <c r="H141" s="41">
        <v>12300</v>
      </c>
      <c r="I141" s="41">
        <v>7472</v>
      </c>
      <c r="J141" s="136" cm="1">
        <f t="array" ref="J141">Ikäryhmähinnat[Ikä 0–5]*Ikärakenne[[#This Row],[0–5-vuotiaat]]</f>
        <v>5183013.4800000004</v>
      </c>
      <c r="K141" s="136" cm="1">
        <f t="array" ref="K141">Ikäryhmähinnat[Ikä 6]*Ikärakenne[[#This Row],[6 vuotiaat]]</f>
        <v>1044556.7999999999</v>
      </c>
      <c r="L141" s="136" cm="1">
        <f t="array" ref="L141">Ikäryhmähinnat[Ikä 7–12]*Ikärakenne[[#This Row],[7–12-vuotiaat]]</f>
        <v>6404580.5699999994</v>
      </c>
      <c r="M141" s="136" cm="1">
        <f t="array" ref="M141">Ikäryhmähinnat[Ikä 13–15]*Ikärakenne[[#This Row],[13–15-vuotiaat]]</f>
        <v>7021830.0599999996</v>
      </c>
      <c r="N141" s="136" cm="1">
        <f t="array" ref="N141">Ikäryhmähinnat[Ikä 16+]*Ikärakenne[[#This Row],[16 vuotta täyttäneet]]</f>
        <v>900729</v>
      </c>
      <c r="O141" s="136" cm="1">
        <f t="array" ref="O141">Ikäryhmähinnat[Ikä 18-64]*Ikärakenne[[#This Row],[18–64-vuotiaat]]</f>
        <v>670313.12</v>
      </c>
      <c r="P141" s="178">
        <f>SUM(Ikärakenne[[#This Row],[Ikä 0–5]:[Ikä 18-64]])</f>
        <v>21225023.030000001</v>
      </c>
    </row>
    <row r="142" spans="1:16" x14ac:dyDescent="0.25">
      <c r="A142" s="127">
        <v>435</v>
      </c>
      <c r="B142" s="124" t="s">
        <v>147</v>
      </c>
      <c r="C142" s="38">
        <f>SUM(Ikärakenne[[#This Row],[0–5-vuotiaat]:[16 vuotta täyttäneet]])</f>
        <v>695</v>
      </c>
      <c r="D142" s="41">
        <v>22</v>
      </c>
      <c r="E142" s="41">
        <v>1</v>
      </c>
      <c r="F142" s="41">
        <v>25</v>
      </c>
      <c r="G142" s="41">
        <v>19</v>
      </c>
      <c r="H142" s="41">
        <v>628</v>
      </c>
      <c r="I142" s="41">
        <v>318</v>
      </c>
      <c r="J142" s="136" cm="1">
        <f t="array" ref="J142">Ikäryhmähinnat[Ikä 0–5]*Ikärakenne[[#This Row],[0–5-vuotiaat]]</f>
        <v>205823.64</v>
      </c>
      <c r="K142" s="136" cm="1">
        <f t="array" ref="K142">Ikäryhmähinnat[Ikä 6]*Ikärakenne[[#This Row],[6 vuotiaat]]</f>
        <v>9948.16</v>
      </c>
      <c r="L142" s="136" cm="1">
        <f t="array" ref="L142">Ikäryhmähinnat[Ikä 7–12]*Ikärakenne[[#This Row],[7–12-vuotiaat]]</f>
        <v>213201.75</v>
      </c>
      <c r="M142" s="136" cm="1">
        <f t="array" ref="M142">Ikäryhmähinnat[Ikä 13–15]*Ikärakenne[[#This Row],[13–15-vuotiaat]]</f>
        <v>274515.99</v>
      </c>
      <c r="N142" s="136" cm="1">
        <f t="array" ref="N142">Ikäryhmähinnat[Ikä 16+]*Ikärakenne[[#This Row],[16 vuotta täyttäneet]]</f>
        <v>45988.44</v>
      </c>
      <c r="O142" s="136" cm="1">
        <f t="array" ref="O142">Ikäryhmähinnat[Ikä 18-64]*Ikärakenne[[#This Row],[18–64-vuotiaat]]</f>
        <v>28527.78</v>
      </c>
      <c r="P142" s="178">
        <f>SUM(Ikärakenne[[#This Row],[Ikä 0–5]:[Ikä 18-64]])</f>
        <v>778005.76</v>
      </c>
    </row>
    <row r="143" spans="1:16" x14ac:dyDescent="0.25">
      <c r="A143" s="127">
        <v>436</v>
      </c>
      <c r="B143" s="124" t="s">
        <v>148</v>
      </c>
      <c r="C143" s="38">
        <f>SUM(Ikärakenne[[#This Row],[0–5-vuotiaat]:[16 vuotta täyttäneet]])</f>
        <v>2018</v>
      </c>
      <c r="D143" s="41">
        <v>155</v>
      </c>
      <c r="E143" s="41">
        <v>31</v>
      </c>
      <c r="F143" s="41">
        <v>196</v>
      </c>
      <c r="G143" s="41">
        <v>125</v>
      </c>
      <c r="H143" s="41">
        <v>1511</v>
      </c>
      <c r="I143" s="41">
        <v>1031</v>
      </c>
      <c r="J143" s="136" cm="1">
        <f t="array" ref="J143">Ikäryhmähinnat[Ikä 0–5]*Ikärakenne[[#This Row],[0–5-vuotiaat]]</f>
        <v>1450121.1</v>
      </c>
      <c r="K143" s="136" cm="1">
        <f t="array" ref="K143">Ikäryhmähinnat[Ikä 6]*Ikärakenne[[#This Row],[6 vuotiaat]]</f>
        <v>308392.96000000002</v>
      </c>
      <c r="L143" s="136" cm="1">
        <f t="array" ref="L143">Ikäryhmähinnat[Ikä 7–12]*Ikärakenne[[#This Row],[7–12-vuotiaat]]</f>
        <v>1671501.72</v>
      </c>
      <c r="M143" s="136" cm="1">
        <f t="array" ref="M143">Ikäryhmähinnat[Ikä 13–15]*Ikärakenne[[#This Row],[13–15-vuotiaat]]</f>
        <v>1806026.25</v>
      </c>
      <c r="N143" s="136" cm="1">
        <f t="array" ref="N143">Ikäryhmähinnat[Ikä 16+]*Ikärakenne[[#This Row],[16 vuotta täyttäneet]]</f>
        <v>110650.53</v>
      </c>
      <c r="O143" s="136" cm="1">
        <f t="array" ref="O143">Ikäryhmähinnat[Ikä 18-64]*Ikärakenne[[#This Row],[18–64-vuotiaat]]</f>
        <v>92491.01</v>
      </c>
      <c r="P143" s="178">
        <f>SUM(Ikärakenne[[#This Row],[Ikä 0–5]:[Ikä 18-64]])</f>
        <v>5439183.5700000003</v>
      </c>
    </row>
    <row r="144" spans="1:16" x14ac:dyDescent="0.25">
      <c r="A144" s="127">
        <v>440</v>
      </c>
      <c r="B144" s="124" t="s">
        <v>149</v>
      </c>
      <c r="C144" s="38">
        <f>SUM(Ikärakenne[[#This Row],[0–5-vuotiaat]:[16 vuotta täyttäneet]])</f>
        <v>5955</v>
      </c>
      <c r="D144" s="41">
        <v>751</v>
      </c>
      <c r="E144" s="41">
        <v>117</v>
      </c>
      <c r="F144" s="41">
        <v>678</v>
      </c>
      <c r="G144" s="41">
        <v>327</v>
      </c>
      <c r="H144" s="41">
        <v>4082</v>
      </c>
      <c r="I144" s="41">
        <v>3017</v>
      </c>
      <c r="J144" s="136" cm="1">
        <f t="array" ref="J144">Ikäryhmähinnat[Ikä 0–5]*Ikärakenne[[#This Row],[0–5-vuotiaat]]</f>
        <v>7026070.620000001</v>
      </c>
      <c r="K144" s="136" cm="1">
        <f t="array" ref="K144">Ikäryhmähinnat[Ikä 6]*Ikärakenne[[#This Row],[6 vuotiaat]]</f>
        <v>1163934.72</v>
      </c>
      <c r="L144" s="136" cm="1">
        <f t="array" ref="L144">Ikäryhmähinnat[Ikä 7–12]*Ikärakenne[[#This Row],[7–12-vuotiaat]]</f>
        <v>5782031.46</v>
      </c>
      <c r="M144" s="136" cm="1">
        <f t="array" ref="M144">Ikäryhmähinnat[Ikä 13–15]*Ikärakenne[[#This Row],[13–15-vuotiaat]]</f>
        <v>4724564.67</v>
      </c>
      <c r="N144" s="136" cm="1">
        <f t="array" ref="N144">Ikäryhmähinnat[Ikä 16+]*Ikärakenne[[#This Row],[16 vuotta täyttäneet]]</f>
        <v>298924.86000000004</v>
      </c>
      <c r="O144" s="136" cm="1">
        <f t="array" ref="O144">Ikäryhmähinnat[Ikä 18-64]*Ikärakenne[[#This Row],[18–64-vuotiaat]]</f>
        <v>270655.07</v>
      </c>
      <c r="P144" s="178">
        <f>SUM(Ikärakenne[[#This Row],[Ikä 0–5]:[Ikä 18-64]])</f>
        <v>19266181.399999999</v>
      </c>
    </row>
    <row r="145" spans="1:16" x14ac:dyDescent="0.25">
      <c r="A145" s="127">
        <v>441</v>
      </c>
      <c r="B145" s="124" t="s">
        <v>150</v>
      </c>
      <c r="C145" s="38">
        <f>SUM(Ikärakenne[[#This Row],[0–5-vuotiaat]:[16 vuotta täyttäneet]])</f>
        <v>4304</v>
      </c>
      <c r="D145" s="41">
        <v>148</v>
      </c>
      <c r="E145" s="41">
        <v>31</v>
      </c>
      <c r="F145" s="41">
        <v>198</v>
      </c>
      <c r="G145" s="41">
        <v>140</v>
      </c>
      <c r="H145" s="41">
        <v>3787</v>
      </c>
      <c r="I145" s="41">
        <v>2093</v>
      </c>
      <c r="J145" s="136" cm="1">
        <f t="array" ref="J145">Ikäryhmähinnat[Ikä 0–5]*Ikärakenne[[#This Row],[0–5-vuotiaat]]</f>
        <v>1384631.76</v>
      </c>
      <c r="K145" s="136" cm="1">
        <f t="array" ref="K145">Ikäryhmähinnat[Ikä 6]*Ikärakenne[[#This Row],[6 vuotiaat]]</f>
        <v>308392.96000000002</v>
      </c>
      <c r="L145" s="136" cm="1">
        <f t="array" ref="L145">Ikäryhmähinnat[Ikä 7–12]*Ikärakenne[[#This Row],[7–12-vuotiaat]]</f>
        <v>1688557.8599999999</v>
      </c>
      <c r="M145" s="136" cm="1">
        <f t="array" ref="M145">Ikäryhmähinnat[Ikä 13–15]*Ikärakenne[[#This Row],[13–15-vuotiaat]]</f>
        <v>2022749.4</v>
      </c>
      <c r="N145" s="136" cm="1">
        <f t="array" ref="N145">Ikäryhmähinnat[Ikä 16+]*Ikärakenne[[#This Row],[16 vuotta täyttäneet]]</f>
        <v>277322.01</v>
      </c>
      <c r="O145" s="136" cm="1">
        <f t="array" ref="O145">Ikäryhmähinnat[Ikä 18-64]*Ikärakenne[[#This Row],[18–64-vuotiaat]]</f>
        <v>187763.03</v>
      </c>
      <c r="P145" s="178">
        <f>SUM(Ikärakenne[[#This Row],[Ikä 0–5]:[Ikä 18-64]])</f>
        <v>5869417.0200000005</v>
      </c>
    </row>
    <row r="146" spans="1:16" x14ac:dyDescent="0.25">
      <c r="A146" s="127">
        <v>444</v>
      </c>
      <c r="B146" s="124" t="s">
        <v>151</v>
      </c>
      <c r="C146" s="38">
        <f>SUM(Ikärakenne[[#This Row],[0–5-vuotiaat]:[16 vuotta täyttäneet]])</f>
        <v>45435</v>
      </c>
      <c r="D146" s="41">
        <v>1933</v>
      </c>
      <c r="E146" s="41">
        <v>355</v>
      </c>
      <c r="F146" s="41">
        <v>2782</v>
      </c>
      <c r="G146" s="41">
        <v>1748</v>
      </c>
      <c r="H146" s="41">
        <v>38617</v>
      </c>
      <c r="I146" s="41">
        <v>25067</v>
      </c>
      <c r="J146" s="136" cm="1">
        <f t="array" ref="J146">Ikäryhmähinnat[Ikä 0–5]*Ikärakenne[[#This Row],[0–5-vuotiaat]]</f>
        <v>18084413.460000001</v>
      </c>
      <c r="K146" s="136" cm="1">
        <f t="array" ref="K146">Ikäryhmähinnat[Ikä 6]*Ikärakenne[[#This Row],[6 vuotiaat]]</f>
        <v>3531596.8</v>
      </c>
      <c r="L146" s="136" cm="1">
        <f t="array" ref="L146">Ikäryhmähinnat[Ikä 7–12]*Ikärakenne[[#This Row],[7–12-vuotiaat]]</f>
        <v>23725090.739999998</v>
      </c>
      <c r="M146" s="136" cm="1">
        <f t="array" ref="M146">Ikäryhmähinnat[Ikä 13–15]*Ikärakenne[[#This Row],[13–15-vuotiaat]]</f>
        <v>25255471.079999998</v>
      </c>
      <c r="N146" s="136" cm="1">
        <f t="array" ref="N146">Ikäryhmähinnat[Ikä 16+]*Ikärakenne[[#This Row],[16 vuotta täyttäneet]]</f>
        <v>2827922.91</v>
      </c>
      <c r="O146" s="136" cm="1">
        <f t="array" ref="O146">Ikäryhmähinnat[Ikä 18-64]*Ikärakenne[[#This Row],[18–64-vuotiaat]]</f>
        <v>2248760.5699999998</v>
      </c>
      <c r="P146" s="178">
        <f>SUM(Ikärakenne[[#This Row],[Ikä 0–5]:[Ikä 18-64]])</f>
        <v>75673255.559999987</v>
      </c>
    </row>
    <row r="147" spans="1:16" x14ac:dyDescent="0.25">
      <c r="A147" s="127">
        <v>445</v>
      </c>
      <c r="B147" s="124" t="s">
        <v>152</v>
      </c>
      <c r="C147" s="38">
        <f>SUM(Ikärakenne[[#This Row],[0–5-vuotiaat]:[16 vuotta täyttäneet]])</f>
        <v>14712</v>
      </c>
      <c r="D147" s="41">
        <v>601</v>
      </c>
      <c r="E147" s="41">
        <v>124</v>
      </c>
      <c r="F147" s="41">
        <v>881</v>
      </c>
      <c r="G147" s="41">
        <v>551</v>
      </c>
      <c r="H147" s="41">
        <v>12555</v>
      </c>
      <c r="I147" s="41">
        <v>7718</v>
      </c>
      <c r="J147" s="136" cm="1">
        <f t="array" ref="J147">Ikäryhmähinnat[Ikä 0–5]*Ikärakenne[[#This Row],[0–5-vuotiaat]]</f>
        <v>5622727.6200000001</v>
      </c>
      <c r="K147" s="136" cm="1">
        <f t="array" ref="K147">Ikäryhmähinnat[Ikä 6]*Ikärakenne[[#This Row],[6 vuotiaat]]</f>
        <v>1233571.8400000001</v>
      </c>
      <c r="L147" s="136" cm="1">
        <f t="array" ref="L147">Ikäryhmähinnat[Ikä 7–12]*Ikärakenne[[#This Row],[7–12-vuotiaat]]</f>
        <v>7513229.6699999999</v>
      </c>
      <c r="M147" s="136" cm="1">
        <f t="array" ref="M147">Ikäryhmähinnat[Ikä 13–15]*Ikärakenne[[#This Row],[13–15-vuotiaat]]</f>
        <v>7960963.71</v>
      </c>
      <c r="N147" s="136" cm="1">
        <f t="array" ref="N147">Ikäryhmähinnat[Ikä 16+]*Ikärakenne[[#This Row],[16 vuotta täyttäneet]]</f>
        <v>919402.65</v>
      </c>
      <c r="O147" s="136" cm="1">
        <f t="array" ref="O147">Ikäryhmähinnat[Ikä 18-64]*Ikärakenne[[#This Row],[18–64-vuotiaat]]</f>
        <v>692381.77999999991</v>
      </c>
      <c r="P147" s="178">
        <f>SUM(Ikärakenne[[#This Row],[Ikä 0–5]:[Ikä 18-64]])</f>
        <v>23942277.27</v>
      </c>
    </row>
    <row r="148" spans="1:16" x14ac:dyDescent="0.25">
      <c r="A148" s="127">
        <v>475</v>
      </c>
      <c r="B148" s="124" t="s">
        <v>153</v>
      </c>
      <c r="C148" s="38">
        <f>SUM(Ikärakenne[[#This Row],[0–5-vuotiaat]:[16 vuotta täyttäneet]])</f>
        <v>5392</v>
      </c>
      <c r="D148" s="41">
        <v>289</v>
      </c>
      <c r="E148" s="41">
        <v>65</v>
      </c>
      <c r="F148" s="41">
        <v>322</v>
      </c>
      <c r="G148" s="41">
        <v>171</v>
      </c>
      <c r="H148" s="41">
        <v>4545</v>
      </c>
      <c r="I148" s="41">
        <v>2777</v>
      </c>
      <c r="J148" s="136" cm="1">
        <f t="array" ref="J148">Ikäryhmähinnat[Ikä 0–5]*Ikärakenne[[#This Row],[0–5-vuotiaat]]</f>
        <v>2703774.18</v>
      </c>
      <c r="K148" s="136" cm="1">
        <f t="array" ref="K148">Ikäryhmähinnat[Ikä 6]*Ikärakenne[[#This Row],[6 vuotiaat]]</f>
        <v>646630.40000000002</v>
      </c>
      <c r="L148" s="136" cm="1">
        <f t="array" ref="L148">Ikäryhmähinnat[Ikä 7–12]*Ikärakenne[[#This Row],[7–12-vuotiaat]]</f>
        <v>2746038.54</v>
      </c>
      <c r="M148" s="136" cm="1">
        <f t="array" ref="M148">Ikäryhmähinnat[Ikä 13–15]*Ikärakenne[[#This Row],[13–15-vuotiaat]]</f>
        <v>2470643.9099999997</v>
      </c>
      <c r="N148" s="136" cm="1">
        <f t="array" ref="N148">Ikäryhmähinnat[Ikä 16+]*Ikärakenne[[#This Row],[16 vuotta täyttäneet]]</f>
        <v>332830.35000000003</v>
      </c>
      <c r="O148" s="136" cm="1">
        <f t="array" ref="O148">Ikäryhmähinnat[Ikä 18-64]*Ikärakenne[[#This Row],[18–64-vuotiaat]]</f>
        <v>249124.66999999998</v>
      </c>
      <c r="P148" s="178">
        <f>SUM(Ikärakenne[[#This Row],[Ikä 0–5]:[Ikä 18-64]])</f>
        <v>9149042.0499999989</v>
      </c>
    </row>
    <row r="149" spans="1:16" x14ac:dyDescent="0.25">
      <c r="A149" s="127">
        <v>480</v>
      </c>
      <c r="B149" s="124" t="s">
        <v>154</v>
      </c>
      <c r="C149" s="38">
        <f>SUM(Ikärakenne[[#This Row],[0–5-vuotiaat]:[16 vuotta täyttäneet]])</f>
        <v>1890</v>
      </c>
      <c r="D149" s="41">
        <v>83</v>
      </c>
      <c r="E149" s="41">
        <v>17</v>
      </c>
      <c r="F149" s="41">
        <v>117</v>
      </c>
      <c r="G149" s="41">
        <v>71</v>
      </c>
      <c r="H149" s="41">
        <v>1602</v>
      </c>
      <c r="I149" s="41">
        <v>990</v>
      </c>
      <c r="J149" s="136" cm="1">
        <f t="array" ref="J149">Ikäryhmähinnat[Ikä 0–5]*Ikärakenne[[#This Row],[0–5-vuotiaat]]</f>
        <v>776516.46000000008</v>
      </c>
      <c r="K149" s="136" cm="1">
        <f t="array" ref="K149">Ikäryhmähinnat[Ikä 6]*Ikärakenne[[#This Row],[6 vuotiaat]]</f>
        <v>169118.72</v>
      </c>
      <c r="L149" s="136" cm="1">
        <f t="array" ref="L149">Ikäryhmähinnat[Ikä 7–12]*Ikärakenne[[#This Row],[7–12-vuotiaat]]</f>
        <v>997784.19</v>
      </c>
      <c r="M149" s="136" cm="1">
        <f t="array" ref="M149">Ikäryhmähinnat[Ikä 13–15]*Ikärakenne[[#This Row],[13–15-vuotiaat]]</f>
        <v>1025822.9099999999</v>
      </c>
      <c r="N149" s="136" cm="1">
        <f t="array" ref="N149">Ikäryhmähinnat[Ikä 16+]*Ikärakenne[[#This Row],[16 vuotta täyttäneet]]</f>
        <v>117314.46</v>
      </c>
      <c r="O149" s="136" cm="1">
        <f t="array" ref="O149">Ikäryhmähinnat[Ikä 18-64]*Ikärakenne[[#This Row],[18–64-vuotiaat]]</f>
        <v>88812.9</v>
      </c>
      <c r="P149" s="178">
        <f>SUM(Ikärakenne[[#This Row],[Ikä 0–5]:[Ikä 18-64]])</f>
        <v>3175369.64</v>
      </c>
    </row>
    <row r="150" spans="1:16" x14ac:dyDescent="0.25">
      <c r="A150" s="127">
        <v>481</v>
      </c>
      <c r="B150" s="124" t="s">
        <v>155</v>
      </c>
      <c r="C150" s="38">
        <f>SUM(Ikärakenne[[#This Row],[0–5-vuotiaat]:[16 vuotta täyttäneet]])</f>
        <v>9612</v>
      </c>
      <c r="D150" s="41">
        <v>568</v>
      </c>
      <c r="E150" s="41">
        <v>108</v>
      </c>
      <c r="F150" s="41">
        <v>760</v>
      </c>
      <c r="G150" s="41">
        <v>424</v>
      </c>
      <c r="H150" s="41">
        <v>7752</v>
      </c>
      <c r="I150" s="41">
        <v>5525</v>
      </c>
      <c r="J150" s="136" cm="1">
        <f t="array" ref="J150">Ikäryhmähinnat[Ikä 0–5]*Ikärakenne[[#This Row],[0–5-vuotiaat]]</f>
        <v>5313992.16</v>
      </c>
      <c r="K150" s="136" cm="1">
        <f t="array" ref="K150">Ikäryhmähinnat[Ikä 6]*Ikärakenne[[#This Row],[6 vuotiaat]]</f>
        <v>1074401.28</v>
      </c>
      <c r="L150" s="136" cm="1">
        <f t="array" ref="L150">Ikäryhmähinnat[Ikä 7–12]*Ikärakenne[[#This Row],[7–12-vuotiaat]]</f>
        <v>6481333.2000000002</v>
      </c>
      <c r="M150" s="136" cm="1">
        <f t="array" ref="M150">Ikäryhmähinnat[Ikä 13–15]*Ikärakenne[[#This Row],[13–15-vuotiaat]]</f>
        <v>6126041.04</v>
      </c>
      <c r="N150" s="136" cm="1">
        <f t="array" ref="N150">Ikäryhmähinnat[Ikä 16+]*Ikärakenne[[#This Row],[16 vuotta täyttäneet]]</f>
        <v>567678.96000000008</v>
      </c>
      <c r="O150" s="136" cm="1">
        <f t="array" ref="O150">Ikäryhmähinnat[Ikä 18-64]*Ikärakenne[[#This Row],[18–64-vuotiaat]]</f>
        <v>495647.74999999994</v>
      </c>
      <c r="P150" s="178">
        <f>SUM(Ikärakenne[[#This Row],[Ikä 0–5]:[Ikä 18-64]])</f>
        <v>20059094.390000001</v>
      </c>
    </row>
    <row r="151" spans="1:16" x14ac:dyDescent="0.25">
      <c r="A151" s="127">
        <v>483</v>
      </c>
      <c r="B151" s="124" t="s">
        <v>156</v>
      </c>
      <c r="C151" s="38">
        <f>SUM(Ikärakenne[[#This Row],[0–5-vuotiaat]:[16 vuotta täyttäneet]])</f>
        <v>1031</v>
      </c>
      <c r="D151" s="41">
        <v>78</v>
      </c>
      <c r="E151" s="41">
        <v>17</v>
      </c>
      <c r="F151" s="41">
        <v>127</v>
      </c>
      <c r="G151" s="41">
        <v>46</v>
      </c>
      <c r="H151" s="41">
        <v>763</v>
      </c>
      <c r="I151" s="41">
        <v>469</v>
      </c>
      <c r="J151" s="136" cm="1">
        <f t="array" ref="J151">Ikäryhmähinnat[Ikä 0–5]*Ikärakenne[[#This Row],[0–5-vuotiaat]]</f>
        <v>729738.3600000001</v>
      </c>
      <c r="K151" s="136" cm="1">
        <f t="array" ref="K151">Ikäryhmähinnat[Ikä 6]*Ikärakenne[[#This Row],[6 vuotiaat]]</f>
        <v>169118.72</v>
      </c>
      <c r="L151" s="136" cm="1">
        <f t="array" ref="L151">Ikäryhmähinnat[Ikä 7–12]*Ikärakenne[[#This Row],[7–12-vuotiaat]]</f>
        <v>1083064.8899999999</v>
      </c>
      <c r="M151" s="136" cm="1">
        <f t="array" ref="M151">Ikäryhmähinnat[Ikä 13–15]*Ikärakenne[[#This Row],[13–15-vuotiaat]]</f>
        <v>664617.65999999992</v>
      </c>
      <c r="N151" s="136" cm="1">
        <f t="array" ref="N151">Ikäryhmähinnat[Ikä 16+]*Ikärakenne[[#This Row],[16 vuotta täyttäneet]]</f>
        <v>55874.490000000005</v>
      </c>
      <c r="O151" s="136" cm="1">
        <f t="array" ref="O151">Ikäryhmähinnat[Ikä 18-64]*Ikärakenne[[#This Row],[18–64-vuotiaat]]</f>
        <v>42073.99</v>
      </c>
      <c r="P151" s="178">
        <f>SUM(Ikärakenne[[#This Row],[Ikä 0–5]:[Ikä 18-64]])</f>
        <v>2744488.1100000003</v>
      </c>
    </row>
    <row r="152" spans="1:16" x14ac:dyDescent="0.25">
      <c r="A152" s="127">
        <v>484</v>
      </c>
      <c r="B152" s="124" t="s">
        <v>157</v>
      </c>
      <c r="C152" s="38">
        <f>SUM(Ikärakenne[[#This Row],[0–5-vuotiaat]:[16 vuotta täyttäneet]])</f>
        <v>2834</v>
      </c>
      <c r="D152" s="41">
        <v>121</v>
      </c>
      <c r="E152" s="41">
        <v>23</v>
      </c>
      <c r="F152" s="41">
        <v>197</v>
      </c>
      <c r="G152" s="41">
        <v>94</v>
      </c>
      <c r="H152" s="41">
        <v>2399</v>
      </c>
      <c r="I152" s="41">
        <v>1276</v>
      </c>
      <c r="J152" s="136" cm="1">
        <f t="array" ref="J152">Ikäryhmähinnat[Ikä 0–5]*Ikärakenne[[#This Row],[0–5-vuotiaat]]</f>
        <v>1132030.02</v>
      </c>
      <c r="K152" s="136" cm="1">
        <f t="array" ref="K152">Ikäryhmähinnat[Ikä 6]*Ikärakenne[[#This Row],[6 vuotiaat]]</f>
        <v>228807.67999999999</v>
      </c>
      <c r="L152" s="136" cm="1">
        <f t="array" ref="L152">Ikäryhmähinnat[Ikä 7–12]*Ikärakenne[[#This Row],[7–12-vuotiaat]]</f>
        <v>1680029.79</v>
      </c>
      <c r="M152" s="136" cm="1">
        <f t="array" ref="M152">Ikäryhmähinnat[Ikä 13–15]*Ikärakenne[[#This Row],[13–15-vuotiaat]]</f>
        <v>1358131.74</v>
      </c>
      <c r="N152" s="136" cm="1">
        <f t="array" ref="N152">Ikäryhmähinnat[Ikä 16+]*Ikärakenne[[#This Row],[16 vuotta täyttäneet]]</f>
        <v>175678.77000000002</v>
      </c>
      <c r="O152" s="136" cm="1">
        <f t="array" ref="O152">Ikäryhmähinnat[Ikä 18-64]*Ikärakenne[[#This Row],[18–64-vuotiaat]]</f>
        <v>114469.95999999999</v>
      </c>
      <c r="P152" s="178">
        <f>SUM(Ikärakenne[[#This Row],[Ikä 0–5]:[Ikä 18-64]])</f>
        <v>4689147.96</v>
      </c>
    </row>
    <row r="153" spans="1:16" x14ac:dyDescent="0.25">
      <c r="A153" s="127">
        <v>489</v>
      </c>
      <c r="B153" s="124" t="s">
        <v>158</v>
      </c>
      <c r="C153" s="38">
        <f>SUM(Ikärakenne[[#This Row],[0–5-vuotiaat]:[16 vuotta täyttäneet]])</f>
        <v>1664</v>
      </c>
      <c r="D153" s="41">
        <v>47</v>
      </c>
      <c r="E153" s="41">
        <v>5</v>
      </c>
      <c r="F153" s="41">
        <v>62</v>
      </c>
      <c r="G153" s="41">
        <v>43</v>
      </c>
      <c r="H153" s="41">
        <v>1507</v>
      </c>
      <c r="I153" s="41">
        <v>813</v>
      </c>
      <c r="J153" s="136" cm="1">
        <f t="array" ref="J153">Ikäryhmähinnat[Ikä 0–5]*Ikärakenne[[#This Row],[0–5-vuotiaat]]</f>
        <v>439714.14</v>
      </c>
      <c r="K153" s="136" cm="1">
        <f t="array" ref="K153">Ikäryhmähinnat[Ikä 6]*Ikärakenne[[#This Row],[6 vuotiaat]]</f>
        <v>49740.800000000003</v>
      </c>
      <c r="L153" s="136" cm="1">
        <f t="array" ref="L153">Ikäryhmähinnat[Ikä 7–12]*Ikärakenne[[#This Row],[7–12-vuotiaat]]</f>
        <v>528740.34</v>
      </c>
      <c r="M153" s="136" cm="1">
        <f t="array" ref="M153">Ikäryhmähinnat[Ikä 13–15]*Ikärakenne[[#This Row],[13–15-vuotiaat]]</f>
        <v>621273.02999999991</v>
      </c>
      <c r="N153" s="136" cm="1">
        <f t="array" ref="N153">Ikäryhmähinnat[Ikä 16+]*Ikärakenne[[#This Row],[16 vuotta täyttäneet]]</f>
        <v>110357.61</v>
      </c>
      <c r="O153" s="136" cm="1">
        <f t="array" ref="O153">Ikäryhmähinnat[Ikä 18-64]*Ikärakenne[[#This Row],[18–64-vuotiaat]]</f>
        <v>72934.23</v>
      </c>
      <c r="P153" s="178">
        <f>SUM(Ikärakenne[[#This Row],[Ikä 0–5]:[Ikä 18-64]])</f>
        <v>1822760.1500000001</v>
      </c>
    </row>
    <row r="154" spans="1:16" x14ac:dyDescent="0.25">
      <c r="A154" s="127">
        <v>491</v>
      </c>
      <c r="B154" s="124" t="s">
        <v>159</v>
      </c>
      <c r="C154" s="38">
        <f>SUM(Ikärakenne[[#This Row],[0–5-vuotiaat]:[16 vuotta täyttäneet]])</f>
        <v>51551</v>
      </c>
      <c r="D154" s="41">
        <v>2133</v>
      </c>
      <c r="E154" s="41">
        <v>402</v>
      </c>
      <c r="F154" s="41">
        <v>2950</v>
      </c>
      <c r="G154" s="41">
        <v>1644</v>
      </c>
      <c r="H154" s="41">
        <v>44422</v>
      </c>
      <c r="I154" s="41">
        <v>28140</v>
      </c>
      <c r="J154" s="136" cm="1">
        <f t="array" ref="J154">Ikäryhmähinnat[Ikä 0–5]*Ikärakenne[[#This Row],[0–5-vuotiaat]]</f>
        <v>19955537.460000001</v>
      </c>
      <c r="K154" s="136" cm="1">
        <f t="array" ref="K154">Ikäryhmähinnat[Ikä 6]*Ikärakenne[[#This Row],[6 vuotiaat]]</f>
        <v>3999160.3199999998</v>
      </c>
      <c r="L154" s="136" cm="1">
        <f t="array" ref="L154">Ikäryhmähinnat[Ikä 7–12]*Ikärakenne[[#This Row],[7–12-vuotiaat]]</f>
        <v>25157806.5</v>
      </c>
      <c r="M154" s="136" cm="1">
        <f t="array" ref="M154">Ikäryhmähinnat[Ikä 13–15]*Ikärakenne[[#This Row],[13–15-vuotiaat]]</f>
        <v>23752857.239999998</v>
      </c>
      <c r="N154" s="136" cm="1">
        <f t="array" ref="N154">Ikäryhmähinnat[Ikä 16+]*Ikärakenne[[#This Row],[16 vuotta täyttäneet]]</f>
        <v>3253023.06</v>
      </c>
      <c r="O154" s="136" cm="1">
        <f t="array" ref="O154">Ikäryhmähinnat[Ikä 18-64]*Ikärakenne[[#This Row],[18–64-vuotiaat]]</f>
        <v>2524439.4</v>
      </c>
      <c r="P154" s="178">
        <f>SUM(Ikärakenne[[#This Row],[Ikä 0–5]:[Ikä 18-64]])</f>
        <v>78642823.980000004</v>
      </c>
    </row>
    <row r="155" spans="1:16" x14ac:dyDescent="0.25">
      <c r="A155" s="127">
        <v>494</v>
      </c>
      <c r="B155" s="124" t="s">
        <v>160</v>
      </c>
      <c r="C155" s="38">
        <f>SUM(Ikärakenne[[#This Row],[0–5-vuotiaat]:[16 vuotta täyttäneet]])</f>
        <v>8767</v>
      </c>
      <c r="D155" s="41">
        <v>623</v>
      </c>
      <c r="E155" s="41">
        <v>95</v>
      </c>
      <c r="F155" s="41">
        <v>828</v>
      </c>
      <c r="G155" s="41">
        <v>469</v>
      </c>
      <c r="H155" s="41">
        <v>6752</v>
      </c>
      <c r="I155" s="41">
        <v>4618</v>
      </c>
      <c r="J155" s="136" cm="1">
        <f t="array" ref="J155">Ikäryhmähinnat[Ikä 0–5]*Ikärakenne[[#This Row],[0–5-vuotiaat]]</f>
        <v>5828551.2600000007</v>
      </c>
      <c r="K155" s="136" cm="1">
        <f t="array" ref="K155">Ikäryhmähinnat[Ikä 6]*Ikärakenne[[#This Row],[6 vuotiaat]]</f>
        <v>945075.19999999995</v>
      </c>
      <c r="L155" s="136" cm="1">
        <f t="array" ref="L155">Ikäryhmähinnat[Ikä 7–12]*Ikärakenne[[#This Row],[7–12-vuotiaat]]</f>
        <v>7061241.96</v>
      </c>
      <c r="M155" s="136" cm="1">
        <f t="array" ref="M155">Ikäryhmähinnat[Ikä 13–15]*Ikärakenne[[#This Row],[13–15-vuotiaat]]</f>
        <v>6776210.4899999993</v>
      </c>
      <c r="N155" s="136" cm="1">
        <f t="array" ref="N155">Ikäryhmähinnat[Ikä 16+]*Ikärakenne[[#This Row],[16 vuotta täyttäneet]]</f>
        <v>494448.96</v>
      </c>
      <c r="O155" s="136" cm="1">
        <f t="array" ref="O155">Ikäryhmähinnat[Ikä 18-64]*Ikärakenne[[#This Row],[18–64-vuotiaat]]</f>
        <v>414280.77999999997</v>
      </c>
      <c r="P155" s="178">
        <f>SUM(Ikärakenne[[#This Row],[Ikä 0–5]:[Ikä 18-64]])</f>
        <v>21519808.650000002</v>
      </c>
    </row>
    <row r="156" spans="1:16" x14ac:dyDescent="0.25">
      <c r="A156" s="127">
        <v>495</v>
      </c>
      <c r="B156" s="124" t="s">
        <v>161</v>
      </c>
      <c r="C156" s="38">
        <f>SUM(Ikärakenne[[#This Row],[0–5-vuotiaat]:[16 vuotta täyttäneet]])</f>
        <v>1386</v>
      </c>
      <c r="D156" s="41">
        <v>46</v>
      </c>
      <c r="E156" s="41">
        <v>9</v>
      </c>
      <c r="F156" s="41">
        <v>74</v>
      </c>
      <c r="G156" s="41">
        <v>42</v>
      </c>
      <c r="H156" s="41">
        <v>1215</v>
      </c>
      <c r="I156" s="41">
        <v>610</v>
      </c>
      <c r="J156" s="136" cm="1">
        <f t="array" ref="J156">Ikäryhmähinnat[Ikä 0–5]*Ikärakenne[[#This Row],[0–5-vuotiaat]]</f>
        <v>430358.52</v>
      </c>
      <c r="K156" s="136" cm="1">
        <f t="array" ref="K156">Ikäryhmähinnat[Ikä 6]*Ikärakenne[[#This Row],[6 vuotiaat]]</f>
        <v>89533.440000000002</v>
      </c>
      <c r="L156" s="136" cm="1">
        <f t="array" ref="L156">Ikäryhmähinnat[Ikä 7–12]*Ikärakenne[[#This Row],[7–12-vuotiaat]]</f>
        <v>631077.17999999993</v>
      </c>
      <c r="M156" s="136" cm="1">
        <f t="array" ref="M156">Ikäryhmähinnat[Ikä 13–15]*Ikärakenne[[#This Row],[13–15-vuotiaat]]</f>
        <v>606824.81999999995</v>
      </c>
      <c r="N156" s="136" cm="1">
        <f t="array" ref="N156">Ikäryhmähinnat[Ikä 16+]*Ikärakenne[[#This Row],[16 vuotta täyttäneet]]</f>
        <v>88974.450000000012</v>
      </c>
      <c r="O156" s="136" cm="1">
        <f t="array" ref="O156">Ikäryhmähinnat[Ikä 18-64]*Ikärakenne[[#This Row],[18–64-vuotiaat]]</f>
        <v>54723.1</v>
      </c>
      <c r="P156" s="178">
        <f>SUM(Ikärakenne[[#This Row],[Ikä 0–5]:[Ikä 18-64]])</f>
        <v>1901491.51</v>
      </c>
    </row>
    <row r="157" spans="1:16" x14ac:dyDescent="0.25">
      <c r="A157" s="127">
        <v>498</v>
      </c>
      <c r="B157" s="124" t="s">
        <v>162</v>
      </c>
      <c r="C157" s="38">
        <f>SUM(Ikärakenne[[#This Row],[0–5-vuotiaat]:[16 vuotta täyttäneet]])</f>
        <v>2323</v>
      </c>
      <c r="D157" s="41">
        <v>107</v>
      </c>
      <c r="E157" s="41">
        <v>21</v>
      </c>
      <c r="F157" s="41">
        <v>131</v>
      </c>
      <c r="G157" s="41">
        <v>95</v>
      </c>
      <c r="H157" s="41">
        <v>1969</v>
      </c>
      <c r="I157" s="41">
        <v>1263</v>
      </c>
      <c r="J157" s="136" cm="1">
        <f t="array" ref="J157">Ikäryhmähinnat[Ikä 0–5]*Ikärakenne[[#This Row],[0–5-vuotiaat]]</f>
        <v>1001051.3400000001</v>
      </c>
      <c r="K157" s="136" cm="1">
        <f t="array" ref="K157">Ikäryhmähinnat[Ikä 6]*Ikärakenne[[#This Row],[6 vuotiaat]]</f>
        <v>208911.35999999999</v>
      </c>
      <c r="L157" s="136" cm="1">
        <f t="array" ref="L157">Ikäryhmähinnat[Ikä 7–12]*Ikärakenne[[#This Row],[7–12-vuotiaat]]</f>
        <v>1117177.17</v>
      </c>
      <c r="M157" s="136" cm="1">
        <f t="array" ref="M157">Ikäryhmähinnat[Ikä 13–15]*Ikärakenne[[#This Row],[13–15-vuotiaat]]</f>
        <v>1372579.95</v>
      </c>
      <c r="N157" s="136" cm="1">
        <f t="array" ref="N157">Ikäryhmähinnat[Ikä 16+]*Ikärakenne[[#This Row],[16 vuotta täyttäneet]]</f>
        <v>144189.87</v>
      </c>
      <c r="O157" s="136" cm="1">
        <f t="array" ref="O157">Ikäryhmähinnat[Ikä 18-64]*Ikärakenne[[#This Row],[18–64-vuotiaat]]</f>
        <v>113303.73</v>
      </c>
      <c r="P157" s="178">
        <f>SUM(Ikärakenne[[#This Row],[Ikä 0–5]:[Ikä 18-64]])</f>
        <v>3957213.4200000004</v>
      </c>
    </row>
    <row r="158" spans="1:16" x14ac:dyDescent="0.25">
      <c r="A158" s="127">
        <v>499</v>
      </c>
      <c r="B158" s="124" t="s">
        <v>163</v>
      </c>
      <c r="C158" s="38">
        <f>SUM(Ikärakenne[[#This Row],[0–5-vuotiaat]:[16 vuotta täyttäneet]])</f>
        <v>19792</v>
      </c>
      <c r="D158" s="41">
        <v>1213</v>
      </c>
      <c r="E158" s="41">
        <v>223</v>
      </c>
      <c r="F158" s="41">
        <v>1574</v>
      </c>
      <c r="G158" s="41">
        <v>858</v>
      </c>
      <c r="H158" s="41">
        <v>15924</v>
      </c>
      <c r="I158" s="41">
        <v>10720</v>
      </c>
      <c r="J158" s="136" cm="1">
        <f t="array" ref="J158">Ikäryhmähinnat[Ikä 0–5]*Ikärakenne[[#This Row],[0–5-vuotiaat]]</f>
        <v>11348367.060000001</v>
      </c>
      <c r="K158" s="136" cm="1">
        <f t="array" ref="K158">Ikäryhmähinnat[Ikä 6]*Ikärakenne[[#This Row],[6 vuotiaat]]</f>
        <v>2218439.6800000002</v>
      </c>
      <c r="L158" s="136" cm="1">
        <f t="array" ref="L158">Ikäryhmähinnat[Ikä 7–12]*Ikärakenne[[#This Row],[7–12-vuotiaat]]</f>
        <v>13423182.18</v>
      </c>
      <c r="M158" s="136" cm="1">
        <f t="array" ref="M158">Ikäryhmähinnat[Ikä 13–15]*Ikärakenne[[#This Row],[13–15-vuotiaat]]</f>
        <v>12396564.18</v>
      </c>
      <c r="N158" s="136" cm="1">
        <f t="array" ref="N158">Ikäryhmähinnat[Ikä 16+]*Ikärakenne[[#This Row],[16 vuotta täyttäneet]]</f>
        <v>1166114.52</v>
      </c>
      <c r="O158" s="136" cm="1">
        <f t="array" ref="O158">Ikäryhmähinnat[Ikä 18-64]*Ikärakenne[[#This Row],[18–64-vuotiaat]]</f>
        <v>961691.2</v>
      </c>
      <c r="P158" s="178">
        <f>SUM(Ikärakenne[[#This Row],[Ikä 0–5]:[Ikä 18-64]])</f>
        <v>41514358.820000008</v>
      </c>
    </row>
    <row r="159" spans="1:16" x14ac:dyDescent="0.25">
      <c r="A159" s="127">
        <v>500</v>
      </c>
      <c r="B159" s="124" t="s">
        <v>164</v>
      </c>
      <c r="C159" s="38">
        <f>SUM(Ikärakenne[[#This Row],[0–5-vuotiaat]:[16 vuotta täyttäneet]])</f>
        <v>10646</v>
      </c>
      <c r="D159" s="41">
        <v>657</v>
      </c>
      <c r="E159" s="41">
        <v>129</v>
      </c>
      <c r="F159" s="41">
        <v>943</v>
      </c>
      <c r="G159" s="41">
        <v>537</v>
      </c>
      <c r="H159" s="41">
        <v>8380</v>
      </c>
      <c r="I159" s="41">
        <v>5823</v>
      </c>
      <c r="J159" s="136" cm="1">
        <f t="array" ref="J159">Ikäryhmähinnat[Ikä 0–5]*Ikärakenne[[#This Row],[0–5-vuotiaat]]</f>
        <v>6146642.3400000008</v>
      </c>
      <c r="K159" s="136" cm="1">
        <f t="array" ref="K159">Ikäryhmähinnat[Ikä 6]*Ikärakenne[[#This Row],[6 vuotiaat]]</f>
        <v>1283312.6399999999</v>
      </c>
      <c r="L159" s="136" cm="1">
        <f t="array" ref="L159">Ikäryhmähinnat[Ikä 7–12]*Ikärakenne[[#This Row],[7–12-vuotiaat]]</f>
        <v>8041970.0099999998</v>
      </c>
      <c r="M159" s="136" cm="1">
        <f t="array" ref="M159">Ikäryhmähinnat[Ikä 13–15]*Ikärakenne[[#This Row],[13–15-vuotiaat]]</f>
        <v>7758688.7699999996</v>
      </c>
      <c r="N159" s="136" cm="1">
        <f t="array" ref="N159">Ikäryhmähinnat[Ikä 16+]*Ikärakenne[[#This Row],[16 vuotta täyttäneet]]</f>
        <v>613667.4</v>
      </c>
      <c r="O159" s="136" cm="1">
        <f t="array" ref="O159">Ikäryhmähinnat[Ikä 18-64]*Ikärakenne[[#This Row],[18–64-vuotiaat]]</f>
        <v>522381.32999999996</v>
      </c>
      <c r="P159" s="178">
        <f>SUM(Ikärakenne[[#This Row],[Ikä 0–5]:[Ikä 18-64]])</f>
        <v>24366662.489999995</v>
      </c>
    </row>
    <row r="160" spans="1:16" x14ac:dyDescent="0.25">
      <c r="A160" s="127">
        <v>503</v>
      </c>
      <c r="B160" s="124" t="s">
        <v>165</v>
      </c>
      <c r="C160" s="38">
        <f>SUM(Ikärakenne[[#This Row],[0–5-vuotiaat]:[16 vuotta täyttäneet]])</f>
        <v>7424</v>
      </c>
      <c r="D160" s="41">
        <v>353</v>
      </c>
      <c r="E160" s="41">
        <v>51</v>
      </c>
      <c r="F160" s="41">
        <v>461</v>
      </c>
      <c r="G160" s="41">
        <v>242</v>
      </c>
      <c r="H160" s="41">
        <v>6317</v>
      </c>
      <c r="I160" s="41">
        <v>3925</v>
      </c>
      <c r="J160" s="136" cm="1">
        <f t="array" ref="J160">Ikäryhmähinnat[Ikä 0–5]*Ikärakenne[[#This Row],[0–5-vuotiaat]]</f>
        <v>3302533.8600000003</v>
      </c>
      <c r="K160" s="136" cm="1">
        <f t="array" ref="K160">Ikäryhmähinnat[Ikä 6]*Ikärakenne[[#This Row],[6 vuotiaat]]</f>
        <v>507356.15999999997</v>
      </c>
      <c r="L160" s="136" cm="1">
        <f t="array" ref="L160">Ikäryhmähinnat[Ikä 7–12]*Ikärakenne[[#This Row],[7–12-vuotiaat]]</f>
        <v>3931440.27</v>
      </c>
      <c r="M160" s="136" cm="1">
        <f t="array" ref="M160">Ikäryhmähinnat[Ikä 13–15]*Ikärakenne[[#This Row],[13–15-vuotiaat]]</f>
        <v>3496466.82</v>
      </c>
      <c r="N160" s="136" cm="1">
        <f t="array" ref="N160">Ikäryhmähinnat[Ikä 16+]*Ikärakenne[[#This Row],[16 vuotta täyttäneet]]</f>
        <v>462593.91000000003</v>
      </c>
      <c r="O160" s="136" cm="1">
        <f t="array" ref="O160">Ikäryhmähinnat[Ikä 18-64]*Ikärakenne[[#This Row],[18–64-vuotiaat]]</f>
        <v>352111.75</v>
      </c>
      <c r="P160" s="178">
        <f>SUM(Ikärakenne[[#This Row],[Ikä 0–5]:[Ikä 18-64]])</f>
        <v>12052502.770000001</v>
      </c>
    </row>
    <row r="161" spans="1:16" x14ac:dyDescent="0.25">
      <c r="A161" s="127">
        <v>504</v>
      </c>
      <c r="B161" s="124" t="s">
        <v>166</v>
      </c>
      <c r="C161" s="38">
        <f>SUM(Ikärakenne[[#This Row],[0–5-vuotiaat]:[16 vuotta täyttäneet]])</f>
        <v>1692</v>
      </c>
      <c r="D161" s="41">
        <v>70</v>
      </c>
      <c r="E161" s="41">
        <v>11</v>
      </c>
      <c r="F161" s="41">
        <v>96</v>
      </c>
      <c r="G161" s="41">
        <v>54</v>
      </c>
      <c r="H161" s="41">
        <v>1461</v>
      </c>
      <c r="I161" s="41">
        <v>877</v>
      </c>
      <c r="J161" s="136" cm="1">
        <f t="array" ref="J161">Ikäryhmähinnat[Ikä 0–5]*Ikärakenne[[#This Row],[0–5-vuotiaat]]</f>
        <v>654893.4</v>
      </c>
      <c r="K161" s="136" cm="1">
        <f t="array" ref="K161">Ikäryhmähinnat[Ikä 6]*Ikärakenne[[#This Row],[6 vuotiaat]]</f>
        <v>109429.75999999999</v>
      </c>
      <c r="L161" s="136" cm="1">
        <f t="array" ref="L161">Ikäryhmähinnat[Ikä 7–12]*Ikärakenne[[#This Row],[7–12-vuotiaat]]</f>
        <v>818694.72</v>
      </c>
      <c r="M161" s="136" cm="1">
        <f t="array" ref="M161">Ikäryhmähinnat[Ikä 13–15]*Ikärakenne[[#This Row],[13–15-vuotiaat]]</f>
        <v>780203.34</v>
      </c>
      <c r="N161" s="136" cm="1">
        <f t="array" ref="N161">Ikäryhmähinnat[Ikä 16+]*Ikärakenne[[#This Row],[16 vuotta täyttäneet]]</f>
        <v>106989.03</v>
      </c>
      <c r="O161" s="136" cm="1">
        <f t="array" ref="O161">Ikäryhmähinnat[Ikä 18-64]*Ikärakenne[[#This Row],[18–64-vuotiaat]]</f>
        <v>78675.67</v>
      </c>
      <c r="P161" s="178">
        <f>SUM(Ikärakenne[[#This Row],[Ikä 0–5]:[Ikä 18-64]])</f>
        <v>2548885.9199999995</v>
      </c>
    </row>
    <row r="162" spans="1:16" x14ac:dyDescent="0.25">
      <c r="A162" s="127">
        <v>505</v>
      </c>
      <c r="B162" s="124" t="s">
        <v>167</v>
      </c>
      <c r="C162" s="38">
        <f>SUM(Ikärakenne[[#This Row],[0–5-vuotiaat]:[16 vuotta täyttäneet]])</f>
        <v>20861</v>
      </c>
      <c r="D162" s="41">
        <v>1122</v>
      </c>
      <c r="E162" s="41">
        <v>207</v>
      </c>
      <c r="F162" s="41">
        <v>1555</v>
      </c>
      <c r="G162" s="41">
        <v>910</v>
      </c>
      <c r="H162" s="41">
        <v>17067</v>
      </c>
      <c r="I162" s="41">
        <v>11870</v>
      </c>
      <c r="J162" s="136" cm="1">
        <f t="array" ref="J162">Ikäryhmähinnat[Ikä 0–5]*Ikärakenne[[#This Row],[0–5-vuotiaat]]</f>
        <v>10497005.640000001</v>
      </c>
      <c r="K162" s="136" cm="1">
        <f t="array" ref="K162">Ikäryhmähinnat[Ikä 6]*Ikärakenne[[#This Row],[6 vuotiaat]]</f>
        <v>2059269.1199999999</v>
      </c>
      <c r="L162" s="136" cm="1">
        <f t="array" ref="L162">Ikäryhmähinnat[Ikä 7–12]*Ikärakenne[[#This Row],[7–12-vuotiaat]]</f>
        <v>13261148.85</v>
      </c>
      <c r="M162" s="136" cm="1">
        <f t="array" ref="M162">Ikäryhmähinnat[Ikä 13–15]*Ikärakenne[[#This Row],[13–15-vuotiaat]]</f>
        <v>13147871.1</v>
      </c>
      <c r="N162" s="136" cm="1">
        <f t="array" ref="N162">Ikäryhmähinnat[Ikä 16+]*Ikärakenne[[#This Row],[16 vuotta täyttäneet]]</f>
        <v>1249816.4100000001</v>
      </c>
      <c r="O162" s="136" cm="1">
        <f t="array" ref="O162">Ikäryhmähinnat[Ikä 18-64]*Ikärakenne[[#This Row],[18–64-vuotiaat]]</f>
        <v>1064857.7</v>
      </c>
      <c r="P162" s="178">
        <f>SUM(Ikärakenne[[#This Row],[Ikä 0–5]:[Ikä 18-64]])</f>
        <v>41279968.820000008</v>
      </c>
    </row>
    <row r="163" spans="1:16" x14ac:dyDescent="0.25">
      <c r="A163" s="127">
        <v>507</v>
      </c>
      <c r="B163" s="124" t="s">
        <v>168</v>
      </c>
      <c r="C163" s="38">
        <f>SUM(Ikärakenne[[#This Row],[0–5-vuotiaat]:[16 vuotta täyttäneet]])</f>
        <v>7034</v>
      </c>
      <c r="D163" s="41">
        <v>215</v>
      </c>
      <c r="E163" s="41">
        <v>47</v>
      </c>
      <c r="F163" s="41">
        <v>347</v>
      </c>
      <c r="G163" s="41">
        <v>178</v>
      </c>
      <c r="H163" s="41">
        <v>6247</v>
      </c>
      <c r="I163" s="41">
        <v>3262</v>
      </c>
      <c r="J163" s="136" cm="1">
        <f t="array" ref="J163">Ikäryhmähinnat[Ikä 0–5]*Ikärakenne[[#This Row],[0–5-vuotiaat]]</f>
        <v>2011458.3000000003</v>
      </c>
      <c r="K163" s="136" cm="1">
        <f t="array" ref="K163">Ikäryhmähinnat[Ikä 6]*Ikärakenne[[#This Row],[6 vuotiaat]]</f>
        <v>467563.52000000002</v>
      </c>
      <c r="L163" s="136" cm="1">
        <f t="array" ref="L163">Ikäryhmähinnat[Ikä 7–12]*Ikärakenne[[#This Row],[7–12-vuotiaat]]</f>
        <v>2959240.29</v>
      </c>
      <c r="M163" s="136" cm="1">
        <f t="array" ref="M163">Ikäryhmähinnat[Ikä 13–15]*Ikärakenne[[#This Row],[13–15-vuotiaat]]</f>
        <v>2571781.38</v>
      </c>
      <c r="N163" s="136" cm="1">
        <f t="array" ref="N163">Ikäryhmähinnat[Ikä 16+]*Ikärakenne[[#This Row],[16 vuotta täyttäneet]]</f>
        <v>457467.81</v>
      </c>
      <c r="O163" s="136" cm="1">
        <f t="array" ref="O163">Ikäryhmähinnat[Ikä 18-64]*Ikärakenne[[#This Row],[18–64-vuotiaat]]</f>
        <v>292634.01999999996</v>
      </c>
      <c r="P163" s="178">
        <f>SUM(Ikärakenne[[#This Row],[Ikä 0–5]:[Ikä 18-64]])</f>
        <v>8760145.3200000003</v>
      </c>
    </row>
    <row r="164" spans="1:16" x14ac:dyDescent="0.25">
      <c r="A164" s="127">
        <v>508</v>
      </c>
      <c r="B164" s="124" t="s">
        <v>169</v>
      </c>
      <c r="C164" s="38">
        <f>SUM(Ikärakenne[[#This Row],[0–5-vuotiaat]:[16 vuotta täyttäneet]])</f>
        <v>9109</v>
      </c>
      <c r="D164" s="41">
        <v>296</v>
      </c>
      <c r="E164" s="41">
        <v>54</v>
      </c>
      <c r="F164" s="41">
        <v>425</v>
      </c>
      <c r="G164" s="41">
        <v>265</v>
      </c>
      <c r="H164" s="41">
        <v>8069</v>
      </c>
      <c r="I164" s="41">
        <v>4308</v>
      </c>
      <c r="J164" s="136" cm="1">
        <f t="array" ref="J164">Ikäryhmähinnat[Ikä 0–5]*Ikärakenne[[#This Row],[0–5-vuotiaat]]</f>
        <v>2769263.52</v>
      </c>
      <c r="K164" s="136" cm="1">
        <f t="array" ref="K164">Ikäryhmähinnat[Ikä 6]*Ikärakenne[[#This Row],[6 vuotiaat]]</f>
        <v>537200.64000000001</v>
      </c>
      <c r="L164" s="136" cm="1">
        <f t="array" ref="L164">Ikäryhmähinnat[Ikä 7–12]*Ikärakenne[[#This Row],[7–12-vuotiaat]]</f>
        <v>3624429.75</v>
      </c>
      <c r="M164" s="136" cm="1">
        <f t="array" ref="M164">Ikäryhmähinnat[Ikä 13–15]*Ikärakenne[[#This Row],[13–15-vuotiaat]]</f>
        <v>3828775.65</v>
      </c>
      <c r="N164" s="136" cm="1">
        <f t="array" ref="N164">Ikäryhmähinnat[Ikä 16+]*Ikärakenne[[#This Row],[16 vuotta täyttäneet]]</f>
        <v>590892.87</v>
      </c>
      <c r="O164" s="136" cm="1">
        <f t="array" ref="O164">Ikäryhmähinnat[Ikä 18-64]*Ikärakenne[[#This Row],[18–64-vuotiaat]]</f>
        <v>386470.68</v>
      </c>
      <c r="P164" s="178">
        <f>SUM(Ikärakenne[[#This Row],[Ikä 0–5]:[Ikä 18-64]])</f>
        <v>11737033.109999999</v>
      </c>
    </row>
    <row r="165" spans="1:16" x14ac:dyDescent="0.25">
      <c r="A165" s="127">
        <v>529</v>
      </c>
      <c r="B165" s="124" t="s">
        <v>170</v>
      </c>
      <c r="C165" s="38">
        <f>SUM(Ikärakenne[[#This Row],[0–5-vuotiaat]:[16 vuotta täyttäneet]])</f>
        <v>20390</v>
      </c>
      <c r="D165" s="41">
        <v>1070</v>
      </c>
      <c r="E165" s="41">
        <v>165</v>
      </c>
      <c r="F165" s="41">
        <v>1223</v>
      </c>
      <c r="G165" s="41">
        <v>673</v>
      </c>
      <c r="H165" s="41">
        <v>17259</v>
      </c>
      <c r="I165" s="41">
        <v>10908</v>
      </c>
      <c r="J165" s="136" cm="1">
        <f t="array" ref="J165">Ikäryhmähinnat[Ikä 0–5]*Ikärakenne[[#This Row],[0–5-vuotiaat]]</f>
        <v>10010513.4</v>
      </c>
      <c r="K165" s="136" cm="1">
        <f t="array" ref="K165">Ikäryhmähinnat[Ikä 6]*Ikärakenne[[#This Row],[6 vuotiaat]]</f>
        <v>1641446.3999999999</v>
      </c>
      <c r="L165" s="136" cm="1">
        <f t="array" ref="L165">Ikäryhmähinnat[Ikä 7–12]*Ikärakenne[[#This Row],[7–12-vuotiaat]]</f>
        <v>10429829.609999999</v>
      </c>
      <c r="M165" s="136" cm="1">
        <f t="array" ref="M165">Ikäryhmähinnat[Ikä 13–15]*Ikärakenne[[#This Row],[13–15-vuotiaat]]</f>
        <v>9723645.3300000001</v>
      </c>
      <c r="N165" s="136" cm="1">
        <f t="array" ref="N165">Ikäryhmähinnat[Ikä 16+]*Ikärakenne[[#This Row],[16 vuotta täyttäneet]]</f>
        <v>1263876.57</v>
      </c>
      <c r="O165" s="136" cm="1">
        <f t="array" ref="O165">Ikäryhmähinnat[Ikä 18-64]*Ikärakenne[[#This Row],[18–64-vuotiaat]]</f>
        <v>978556.67999999993</v>
      </c>
      <c r="P165" s="178">
        <f>SUM(Ikärakenne[[#This Row],[Ikä 0–5]:[Ikä 18-64]])</f>
        <v>34047867.990000002</v>
      </c>
    </row>
    <row r="166" spans="1:16" x14ac:dyDescent="0.25">
      <c r="A166" s="127">
        <v>531</v>
      </c>
      <c r="B166" s="124" t="s">
        <v>171</v>
      </c>
      <c r="C166" s="38">
        <f>SUM(Ikärakenne[[#This Row],[0–5-vuotiaat]:[16 vuotta täyttäneet]])</f>
        <v>4890</v>
      </c>
      <c r="D166" s="41">
        <v>188</v>
      </c>
      <c r="E166" s="41">
        <v>41</v>
      </c>
      <c r="F166" s="41">
        <v>265</v>
      </c>
      <c r="G166" s="41">
        <v>177</v>
      </c>
      <c r="H166" s="41">
        <v>4219</v>
      </c>
      <c r="I166" s="41">
        <v>2575</v>
      </c>
      <c r="J166" s="136" cm="1">
        <f t="array" ref="J166">Ikäryhmähinnat[Ikä 0–5]*Ikärakenne[[#This Row],[0–5-vuotiaat]]</f>
        <v>1758856.56</v>
      </c>
      <c r="K166" s="136" cm="1">
        <f t="array" ref="K166">Ikäryhmähinnat[Ikä 6]*Ikärakenne[[#This Row],[6 vuotiaat]]</f>
        <v>407874.56</v>
      </c>
      <c r="L166" s="136" cm="1">
        <f t="array" ref="L166">Ikäryhmähinnat[Ikä 7–12]*Ikärakenne[[#This Row],[7–12-vuotiaat]]</f>
        <v>2259938.5499999998</v>
      </c>
      <c r="M166" s="136" cm="1">
        <f t="array" ref="M166">Ikäryhmähinnat[Ikä 13–15]*Ikärakenne[[#This Row],[13–15-vuotiaat]]</f>
        <v>2557333.17</v>
      </c>
      <c r="N166" s="136" cm="1">
        <f t="array" ref="N166">Ikäryhmähinnat[Ikä 16+]*Ikärakenne[[#This Row],[16 vuotta täyttäneet]]</f>
        <v>308957.37</v>
      </c>
      <c r="O166" s="136" cm="1">
        <f t="array" ref="O166">Ikäryhmähinnat[Ikä 18-64]*Ikärakenne[[#This Row],[18–64-vuotiaat]]</f>
        <v>231003.24999999997</v>
      </c>
      <c r="P166" s="178">
        <f>SUM(Ikärakenne[[#This Row],[Ikä 0–5]:[Ikä 18-64]])</f>
        <v>7523963.46</v>
      </c>
    </row>
    <row r="167" spans="1:16" x14ac:dyDescent="0.25">
      <c r="A167" s="127">
        <v>535</v>
      </c>
      <c r="B167" s="124" t="s">
        <v>172</v>
      </c>
      <c r="C167" s="38">
        <f>SUM(Ikärakenne[[#This Row],[0–5-vuotiaat]:[16 vuotta täyttäneet]])</f>
        <v>10300</v>
      </c>
      <c r="D167" s="41">
        <v>654</v>
      </c>
      <c r="E167" s="41">
        <v>131</v>
      </c>
      <c r="F167" s="41">
        <v>923</v>
      </c>
      <c r="G167" s="41">
        <v>559</v>
      </c>
      <c r="H167" s="41">
        <v>8033</v>
      </c>
      <c r="I167" s="41">
        <v>5145</v>
      </c>
      <c r="J167" s="136" cm="1">
        <f t="array" ref="J167">Ikäryhmähinnat[Ikä 0–5]*Ikärakenne[[#This Row],[0–5-vuotiaat]]</f>
        <v>6118575.4800000004</v>
      </c>
      <c r="K167" s="136" cm="1">
        <f t="array" ref="K167">Ikäryhmähinnat[Ikä 6]*Ikärakenne[[#This Row],[6 vuotiaat]]</f>
        <v>1303208.96</v>
      </c>
      <c r="L167" s="136" cm="1">
        <f t="array" ref="L167">Ikäryhmähinnat[Ikä 7–12]*Ikärakenne[[#This Row],[7–12-vuotiaat]]</f>
        <v>7871408.6099999994</v>
      </c>
      <c r="M167" s="136" cm="1">
        <f t="array" ref="M167">Ikäryhmähinnat[Ikä 13–15]*Ikärakenne[[#This Row],[13–15-vuotiaat]]</f>
        <v>8076549.3899999997</v>
      </c>
      <c r="N167" s="136" cm="1">
        <f t="array" ref="N167">Ikäryhmähinnat[Ikä 16+]*Ikärakenne[[#This Row],[16 vuotta täyttäneet]]</f>
        <v>588256.59000000008</v>
      </c>
      <c r="O167" s="136" cm="1">
        <f t="array" ref="O167">Ikäryhmähinnat[Ikä 18-64]*Ikärakenne[[#This Row],[18–64-vuotiaat]]</f>
        <v>461557.94999999995</v>
      </c>
      <c r="P167" s="178">
        <f>SUM(Ikärakenne[[#This Row],[Ikä 0–5]:[Ikä 18-64]])</f>
        <v>24419556.98</v>
      </c>
    </row>
    <row r="168" spans="1:16" x14ac:dyDescent="0.25">
      <c r="A168" s="127">
        <v>536</v>
      </c>
      <c r="B168" s="124" t="s">
        <v>173</v>
      </c>
      <c r="C168" s="38">
        <f>SUM(Ikärakenne[[#This Row],[0–5-vuotiaat]:[16 vuotta täyttäneet]])</f>
        <v>36571</v>
      </c>
      <c r="D168" s="41">
        <v>2058</v>
      </c>
      <c r="E168" s="41">
        <v>347</v>
      </c>
      <c r="F168" s="41">
        <v>2495</v>
      </c>
      <c r="G168" s="41">
        <v>1453</v>
      </c>
      <c r="H168" s="41">
        <v>30218</v>
      </c>
      <c r="I168" s="41">
        <v>21269</v>
      </c>
      <c r="J168" s="136" cm="1">
        <f t="array" ref="J168">Ikäryhmähinnat[Ikä 0–5]*Ikärakenne[[#This Row],[0–5-vuotiaat]]</f>
        <v>19253865.960000001</v>
      </c>
      <c r="K168" s="136" cm="1">
        <f t="array" ref="K168">Ikäryhmähinnat[Ikä 6]*Ikärakenne[[#This Row],[6 vuotiaat]]</f>
        <v>3452011.52</v>
      </c>
      <c r="L168" s="136" cm="1">
        <f t="array" ref="L168">Ikäryhmähinnat[Ikä 7–12]*Ikärakenne[[#This Row],[7–12-vuotiaat]]</f>
        <v>21277534.649999999</v>
      </c>
      <c r="M168" s="136" cm="1">
        <f t="array" ref="M168">Ikäryhmähinnat[Ikä 13–15]*Ikärakenne[[#This Row],[13–15-vuotiaat]]</f>
        <v>20993249.129999999</v>
      </c>
      <c r="N168" s="136" cm="1">
        <f t="array" ref="N168">Ikäryhmähinnat[Ikä 16+]*Ikärakenne[[#This Row],[16 vuotta täyttäneet]]</f>
        <v>2212864.14</v>
      </c>
      <c r="O168" s="136" cm="1">
        <f t="array" ref="O168">Ikäryhmähinnat[Ikä 18-64]*Ikärakenne[[#This Row],[18–64-vuotiaat]]</f>
        <v>1908041.9899999998</v>
      </c>
      <c r="P168" s="178">
        <f>SUM(Ikärakenne[[#This Row],[Ikä 0–5]:[Ikä 18-64]])</f>
        <v>69097567.389999986</v>
      </c>
    </row>
    <row r="169" spans="1:16" x14ac:dyDescent="0.25">
      <c r="A169" s="127">
        <v>538</v>
      </c>
      <c r="B169" s="124" t="s">
        <v>174</v>
      </c>
      <c r="C169" s="38">
        <f>SUM(Ikärakenne[[#This Row],[0–5-vuotiaat]:[16 vuotta täyttäneet]])</f>
        <v>4667</v>
      </c>
      <c r="D169" s="41">
        <v>269</v>
      </c>
      <c r="E169" s="41">
        <v>52</v>
      </c>
      <c r="F169" s="41">
        <v>347</v>
      </c>
      <c r="G169" s="41">
        <v>199</v>
      </c>
      <c r="H169" s="41">
        <v>3800</v>
      </c>
      <c r="I169" s="41">
        <v>2636</v>
      </c>
      <c r="J169" s="136" cm="1">
        <f t="array" ref="J169">Ikäryhmähinnat[Ikä 0–5]*Ikärakenne[[#This Row],[0–5-vuotiaat]]</f>
        <v>2516661.7800000003</v>
      </c>
      <c r="K169" s="136" cm="1">
        <f t="array" ref="K169">Ikäryhmähinnat[Ikä 6]*Ikärakenne[[#This Row],[6 vuotiaat]]</f>
        <v>517304.32000000001</v>
      </c>
      <c r="L169" s="136" cm="1">
        <f t="array" ref="L169">Ikäryhmähinnat[Ikä 7–12]*Ikärakenne[[#This Row],[7–12-vuotiaat]]</f>
        <v>2959240.29</v>
      </c>
      <c r="M169" s="136" cm="1">
        <f t="array" ref="M169">Ikäryhmähinnat[Ikä 13–15]*Ikärakenne[[#This Row],[13–15-vuotiaat]]</f>
        <v>2875193.79</v>
      </c>
      <c r="N169" s="136" cm="1">
        <f t="array" ref="N169">Ikäryhmähinnat[Ikä 16+]*Ikärakenne[[#This Row],[16 vuotta täyttäneet]]</f>
        <v>278274</v>
      </c>
      <c r="O169" s="136" cm="1">
        <f t="array" ref="O169">Ikäryhmähinnat[Ikä 18-64]*Ikärakenne[[#This Row],[18–64-vuotiaat]]</f>
        <v>236475.56</v>
      </c>
      <c r="P169" s="178">
        <f>SUM(Ikärakenne[[#This Row],[Ikä 0–5]:[Ikä 18-64]])</f>
        <v>9383149.7400000002</v>
      </c>
    </row>
    <row r="170" spans="1:16" x14ac:dyDescent="0.25">
      <c r="A170" s="127">
        <v>541</v>
      </c>
      <c r="B170" s="124" t="s">
        <v>175</v>
      </c>
      <c r="C170" s="38">
        <f>SUM(Ikärakenne[[#This Row],[0–5-vuotiaat]:[16 vuotta täyttäneet]])</f>
        <v>8760</v>
      </c>
      <c r="D170" s="41">
        <v>300</v>
      </c>
      <c r="E170" s="41">
        <v>45</v>
      </c>
      <c r="F170" s="41">
        <v>437</v>
      </c>
      <c r="G170" s="41">
        <v>253</v>
      </c>
      <c r="H170" s="41">
        <v>7725</v>
      </c>
      <c r="I170" s="41">
        <v>4112</v>
      </c>
      <c r="J170" s="136" cm="1">
        <f t="array" ref="J170">Ikäryhmähinnat[Ikä 0–5]*Ikärakenne[[#This Row],[0–5-vuotiaat]]</f>
        <v>2806686.0000000005</v>
      </c>
      <c r="K170" s="136" cm="1">
        <f t="array" ref="K170">Ikäryhmähinnat[Ikä 6]*Ikärakenne[[#This Row],[6 vuotiaat]]</f>
        <v>447667.20000000001</v>
      </c>
      <c r="L170" s="136" cm="1">
        <f t="array" ref="L170">Ikäryhmähinnat[Ikä 7–12]*Ikärakenne[[#This Row],[7–12-vuotiaat]]</f>
        <v>3726766.59</v>
      </c>
      <c r="M170" s="136" cm="1">
        <f t="array" ref="M170">Ikäryhmähinnat[Ikä 13–15]*Ikärakenne[[#This Row],[13–15-vuotiaat]]</f>
        <v>3655397.13</v>
      </c>
      <c r="N170" s="136" cm="1">
        <f t="array" ref="N170">Ikäryhmähinnat[Ikä 16+]*Ikärakenne[[#This Row],[16 vuotta täyttäneet]]</f>
        <v>565701.75</v>
      </c>
      <c r="O170" s="136" cm="1">
        <f t="array" ref="O170">Ikäryhmähinnat[Ikä 18-64]*Ikärakenne[[#This Row],[18–64-vuotiaat]]</f>
        <v>368887.51999999996</v>
      </c>
      <c r="P170" s="178">
        <f>SUM(Ikärakenne[[#This Row],[Ikä 0–5]:[Ikä 18-64]])</f>
        <v>11571106.190000001</v>
      </c>
    </row>
    <row r="171" spans="1:16" x14ac:dyDescent="0.25">
      <c r="A171" s="127">
        <v>543</v>
      </c>
      <c r="B171" s="124" t="s">
        <v>176</v>
      </c>
      <c r="C171" s="38">
        <f>SUM(Ikärakenne[[#This Row],[0–5-vuotiaat]:[16 vuotta täyttäneet]])</f>
        <v>45333</v>
      </c>
      <c r="D171" s="41">
        <v>2882</v>
      </c>
      <c r="E171" s="41">
        <v>528</v>
      </c>
      <c r="F171" s="41">
        <v>3505</v>
      </c>
      <c r="G171" s="41">
        <v>1951</v>
      </c>
      <c r="H171" s="41">
        <v>36467</v>
      </c>
      <c r="I171" s="41">
        <v>26634</v>
      </c>
      <c r="J171" s="136" cm="1">
        <f t="array" ref="J171">Ikäryhmähinnat[Ikä 0–5]*Ikärakenne[[#This Row],[0–5-vuotiaat]]</f>
        <v>26962896.840000004</v>
      </c>
      <c r="K171" s="136" cm="1">
        <f t="array" ref="K171">Ikäryhmähinnat[Ikä 6]*Ikärakenne[[#This Row],[6 vuotiaat]]</f>
        <v>5252628.4799999995</v>
      </c>
      <c r="L171" s="136" cm="1">
        <f t="array" ref="L171">Ikäryhmähinnat[Ikä 7–12]*Ikärakenne[[#This Row],[7–12-vuotiaat]]</f>
        <v>29890885.349999998</v>
      </c>
      <c r="M171" s="136" cm="1">
        <f t="array" ref="M171">Ikäryhmähinnat[Ikä 13–15]*Ikärakenne[[#This Row],[13–15-vuotiaat]]</f>
        <v>28188457.709999997</v>
      </c>
      <c r="N171" s="136" cm="1">
        <f t="array" ref="N171">Ikäryhmähinnat[Ikä 16+]*Ikärakenne[[#This Row],[16 vuotta täyttäneet]]</f>
        <v>2670478.41</v>
      </c>
      <c r="O171" s="136" cm="1">
        <f t="array" ref="O171">Ikäryhmähinnat[Ikä 18-64]*Ikärakenne[[#This Row],[18–64-vuotiaat]]</f>
        <v>2389336.1399999997</v>
      </c>
      <c r="P171" s="178">
        <f>SUM(Ikärakenne[[#This Row],[Ikä 0–5]:[Ikä 18-64]])</f>
        <v>95354682.929999992</v>
      </c>
    </row>
    <row r="172" spans="1:16" x14ac:dyDescent="0.25">
      <c r="A172" s="127">
        <v>545</v>
      </c>
      <c r="B172" s="124" t="s">
        <v>177</v>
      </c>
      <c r="C172" s="38">
        <f>SUM(Ikärakenne[[#This Row],[0–5-vuotiaat]:[16 vuotta täyttäneet]])</f>
        <v>9538</v>
      </c>
      <c r="D172" s="41">
        <v>480</v>
      </c>
      <c r="E172" s="41">
        <v>91</v>
      </c>
      <c r="F172" s="41">
        <v>679</v>
      </c>
      <c r="G172" s="41">
        <v>346</v>
      </c>
      <c r="H172" s="41">
        <v>7942</v>
      </c>
      <c r="I172" s="41">
        <v>5057</v>
      </c>
      <c r="J172" s="136" cm="1">
        <f t="array" ref="J172">Ikäryhmähinnat[Ikä 0–5]*Ikärakenne[[#This Row],[0–5-vuotiaat]]</f>
        <v>4490697.6000000006</v>
      </c>
      <c r="K172" s="136" cm="1">
        <f t="array" ref="K172">Ikäryhmähinnat[Ikä 6]*Ikärakenne[[#This Row],[6 vuotiaat]]</f>
        <v>905282.55999999994</v>
      </c>
      <c r="L172" s="136" cm="1">
        <f t="array" ref="L172">Ikäryhmähinnat[Ikä 7–12]*Ikärakenne[[#This Row],[7–12-vuotiaat]]</f>
        <v>5790559.5300000003</v>
      </c>
      <c r="M172" s="136" cm="1">
        <f t="array" ref="M172">Ikäryhmähinnat[Ikä 13–15]*Ikärakenne[[#This Row],[13–15-vuotiaat]]</f>
        <v>4999080.66</v>
      </c>
      <c r="N172" s="136" cm="1">
        <f t="array" ref="N172">Ikäryhmähinnat[Ikä 16+]*Ikärakenne[[#This Row],[16 vuotta täyttäneet]]</f>
        <v>581592.66</v>
      </c>
      <c r="O172" s="136" cm="1">
        <f t="array" ref="O172">Ikäryhmähinnat[Ikä 18-64]*Ikärakenne[[#This Row],[18–64-vuotiaat]]</f>
        <v>453663.47</v>
      </c>
      <c r="P172" s="178">
        <f>SUM(Ikärakenne[[#This Row],[Ikä 0–5]:[Ikä 18-64]])</f>
        <v>17220876.48</v>
      </c>
    </row>
    <row r="173" spans="1:16" x14ac:dyDescent="0.25">
      <c r="A173" s="127">
        <v>560</v>
      </c>
      <c r="B173" s="124" t="s">
        <v>178</v>
      </c>
      <c r="C173" s="38">
        <f>SUM(Ikärakenne[[#This Row],[0–5-vuotiaat]:[16 vuotta täyttäneet]])</f>
        <v>15575</v>
      </c>
      <c r="D173" s="41">
        <v>735</v>
      </c>
      <c r="E173" s="41">
        <v>140</v>
      </c>
      <c r="F173" s="41">
        <v>1055</v>
      </c>
      <c r="G173" s="41">
        <v>608</v>
      </c>
      <c r="H173" s="41">
        <v>13037</v>
      </c>
      <c r="I173" s="41">
        <v>8313</v>
      </c>
      <c r="J173" s="136" cm="1">
        <f t="array" ref="J173">Ikäryhmähinnat[Ikä 0–5]*Ikärakenne[[#This Row],[0–5-vuotiaat]]</f>
        <v>6876380.7000000002</v>
      </c>
      <c r="K173" s="136" cm="1">
        <f t="array" ref="K173">Ikäryhmähinnat[Ikä 6]*Ikärakenne[[#This Row],[6 vuotiaat]]</f>
        <v>1392742.3999999999</v>
      </c>
      <c r="L173" s="136" cm="1">
        <f t="array" ref="L173">Ikäryhmähinnat[Ikä 7–12]*Ikärakenne[[#This Row],[7–12-vuotiaat]]</f>
        <v>8997113.8499999996</v>
      </c>
      <c r="M173" s="136" cm="1">
        <f t="array" ref="M173">Ikäryhmähinnat[Ikä 13–15]*Ikärakenne[[#This Row],[13–15-vuotiaat]]</f>
        <v>8784511.6799999997</v>
      </c>
      <c r="N173" s="136" cm="1">
        <f t="array" ref="N173">Ikäryhmähinnat[Ikä 16+]*Ikärakenne[[#This Row],[16 vuotta täyttäneet]]</f>
        <v>954699.51</v>
      </c>
      <c r="O173" s="136" cm="1">
        <f t="array" ref="O173">Ikäryhmähinnat[Ikä 18-64]*Ikärakenne[[#This Row],[18–64-vuotiaat]]</f>
        <v>745759.23</v>
      </c>
      <c r="P173" s="178">
        <f>SUM(Ikärakenne[[#This Row],[Ikä 0–5]:[Ikä 18-64]])</f>
        <v>27751207.370000001</v>
      </c>
    </row>
    <row r="174" spans="1:16" x14ac:dyDescent="0.25">
      <c r="A174" s="127">
        <v>561</v>
      </c>
      <c r="B174" s="124" t="s">
        <v>179</v>
      </c>
      <c r="C174" s="38">
        <f>SUM(Ikärakenne[[#This Row],[0–5-vuotiaat]:[16 vuotta täyttäneet]])</f>
        <v>1264</v>
      </c>
      <c r="D174" s="41">
        <v>66</v>
      </c>
      <c r="E174" s="41">
        <v>9</v>
      </c>
      <c r="F174" s="41">
        <v>79</v>
      </c>
      <c r="G174" s="41">
        <v>51</v>
      </c>
      <c r="H174" s="41">
        <v>1059</v>
      </c>
      <c r="I174" s="41">
        <v>662</v>
      </c>
      <c r="J174" s="136" cm="1">
        <f t="array" ref="J174">Ikäryhmähinnat[Ikä 0–5]*Ikärakenne[[#This Row],[0–5-vuotiaat]]</f>
        <v>617470.92000000004</v>
      </c>
      <c r="K174" s="136" cm="1">
        <f t="array" ref="K174">Ikäryhmähinnat[Ikä 6]*Ikärakenne[[#This Row],[6 vuotiaat]]</f>
        <v>89533.440000000002</v>
      </c>
      <c r="L174" s="136" cm="1">
        <f t="array" ref="L174">Ikäryhmähinnat[Ikä 7–12]*Ikärakenne[[#This Row],[7–12-vuotiaat]]</f>
        <v>673717.53</v>
      </c>
      <c r="M174" s="136" cm="1">
        <f t="array" ref="M174">Ikäryhmähinnat[Ikä 13–15]*Ikärakenne[[#This Row],[13–15-vuotiaat]]</f>
        <v>736858.71</v>
      </c>
      <c r="N174" s="136" cm="1">
        <f t="array" ref="N174">Ikäryhmähinnat[Ikä 16+]*Ikärakenne[[#This Row],[16 vuotta täyttäneet]]</f>
        <v>77550.570000000007</v>
      </c>
      <c r="O174" s="136" cm="1">
        <f t="array" ref="O174">Ikäryhmähinnat[Ikä 18-64]*Ikärakenne[[#This Row],[18–64-vuotiaat]]</f>
        <v>59388.02</v>
      </c>
      <c r="P174" s="178">
        <f>SUM(Ikärakenne[[#This Row],[Ikä 0–5]:[Ikä 18-64]])</f>
        <v>2254519.19</v>
      </c>
    </row>
    <row r="175" spans="1:16" x14ac:dyDescent="0.25">
      <c r="A175" s="127">
        <v>562</v>
      </c>
      <c r="B175" s="124" t="s">
        <v>180</v>
      </c>
      <c r="C175" s="38">
        <f>SUM(Ikärakenne[[#This Row],[0–5-vuotiaat]:[16 vuotta täyttäneet]])</f>
        <v>8858</v>
      </c>
      <c r="D175" s="41">
        <v>398</v>
      </c>
      <c r="E175" s="41">
        <v>66</v>
      </c>
      <c r="F175" s="41">
        <v>522</v>
      </c>
      <c r="G175" s="41">
        <v>285</v>
      </c>
      <c r="H175" s="41">
        <v>7587</v>
      </c>
      <c r="I175" s="41">
        <v>4511</v>
      </c>
      <c r="J175" s="136" cm="1">
        <f t="array" ref="J175">Ikäryhmähinnat[Ikä 0–5]*Ikärakenne[[#This Row],[0–5-vuotiaat]]</f>
        <v>3723536.7600000002</v>
      </c>
      <c r="K175" s="136" cm="1">
        <f t="array" ref="K175">Ikäryhmähinnat[Ikä 6]*Ikärakenne[[#This Row],[6 vuotiaat]]</f>
        <v>656578.55999999994</v>
      </c>
      <c r="L175" s="136" cm="1">
        <f t="array" ref="L175">Ikäryhmähinnat[Ikä 7–12]*Ikärakenne[[#This Row],[7–12-vuotiaat]]</f>
        <v>4451652.54</v>
      </c>
      <c r="M175" s="136" cm="1">
        <f t="array" ref="M175">Ikäryhmähinnat[Ikä 13–15]*Ikärakenne[[#This Row],[13–15-vuotiaat]]</f>
        <v>4117739.8499999996</v>
      </c>
      <c r="N175" s="136" cm="1">
        <f t="array" ref="N175">Ikäryhmähinnat[Ikä 16+]*Ikärakenne[[#This Row],[16 vuotta täyttäneet]]</f>
        <v>555596.01</v>
      </c>
      <c r="O175" s="136" cm="1">
        <f t="array" ref="O175">Ikäryhmähinnat[Ikä 18-64]*Ikärakenne[[#This Row],[18–64-vuotiaat]]</f>
        <v>404681.81</v>
      </c>
      <c r="P175" s="178">
        <f>SUM(Ikärakenne[[#This Row],[Ikä 0–5]:[Ikä 18-64]])</f>
        <v>13909785.529999999</v>
      </c>
    </row>
    <row r="176" spans="1:16" x14ac:dyDescent="0.25">
      <c r="A176" s="127">
        <v>563</v>
      </c>
      <c r="B176" s="124" t="s">
        <v>181</v>
      </c>
      <c r="C176" s="38">
        <f>SUM(Ikärakenne[[#This Row],[0–5-vuotiaat]:[16 vuotta täyttäneet]])</f>
        <v>6832</v>
      </c>
      <c r="D176" s="41">
        <v>343</v>
      </c>
      <c r="E176" s="41">
        <v>52</v>
      </c>
      <c r="F176" s="41">
        <v>465</v>
      </c>
      <c r="G176" s="41">
        <v>282</v>
      </c>
      <c r="H176" s="41">
        <v>5690</v>
      </c>
      <c r="I176" s="41">
        <v>3381</v>
      </c>
      <c r="J176" s="136" cm="1">
        <f t="array" ref="J176">Ikäryhmähinnat[Ikä 0–5]*Ikärakenne[[#This Row],[0–5-vuotiaat]]</f>
        <v>3208977.66</v>
      </c>
      <c r="K176" s="136" cm="1">
        <f t="array" ref="K176">Ikäryhmähinnat[Ikä 6]*Ikärakenne[[#This Row],[6 vuotiaat]]</f>
        <v>517304.32000000001</v>
      </c>
      <c r="L176" s="136" cm="1">
        <f t="array" ref="L176">Ikäryhmähinnat[Ikä 7–12]*Ikärakenne[[#This Row],[7–12-vuotiaat]]</f>
        <v>3965552.55</v>
      </c>
      <c r="M176" s="136" cm="1">
        <f t="array" ref="M176">Ikäryhmähinnat[Ikä 13–15]*Ikärakenne[[#This Row],[13–15-vuotiaat]]</f>
        <v>4074395.2199999997</v>
      </c>
      <c r="N176" s="136" cm="1">
        <f t="array" ref="N176">Ikäryhmähinnat[Ikä 16+]*Ikärakenne[[#This Row],[16 vuotta täyttäneet]]</f>
        <v>416678.7</v>
      </c>
      <c r="O176" s="136" cm="1">
        <f t="array" ref="O176">Ikäryhmähinnat[Ikä 18-64]*Ikärakenne[[#This Row],[18–64-vuotiaat]]</f>
        <v>303309.50999999995</v>
      </c>
      <c r="P176" s="178">
        <f>SUM(Ikärakenne[[#This Row],[Ikä 0–5]:[Ikä 18-64]])</f>
        <v>12486217.959999999</v>
      </c>
    </row>
    <row r="177" spans="1:16" x14ac:dyDescent="0.25">
      <c r="A177" s="127">
        <v>564</v>
      </c>
      <c r="B177" s="124" t="s">
        <v>182</v>
      </c>
      <c r="C177" s="38">
        <f>SUM(Ikärakenne[[#This Row],[0–5-vuotiaat]:[16 vuotta täyttäneet]])</f>
        <v>217469</v>
      </c>
      <c r="D177" s="41">
        <v>11862</v>
      </c>
      <c r="E177" s="41">
        <v>1943</v>
      </c>
      <c r="F177" s="41">
        <v>13842</v>
      </c>
      <c r="G177" s="41">
        <v>8110</v>
      </c>
      <c r="H177" s="41">
        <v>181712</v>
      </c>
      <c r="I177" s="41">
        <v>137091</v>
      </c>
      <c r="J177" s="136" cm="1">
        <f t="array" ref="J177">Ikäryhmähinnat[Ikä 0–5]*Ikärakenne[[#This Row],[0–5-vuotiaat]]</f>
        <v>110976364.44000001</v>
      </c>
      <c r="K177" s="136" cm="1">
        <f t="array" ref="K177">Ikäryhmähinnat[Ikä 6]*Ikärakenne[[#This Row],[6 vuotiaat]]</f>
        <v>19329274.879999999</v>
      </c>
      <c r="L177" s="136" cm="1">
        <f t="array" ref="L177">Ikäryhmähinnat[Ikä 7–12]*Ikärakenne[[#This Row],[7–12-vuotiaat]]</f>
        <v>118045544.94</v>
      </c>
      <c r="M177" s="136" cm="1">
        <f t="array" ref="M177">Ikäryhmähinnat[Ikä 13–15]*Ikärakenne[[#This Row],[13–15-vuotiaat]]</f>
        <v>117174983.09999999</v>
      </c>
      <c r="N177" s="136" cm="1">
        <f t="array" ref="N177">Ikäryhmähinnat[Ikä 16+]*Ikärakenne[[#This Row],[16 vuotta täyttäneet]]</f>
        <v>13306769.760000002</v>
      </c>
      <c r="O177" s="136" cm="1">
        <f t="array" ref="O177">Ikäryhmähinnat[Ikä 18-64]*Ikärakenne[[#This Row],[18–64-vuotiaat]]</f>
        <v>12298433.609999999</v>
      </c>
      <c r="P177" s="178">
        <f>SUM(Ikärakenne[[#This Row],[Ikä 0–5]:[Ikä 18-64]])</f>
        <v>391131370.73000002</v>
      </c>
    </row>
    <row r="178" spans="1:16" x14ac:dyDescent="0.25">
      <c r="A178" s="127">
        <v>576</v>
      </c>
      <c r="B178" s="124" t="s">
        <v>183</v>
      </c>
      <c r="C178" s="38">
        <f>SUM(Ikärakenne[[#This Row],[0–5-vuotiaat]:[16 vuotta täyttäneet]])</f>
        <v>2656</v>
      </c>
      <c r="D178" s="41">
        <v>79</v>
      </c>
      <c r="E178" s="41">
        <v>13</v>
      </c>
      <c r="F178" s="41">
        <v>91</v>
      </c>
      <c r="G178" s="41">
        <v>65</v>
      </c>
      <c r="H178" s="41">
        <v>2408</v>
      </c>
      <c r="I178" s="41">
        <v>1172</v>
      </c>
      <c r="J178" s="136" cm="1">
        <f t="array" ref="J178">Ikäryhmähinnat[Ikä 0–5]*Ikärakenne[[#This Row],[0–5-vuotiaat]]</f>
        <v>739093.9800000001</v>
      </c>
      <c r="K178" s="136" cm="1">
        <f t="array" ref="K178">Ikäryhmähinnat[Ikä 6]*Ikärakenne[[#This Row],[6 vuotiaat]]</f>
        <v>129326.08</v>
      </c>
      <c r="L178" s="136" cm="1">
        <f t="array" ref="L178">Ikäryhmähinnat[Ikä 7–12]*Ikärakenne[[#This Row],[7–12-vuotiaat]]</f>
        <v>776054.37</v>
      </c>
      <c r="M178" s="136" cm="1">
        <f t="array" ref="M178">Ikäryhmähinnat[Ikä 13–15]*Ikärakenne[[#This Row],[13–15-vuotiaat]]</f>
        <v>939133.64999999991</v>
      </c>
      <c r="N178" s="136" cm="1">
        <f t="array" ref="N178">Ikäryhmähinnat[Ikä 16+]*Ikärakenne[[#This Row],[16 vuotta täyttäneet]]</f>
        <v>176337.84</v>
      </c>
      <c r="O178" s="136" cm="1">
        <f t="array" ref="O178">Ikäryhmähinnat[Ikä 18-64]*Ikärakenne[[#This Row],[18–64-vuotiaat]]</f>
        <v>105140.12</v>
      </c>
      <c r="P178" s="178">
        <f>SUM(Ikärakenne[[#This Row],[Ikä 0–5]:[Ikä 18-64]])</f>
        <v>2865086.04</v>
      </c>
    </row>
    <row r="179" spans="1:16" x14ac:dyDescent="0.25">
      <c r="A179" s="127">
        <v>577</v>
      </c>
      <c r="B179" s="124" t="s">
        <v>184</v>
      </c>
      <c r="C179" s="38">
        <f>SUM(Ikärakenne[[#This Row],[0–5-vuotiaat]:[16 vuotta täyttäneet]])</f>
        <v>11284</v>
      </c>
      <c r="D179" s="41">
        <v>670</v>
      </c>
      <c r="E179" s="41">
        <v>113</v>
      </c>
      <c r="F179" s="41">
        <v>895</v>
      </c>
      <c r="G179" s="41">
        <v>469</v>
      </c>
      <c r="H179" s="41">
        <v>9137</v>
      </c>
      <c r="I179" s="41">
        <v>6178</v>
      </c>
      <c r="J179" s="136" cm="1">
        <f t="array" ref="J179">Ikäryhmähinnat[Ikä 0–5]*Ikärakenne[[#This Row],[0–5-vuotiaat]]</f>
        <v>6268265.4000000004</v>
      </c>
      <c r="K179" s="136" cm="1">
        <f t="array" ref="K179">Ikäryhmähinnat[Ikä 6]*Ikärakenne[[#This Row],[6 vuotiaat]]</f>
        <v>1124142.0800000001</v>
      </c>
      <c r="L179" s="136" cm="1">
        <f t="array" ref="L179">Ikäryhmähinnat[Ikä 7–12]*Ikärakenne[[#This Row],[7–12-vuotiaat]]</f>
        <v>7632622.6499999994</v>
      </c>
      <c r="M179" s="136" cm="1">
        <f t="array" ref="M179">Ikäryhmähinnat[Ikä 13–15]*Ikärakenne[[#This Row],[13–15-vuotiaat]]</f>
        <v>6776210.4899999993</v>
      </c>
      <c r="N179" s="136" cm="1">
        <f t="array" ref="N179">Ikäryhmähinnat[Ikä 16+]*Ikärakenne[[#This Row],[16 vuotta täyttäneet]]</f>
        <v>669102.51</v>
      </c>
      <c r="O179" s="136" cm="1">
        <f t="array" ref="O179">Ikäryhmähinnat[Ikä 18-64]*Ikärakenne[[#This Row],[18–64-vuotiaat]]</f>
        <v>554228.38</v>
      </c>
      <c r="P179" s="178">
        <f>SUM(Ikärakenne[[#This Row],[Ikä 0–5]:[Ikä 18-64]])</f>
        <v>23024571.509999998</v>
      </c>
    </row>
    <row r="180" spans="1:16" x14ac:dyDescent="0.25">
      <c r="A180" s="127">
        <v>578</v>
      </c>
      <c r="B180" s="124" t="s">
        <v>185</v>
      </c>
      <c r="C180" s="38">
        <f>SUM(Ikärakenne[[#This Row],[0–5-vuotiaat]:[16 vuotta täyttäneet]])</f>
        <v>2941</v>
      </c>
      <c r="D180" s="41">
        <v>81</v>
      </c>
      <c r="E180" s="41">
        <v>19</v>
      </c>
      <c r="F180" s="41">
        <v>150</v>
      </c>
      <c r="G180" s="41">
        <v>103</v>
      </c>
      <c r="H180" s="41">
        <v>2588</v>
      </c>
      <c r="I180" s="41">
        <v>1411</v>
      </c>
      <c r="J180" s="136" cm="1">
        <f t="array" ref="J180">Ikäryhmähinnat[Ikä 0–5]*Ikärakenne[[#This Row],[0–5-vuotiaat]]</f>
        <v>757805.22000000009</v>
      </c>
      <c r="K180" s="136" cm="1">
        <f t="array" ref="K180">Ikäryhmähinnat[Ikä 6]*Ikärakenne[[#This Row],[6 vuotiaat]]</f>
        <v>189015.04000000001</v>
      </c>
      <c r="L180" s="136" cm="1">
        <f t="array" ref="L180">Ikäryhmähinnat[Ikä 7–12]*Ikärakenne[[#This Row],[7–12-vuotiaat]]</f>
        <v>1279210.5</v>
      </c>
      <c r="M180" s="136" cm="1">
        <f t="array" ref="M180">Ikäryhmähinnat[Ikä 13–15]*Ikärakenne[[#This Row],[13–15-vuotiaat]]</f>
        <v>1488165.63</v>
      </c>
      <c r="N180" s="136" cm="1">
        <f t="array" ref="N180">Ikäryhmähinnat[Ikä 16+]*Ikärakenne[[#This Row],[16 vuotta täyttäneet]]</f>
        <v>189519.24000000002</v>
      </c>
      <c r="O180" s="136" cm="1">
        <f t="array" ref="O180">Ikäryhmähinnat[Ikä 18-64]*Ikärakenne[[#This Row],[18–64-vuotiaat]]</f>
        <v>126580.81</v>
      </c>
      <c r="P180" s="178">
        <f>SUM(Ikärakenne[[#This Row],[Ikä 0–5]:[Ikä 18-64]])</f>
        <v>4030296.4400000004</v>
      </c>
    </row>
    <row r="181" spans="1:16" x14ac:dyDescent="0.25">
      <c r="A181" s="127">
        <v>580</v>
      </c>
      <c r="B181" s="124" t="s">
        <v>186</v>
      </c>
      <c r="C181" s="38">
        <f>SUM(Ikärakenne[[#This Row],[0–5-vuotiaat]:[16 vuotta täyttäneet]])</f>
        <v>4235</v>
      </c>
      <c r="D181" s="41">
        <v>104</v>
      </c>
      <c r="E181" s="41">
        <v>20</v>
      </c>
      <c r="F181" s="41">
        <v>191</v>
      </c>
      <c r="G181" s="41">
        <v>114</v>
      </c>
      <c r="H181" s="41">
        <v>3806</v>
      </c>
      <c r="I181" s="41">
        <v>1858</v>
      </c>
      <c r="J181" s="136" cm="1">
        <f t="array" ref="J181">Ikäryhmähinnat[Ikä 0–5]*Ikärakenne[[#This Row],[0–5-vuotiaat]]</f>
        <v>972984.4800000001</v>
      </c>
      <c r="K181" s="136" cm="1">
        <f t="array" ref="K181">Ikäryhmähinnat[Ikä 6]*Ikärakenne[[#This Row],[6 vuotiaat]]</f>
        <v>198963.20000000001</v>
      </c>
      <c r="L181" s="136" cm="1">
        <f t="array" ref="L181">Ikäryhmähinnat[Ikä 7–12]*Ikärakenne[[#This Row],[7–12-vuotiaat]]</f>
        <v>1628861.3699999999</v>
      </c>
      <c r="M181" s="136" cm="1">
        <f t="array" ref="M181">Ikäryhmähinnat[Ikä 13–15]*Ikärakenne[[#This Row],[13–15-vuotiaat]]</f>
        <v>1647095.94</v>
      </c>
      <c r="N181" s="136" cm="1">
        <f t="array" ref="N181">Ikäryhmähinnat[Ikä 16+]*Ikärakenne[[#This Row],[16 vuotta täyttäneet]]</f>
        <v>278713.38</v>
      </c>
      <c r="O181" s="136" cm="1">
        <f t="array" ref="O181">Ikäryhmähinnat[Ikä 18-64]*Ikärakenne[[#This Row],[18–64-vuotiaat]]</f>
        <v>166681.18</v>
      </c>
      <c r="P181" s="178">
        <f>SUM(Ikärakenne[[#This Row],[Ikä 0–5]:[Ikä 18-64]])</f>
        <v>4893299.55</v>
      </c>
    </row>
    <row r="182" spans="1:16" x14ac:dyDescent="0.25">
      <c r="A182" s="127">
        <v>581</v>
      </c>
      <c r="B182" s="124" t="s">
        <v>187</v>
      </c>
      <c r="C182" s="38">
        <f>SUM(Ikärakenne[[#This Row],[0–5-vuotiaat]:[16 vuotta täyttäneet]])</f>
        <v>6011</v>
      </c>
      <c r="D182" s="41">
        <v>257</v>
      </c>
      <c r="E182" s="41">
        <v>44</v>
      </c>
      <c r="F182" s="41">
        <v>333</v>
      </c>
      <c r="G182" s="41">
        <v>175</v>
      </c>
      <c r="H182" s="41">
        <v>5202</v>
      </c>
      <c r="I182" s="41">
        <v>2899</v>
      </c>
      <c r="J182" s="136" cm="1">
        <f t="array" ref="J182">Ikäryhmähinnat[Ikä 0–5]*Ikärakenne[[#This Row],[0–5-vuotiaat]]</f>
        <v>2404394.3400000003</v>
      </c>
      <c r="K182" s="136" cm="1">
        <f t="array" ref="K182">Ikäryhmähinnat[Ikä 6]*Ikärakenne[[#This Row],[6 vuotiaat]]</f>
        <v>437719.03999999998</v>
      </c>
      <c r="L182" s="136" cm="1">
        <f t="array" ref="L182">Ikäryhmähinnat[Ikä 7–12]*Ikärakenne[[#This Row],[7–12-vuotiaat]]</f>
        <v>2839847.31</v>
      </c>
      <c r="M182" s="136" cm="1">
        <f t="array" ref="M182">Ikäryhmähinnat[Ikä 13–15]*Ikärakenne[[#This Row],[13–15-vuotiaat]]</f>
        <v>2528436.75</v>
      </c>
      <c r="N182" s="136" cm="1">
        <f t="array" ref="N182">Ikäryhmähinnat[Ikä 16+]*Ikärakenne[[#This Row],[16 vuotta täyttäneet]]</f>
        <v>380942.46</v>
      </c>
      <c r="O182" s="136" cm="1">
        <f t="array" ref="O182">Ikäryhmähinnat[Ikä 18-64]*Ikärakenne[[#This Row],[18–64-vuotiaat]]</f>
        <v>260069.28999999998</v>
      </c>
      <c r="P182" s="178">
        <f>SUM(Ikärakenne[[#This Row],[Ikä 0–5]:[Ikä 18-64]])</f>
        <v>8851409.1899999995</v>
      </c>
    </row>
    <row r="183" spans="1:16" x14ac:dyDescent="0.25">
      <c r="A183" s="127">
        <v>583</v>
      </c>
      <c r="B183" s="124" t="s">
        <v>188</v>
      </c>
      <c r="C183" s="38">
        <f>SUM(Ikärakenne[[#This Row],[0–5-vuotiaat]:[16 vuotta täyttäneet]])</f>
        <v>932</v>
      </c>
      <c r="D183" s="41">
        <v>29</v>
      </c>
      <c r="E183" s="41">
        <v>5</v>
      </c>
      <c r="F183" s="41">
        <v>47</v>
      </c>
      <c r="G183" s="41">
        <v>13</v>
      </c>
      <c r="H183" s="41">
        <v>838</v>
      </c>
      <c r="I183" s="41">
        <v>465</v>
      </c>
      <c r="J183" s="136" cm="1">
        <f t="array" ref="J183">Ikäryhmähinnat[Ikä 0–5]*Ikärakenne[[#This Row],[0–5-vuotiaat]]</f>
        <v>271312.98000000004</v>
      </c>
      <c r="K183" s="136" cm="1">
        <f t="array" ref="K183">Ikäryhmähinnat[Ikä 6]*Ikärakenne[[#This Row],[6 vuotiaat]]</f>
        <v>49740.800000000003</v>
      </c>
      <c r="L183" s="136" cm="1">
        <f t="array" ref="L183">Ikäryhmähinnat[Ikä 7–12]*Ikärakenne[[#This Row],[7–12-vuotiaat]]</f>
        <v>400819.29</v>
      </c>
      <c r="M183" s="136" cm="1">
        <f t="array" ref="M183">Ikäryhmähinnat[Ikä 13–15]*Ikärakenne[[#This Row],[13–15-vuotiaat]]</f>
        <v>187826.72999999998</v>
      </c>
      <c r="N183" s="136" cm="1">
        <f t="array" ref="N183">Ikäryhmähinnat[Ikä 16+]*Ikärakenne[[#This Row],[16 vuotta täyttäneet]]</f>
        <v>61366.740000000005</v>
      </c>
      <c r="O183" s="136" cm="1">
        <f t="array" ref="O183">Ikäryhmähinnat[Ikä 18-64]*Ikärakenne[[#This Row],[18–64-vuotiaat]]</f>
        <v>41715.149999999994</v>
      </c>
      <c r="P183" s="178">
        <f>SUM(Ikärakenne[[#This Row],[Ikä 0–5]:[Ikä 18-64]])</f>
        <v>1012781.6900000001</v>
      </c>
    </row>
    <row r="184" spans="1:16" x14ac:dyDescent="0.25">
      <c r="A184" s="127">
        <v>584</v>
      </c>
      <c r="B184" s="124" t="s">
        <v>189</v>
      </c>
      <c r="C184" s="38">
        <f>SUM(Ikärakenne[[#This Row],[0–5-vuotiaat]:[16 vuotta täyttäneet]])</f>
        <v>2547</v>
      </c>
      <c r="D184" s="41">
        <v>175</v>
      </c>
      <c r="E184" s="41">
        <v>33</v>
      </c>
      <c r="F184" s="41">
        <v>264</v>
      </c>
      <c r="G184" s="41">
        <v>153</v>
      </c>
      <c r="H184" s="41">
        <v>1922</v>
      </c>
      <c r="I184" s="41">
        <v>1151</v>
      </c>
      <c r="J184" s="136" cm="1">
        <f t="array" ref="J184">Ikäryhmähinnat[Ikä 0–5]*Ikärakenne[[#This Row],[0–5-vuotiaat]]</f>
        <v>1637233.5000000002</v>
      </c>
      <c r="K184" s="136" cm="1">
        <f t="array" ref="K184">Ikäryhmähinnat[Ikä 6]*Ikärakenne[[#This Row],[6 vuotiaat]]</f>
        <v>328289.27999999997</v>
      </c>
      <c r="L184" s="136" cm="1">
        <f t="array" ref="L184">Ikäryhmähinnat[Ikä 7–12]*Ikärakenne[[#This Row],[7–12-vuotiaat]]</f>
        <v>2251410.48</v>
      </c>
      <c r="M184" s="136" cm="1">
        <f t="array" ref="M184">Ikäryhmähinnat[Ikä 13–15]*Ikärakenne[[#This Row],[13–15-vuotiaat]]</f>
        <v>2210576.13</v>
      </c>
      <c r="N184" s="136" cm="1">
        <f t="array" ref="N184">Ikäryhmähinnat[Ikä 16+]*Ikärakenne[[#This Row],[16 vuotta täyttäneet]]</f>
        <v>140748.06</v>
      </c>
      <c r="O184" s="136" cm="1">
        <f t="array" ref="O184">Ikäryhmähinnat[Ikä 18-64]*Ikärakenne[[#This Row],[18–64-vuotiaat]]</f>
        <v>103256.20999999999</v>
      </c>
      <c r="P184" s="178">
        <f>SUM(Ikärakenne[[#This Row],[Ikä 0–5]:[Ikä 18-64]])</f>
        <v>6671513.6599999992</v>
      </c>
    </row>
    <row r="185" spans="1:16" x14ac:dyDescent="0.25">
      <c r="A185" s="127">
        <v>592</v>
      </c>
      <c r="B185" s="124" t="s">
        <v>190</v>
      </c>
      <c r="C185" s="38">
        <f>SUM(Ikärakenne[[#This Row],[0–5-vuotiaat]:[16 vuotta täyttäneet]])</f>
        <v>3511</v>
      </c>
      <c r="D185" s="41">
        <v>159</v>
      </c>
      <c r="E185" s="41">
        <v>35</v>
      </c>
      <c r="F185" s="41">
        <v>248</v>
      </c>
      <c r="G185" s="41">
        <v>141</v>
      </c>
      <c r="H185" s="41">
        <v>2928</v>
      </c>
      <c r="I185" s="41">
        <v>1859</v>
      </c>
      <c r="J185" s="136" cm="1">
        <f t="array" ref="J185">Ikäryhmähinnat[Ikä 0–5]*Ikärakenne[[#This Row],[0–5-vuotiaat]]</f>
        <v>1487543.58</v>
      </c>
      <c r="K185" s="136" cm="1">
        <f t="array" ref="K185">Ikäryhmähinnat[Ikä 6]*Ikärakenne[[#This Row],[6 vuotiaat]]</f>
        <v>348185.59999999998</v>
      </c>
      <c r="L185" s="136" cm="1">
        <f t="array" ref="L185">Ikäryhmähinnat[Ikä 7–12]*Ikärakenne[[#This Row],[7–12-vuotiaat]]</f>
        <v>2114961.36</v>
      </c>
      <c r="M185" s="136" cm="1">
        <f t="array" ref="M185">Ikäryhmähinnat[Ikä 13–15]*Ikärakenne[[#This Row],[13–15-vuotiaat]]</f>
        <v>2037197.6099999999</v>
      </c>
      <c r="N185" s="136" cm="1">
        <f t="array" ref="N185">Ikäryhmähinnat[Ikä 16+]*Ikärakenne[[#This Row],[16 vuotta täyttäneet]]</f>
        <v>214417.44</v>
      </c>
      <c r="O185" s="136" cm="1">
        <f t="array" ref="O185">Ikäryhmähinnat[Ikä 18-64]*Ikärakenne[[#This Row],[18–64-vuotiaat]]</f>
        <v>166770.88999999998</v>
      </c>
      <c r="P185" s="178">
        <f>SUM(Ikärakenne[[#This Row],[Ikä 0–5]:[Ikä 18-64]])</f>
        <v>6369076.4800000004</v>
      </c>
    </row>
    <row r="186" spans="1:16" x14ac:dyDescent="0.25">
      <c r="A186" s="127">
        <v>593</v>
      </c>
      <c r="B186" s="124" t="s">
        <v>191</v>
      </c>
      <c r="C186" s="38">
        <f>SUM(Ikärakenne[[#This Row],[0–5-vuotiaat]:[16 vuotta täyttäneet]])</f>
        <v>17124</v>
      </c>
      <c r="D186" s="41">
        <v>595</v>
      </c>
      <c r="E186" s="41">
        <v>127</v>
      </c>
      <c r="F186" s="41">
        <v>870</v>
      </c>
      <c r="G186" s="41">
        <v>489</v>
      </c>
      <c r="H186" s="41">
        <v>15043</v>
      </c>
      <c r="I186" s="41">
        <v>8545</v>
      </c>
      <c r="J186" s="136" cm="1">
        <f t="array" ref="J186">Ikäryhmähinnat[Ikä 0–5]*Ikärakenne[[#This Row],[0–5-vuotiaat]]</f>
        <v>5566593.9000000004</v>
      </c>
      <c r="K186" s="136" cm="1">
        <f t="array" ref="K186">Ikäryhmähinnat[Ikä 6]*Ikärakenne[[#This Row],[6 vuotiaat]]</f>
        <v>1263416.3200000001</v>
      </c>
      <c r="L186" s="136" cm="1">
        <f t="array" ref="L186">Ikäryhmähinnat[Ikä 7–12]*Ikärakenne[[#This Row],[7–12-vuotiaat]]</f>
        <v>7419420.8999999994</v>
      </c>
      <c r="M186" s="136" cm="1">
        <f t="array" ref="M186">Ikäryhmähinnat[Ikä 13–15]*Ikärakenne[[#This Row],[13–15-vuotiaat]]</f>
        <v>7065174.6899999995</v>
      </c>
      <c r="N186" s="136" cm="1">
        <f t="array" ref="N186">Ikäryhmähinnat[Ikä 16+]*Ikärakenne[[#This Row],[16 vuotta täyttäneet]]</f>
        <v>1101598.8900000001</v>
      </c>
      <c r="O186" s="136" cm="1">
        <f t="array" ref="O186">Ikäryhmähinnat[Ikä 18-64]*Ikärakenne[[#This Row],[18–64-vuotiaat]]</f>
        <v>766571.95</v>
      </c>
      <c r="P186" s="178">
        <f>SUM(Ikärakenne[[#This Row],[Ikä 0–5]:[Ikä 18-64]])</f>
        <v>23182776.650000002</v>
      </c>
    </row>
    <row r="187" spans="1:16" x14ac:dyDescent="0.25">
      <c r="A187" s="127">
        <v>595</v>
      </c>
      <c r="B187" s="124" t="s">
        <v>192</v>
      </c>
      <c r="C187" s="38">
        <f>SUM(Ikärakenne[[#This Row],[0–5-vuotiaat]:[16 vuotta täyttäneet]])</f>
        <v>3873</v>
      </c>
      <c r="D187" s="41">
        <v>118</v>
      </c>
      <c r="E187" s="41">
        <v>26</v>
      </c>
      <c r="F187" s="41">
        <v>192</v>
      </c>
      <c r="G187" s="41">
        <v>129</v>
      </c>
      <c r="H187" s="41">
        <v>3408</v>
      </c>
      <c r="I187" s="41">
        <v>1708</v>
      </c>
      <c r="J187" s="136" cm="1">
        <f t="array" ref="J187">Ikäryhmähinnat[Ikä 0–5]*Ikärakenne[[#This Row],[0–5-vuotiaat]]</f>
        <v>1103963.1600000001</v>
      </c>
      <c r="K187" s="136" cm="1">
        <f t="array" ref="K187">Ikäryhmähinnat[Ikä 6]*Ikärakenne[[#This Row],[6 vuotiaat]]</f>
        <v>258652.16</v>
      </c>
      <c r="L187" s="136" cm="1">
        <f t="array" ref="L187">Ikäryhmähinnat[Ikä 7–12]*Ikärakenne[[#This Row],[7–12-vuotiaat]]</f>
        <v>1637389.44</v>
      </c>
      <c r="M187" s="136" cm="1">
        <f t="array" ref="M187">Ikäryhmähinnat[Ikä 13–15]*Ikärakenne[[#This Row],[13–15-vuotiaat]]</f>
        <v>1863819.0899999999</v>
      </c>
      <c r="N187" s="136" cm="1">
        <f t="array" ref="N187">Ikäryhmähinnat[Ikä 16+]*Ikärakenne[[#This Row],[16 vuotta täyttäneet]]</f>
        <v>249567.84000000003</v>
      </c>
      <c r="O187" s="136" cm="1">
        <f t="array" ref="O187">Ikäryhmähinnat[Ikä 18-64]*Ikärakenne[[#This Row],[18–64-vuotiaat]]</f>
        <v>153224.68</v>
      </c>
      <c r="P187" s="178">
        <f>SUM(Ikärakenne[[#This Row],[Ikä 0–5]:[Ikä 18-64]])</f>
        <v>5266616.3699999992</v>
      </c>
    </row>
    <row r="188" spans="1:16" x14ac:dyDescent="0.25">
      <c r="A188" s="127">
        <v>598</v>
      </c>
      <c r="B188" s="124" t="s">
        <v>193</v>
      </c>
      <c r="C188" s="38">
        <f>SUM(Ikärakenne[[#This Row],[0–5-vuotiaat]:[16 vuotta täyttäneet]])</f>
        <v>19657</v>
      </c>
      <c r="D188" s="41">
        <v>1031</v>
      </c>
      <c r="E188" s="41">
        <v>172</v>
      </c>
      <c r="F188" s="41">
        <v>1187</v>
      </c>
      <c r="G188" s="41">
        <v>688</v>
      </c>
      <c r="H188" s="41">
        <v>16579</v>
      </c>
      <c r="I188" s="41">
        <v>11010</v>
      </c>
      <c r="J188" s="136" cm="1">
        <f t="array" ref="J188">Ikäryhmähinnat[Ikä 0–5]*Ikärakenne[[#This Row],[0–5-vuotiaat]]</f>
        <v>9645644.2200000007</v>
      </c>
      <c r="K188" s="136" cm="1">
        <f t="array" ref="K188">Ikäryhmähinnat[Ikä 6]*Ikärakenne[[#This Row],[6 vuotiaat]]</f>
        <v>1711083.52</v>
      </c>
      <c r="L188" s="136" cm="1">
        <f t="array" ref="L188">Ikäryhmähinnat[Ikä 7–12]*Ikärakenne[[#This Row],[7–12-vuotiaat]]</f>
        <v>10122819.09</v>
      </c>
      <c r="M188" s="136" cm="1">
        <f t="array" ref="M188">Ikäryhmähinnat[Ikä 13–15]*Ikärakenne[[#This Row],[13–15-vuotiaat]]</f>
        <v>9940368.4799999986</v>
      </c>
      <c r="N188" s="136" cm="1">
        <f t="array" ref="N188">Ikäryhmähinnat[Ikä 16+]*Ikärakenne[[#This Row],[16 vuotta täyttäneet]]</f>
        <v>1214080.1700000002</v>
      </c>
      <c r="O188" s="136" cm="1">
        <f t="array" ref="O188">Ikäryhmähinnat[Ikä 18-64]*Ikärakenne[[#This Row],[18–64-vuotiaat]]</f>
        <v>987707.1</v>
      </c>
      <c r="P188" s="178">
        <f>SUM(Ikärakenne[[#This Row],[Ikä 0–5]:[Ikä 18-64]])</f>
        <v>33621702.579999998</v>
      </c>
    </row>
    <row r="189" spans="1:16" x14ac:dyDescent="0.25">
      <c r="A189" s="127">
        <v>599</v>
      </c>
      <c r="B189" s="124" t="s">
        <v>194</v>
      </c>
      <c r="C189" s="38">
        <f>SUM(Ikärakenne[[#This Row],[0–5-vuotiaat]:[16 vuotta täyttäneet]])</f>
        <v>11289</v>
      </c>
      <c r="D189" s="41">
        <v>981</v>
      </c>
      <c r="E189" s="41">
        <v>173</v>
      </c>
      <c r="F189" s="41">
        <v>1004</v>
      </c>
      <c r="G189" s="41">
        <v>539</v>
      </c>
      <c r="H189" s="41">
        <v>8592</v>
      </c>
      <c r="I189" s="41">
        <v>5994</v>
      </c>
      <c r="J189" s="136" cm="1">
        <f t="array" ref="J189">Ikäryhmähinnat[Ikä 0–5]*Ikärakenne[[#This Row],[0–5-vuotiaat]]</f>
        <v>9177863.2200000007</v>
      </c>
      <c r="K189" s="136" cm="1">
        <f t="array" ref="K189">Ikäryhmähinnat[Ikä 6]*Ikärakenne[[#This Row],[6 vuotiaat]]</f>
        <v>1721031.6799999999</v>
      </c>
      <c r="L189" s="136" cm="1">
        <f t="array" ref="L189">Ikäryhmähinnat[Ikä 7–12]*Ikärakenne[[#This Row],[7–12-vuotiaat]]</f>
        <v>8562182.2799999993</v>
      </c>
      <c r="M189" s="136" cm="1">
        <f t="array" ref="M189">Ikäryhmähinnat[Ikä 13–15]*Ikärakenne[[#This Row],[13–15-vuotiaat]]</f>
        <v>7787585.1899999995</v>
      </c>
      <c r="N189" s="136" cm="1">
        <f t="array" ref="N189">Ikäryhmähinnat[Ikä 16+]*Ikärakenne[[#This Row],[16 vuotta täyttäneet]]</f>
        <v>629192.16</v>
      </c>
      <c r="O189" s="136" cm="1">
        <f t="array" ref="O189">Ikäryhmähinnat[Ikä 18-64]*Ikärakenne[[#This Row],[18–64-vuotiaat]]</f>
        <v>537721.74</v>
      </c>
      <c r="P189" s="178">
        <f>SUM(Ikärakenne[[#This Row],[Ikä 0–5]:[Ikä 18-64]])</f>
        <v>28415576.269999996</v>
      </c>
    </row>
    <row r="190" spans="1:16" x14ac:dyDescent="0.25">
      <c r="A190" s="127">
        <v>601</v>
      </c>
      <c r="B190" s="124" t="s">
        <v>195</v>
      </c>
      <c r="C190" s="38">
        <f>SUM(Ikärakenne[[#This Row],[0–5-vuotiaat]:[16 vuotta täyttäneet]])</f>
        <v>3676</v>
      </c>
      <c r="D190" s="41">
        <v>137</v>
      </c>
      <c r="E190" s="41">
        <v>28</v>
      </c>
      <c r="F190" s="41">
        <v>198</v>
      </c>
      <c r="G190" s="41">
        <v>132</v>
      </c>
      <c r="H190" s="41">
        <v>3181</v>
      </c>
      <c r="I190" s="41">
        <v>1758</v>
      </c>
      <c r="J190" s="136" cm="1">
        <f t="array" ref="J190">Ikäryhmähinnat[Ikä 0–5]*Ikärakenne[[#This Row],[0–5-vuotiaat]]</f>
        <v>1281719.9400000002</v>
      </c>
      <c r="K190" s="136" cm="1">
        <f t="array" ref="K190">Ikäryhmähinnat[Ikä 6]*Ikärakenne[[#This Row],[6 vuotiaat]]</f>
        <v>278548.47999999998</v>
      </c>
      <c r="L190" s="136" cm="1">
        <f t="array" ref="L190">Ikäryhmähinnat[Ikä 7–12]*Ikärakenne[[#This Row],[7–12-vuotiaat]]</f>
        <v>1688557.8599999999</v>
      </c>
      <c r="M190" s="136" cm="1">
        <f t="array" ref="M190">Ikäryhmähinnat[Ikä 13–15]*Ikärakenne[[#This Row],[13–15-vuotiaat]]</f>
        <v>1907163.72</v>
      </c>
      <c r="N190" s="136" cm="1">
        <f t="array" ref="N190">Ikäryhmähinnat[Ikä 16+]*Ikärakenne[[#This Row],[16 vuotta täyttäneet]]</f>
        <v>232944.63</v>
      </c>
      <c r="O190" s="136" cm="1">
        <f t="array" ref="O190">Ikäryhmähinnat[Ikä 18-64]*Ikärakenne[[#This Row],[18–64-vuotiaat]]</f>
        <v>157710.18</v>
      </c>
      <c r="P190" s="178">
        <f>SUM(Ikärakenne[[#This Row],[Ikä 0–5]:[Ikä 18-64]])</f>
        <v>5546644.8099999996</v>
      </c>
    </row>
    <row r="191" spans="1:16" x14ac:dyDescent="0.25">
      <c r="A191" s="127">
        <v>604</v>
      </c>
      <c r="B191" s="124" t="s">
        <v>196</v>
      </c>
      <c r="C191" s="38">
        <f>SUM(Ikärakenne[[#This Row],[0–5-vuotiaat]:[16 vuotta täyttäneet]])</f>
        <v>21373</v>
      </c>
      <c r="D191" s="41">
        <v>1289</v>
      </c>
      <c r="E191" s="41">
        <v>233</v>
      </c>
      <c r="F191" s="41">
        <v>1655</v>
      </c>
      <c r="G191" s="41">
        <v>934</v>
      </c>
      <c r="H191" s="41">
        <v>17262</v>
      </c>
      <c r="I191" s="41">
        <v>12652</v>
      </c>
      <c r="J191" s="136" cm="1">
        <f t="array" ref="J191">Ikäryhmähinnat[Ikä 0–5]*Ikärakenne[[#This Row],[0–5-vuotiaat]]</f>
        <v>12059394.180000002</v>
      </c>
      <c r="K191" s="136" cm="1">
        <f t="array" ref="K191">Ikäryhmähinnat[Ikä 6]*Ikärakenne[[#This Row],[6 vuotiaat]]</f>
        <v>2317921.2799999998</v>
      </c>
      <c r="L191" s="136" cm="1">
        <f t="array" ref="L191">Ikäryhmähinnat[Ikä 7–12]*Ikärakenne[[#This Row],[7–12-vuotiaat]]</f>
        <v>14113955.85</v>
      </c>
      <c r="M191" s="136" cm="1">
        <f t="array" ref="M191">Ikäryhmähinnat[Ikä 13–15]*Ikärakenne[[#This Row],[13–15-vuotiaat]]</f>
        <v>13494628.139999999</v>
      </c>
      <c r="N191" s="136" cm="1">
        <f t="array" ref="N191">Ikäryhmähinnat[Ikä 16+]*Ikärakenne[[#This Row],[16 vuotta täyttäneet]]</f>
        <v>1264096.26</v>
      </c>
      <c r="O191" s="136" cm="1">
        <f t="array" ref="O191">Ikäryhmähinnat[Ikä 18-64]*Ikärakenne[[#This Row],[18–64-vuotiaat]]</f>
        <v>1135010.92</v>
      </c>
      <c r="P191" s="178">
        <f>SUM(Ikärakenne[[#This Row],[Ikä 0–5]:[Ikä 18-64]])</f>
        <v>44385006.630000003</v>
      </c>
    </row>
    <row r="192" spans="1:16" x14ac:dyDescent="0.25">
      <c r="A192" s="127">
        <v>607</v>
      </c>
      <c r="B192" s="124" t="s">
        <v>197</v>
      </c>
      <c r="C192" s="38">
        <f>SUM(Ikärakenne[[#This Row],[0–5-vuotiaat]:[16 vuotta täyttäneet]])</f>
        <v>3942</v>
      </c>
      <c r="D192" s="41">
        <v>158</v>
      </c>
      <c r="E192" s="41">
        <v>26</v>
      </c>
      <c r="F192" s="41">
        <v>229</v>
      </c>
      <c r="G192" s="41">
        <v>126</v>
      </c>
      <c r="H192" s="41">
        <v>3403</v>
      </c>
      <c r="I192" s="41">
        <v>1817</v>
      </c>
      <c r="J192" s="136" cm="1">
        <f t="array" ref="J192">Ikäryhmähinnat[Ikä 0–5]*Ikärakenne[[#This Row],[0–5-vuotiaat]]</f>
        <v>1478187.9600000002</v>
      </c>
      <c r="K192" s="136" cm="1">
        <f t="array" ref="K192">Ikäryhmähinnat[Ikä 6]*Ikärakenne[[#This Row],[6 vuotiaat]]</f>
        <v>258652.16</v>
      </c>
      <c r="L192" s="136" cm="1">
        <f t="array" ref="L192">Ikäryhmähinnat[Ikä 7–12]*Ikärakenne[[#This Row],[7–12-vuotiaat]]</f>
        <v>1952928.03</v>
      </c>
      <c r="M192" s="136" cm="1">
        <f t="array" ref="M192">Ikäryhmähinnat[Ikä 13–15]*Ikärakenne[[#This Row],[13–15-vuotiaat]]</f>
        <v>1820474.46</v>
      </c>
      <c r="N192" s="136" cm="1">
        <f t="array" ref="N192">Ikäryhmähinnat[Ikä 16+]*Ikärakenne[[#This Row],[16 vuotta täyttäneet]]</f>
        <v>249201.69</v>
      </c>
      <c r="O192" s="136" cm="1">
        <f t="array" ref="O192">Ikäryhmähinnat[Ikä 18-64]*Ikärakenne[[#This Row],[18–64-vuotiaat]]</f>
        <v>163003.06999999998</v>
      </c>
      <c r="P192" s="178">
        <f>SUM(Ikärakenne[[#This Row],[Ikä 0–5]:[Ikä 18-64]])</f>
        <v>5922447.370000001</v>
      </c>
    </row>
    <row r="193" spans="1:16" x14ac:dyDescent="0.25">
      <c r="A193" s="127">
        <v>608</v>
      </c>
      <c r="B193" s="124" t="s">
        <v>198</v>
      </c>
      <c r="C193" s="38">
        <f>SUM(Ikärakenne[[#This Row],[0–5-vuotiaat]:[16 vuotta täyttäneet]])</f>
        <v>1893</v>
      </c>
      <c r="D193" s="41">
        <v>88</v>
      </c>
      <c r="E193" s="41">
        <v>13</v>
      </c>
      <c r="F193" s="41">
        <v>110</v>
      </c>
      <c r="G193" s="41">
        <v>51</v>
      </c>
      <c r="H193" s="41">
        <v>1631</v>
      </c>
      <c r="I193" s="41">
        <v>906</v>
      </c>
      <c r="J193" s="136" cm="1">
        <f t="array" ref="J193">Ikäryhmähinnat[Ikä 0–5]*Ikärakenne[[#This Row],[0–5-vuotiaat]]</f>
        <v>823294.56</v>
      </c>
      <c r="K193" s="136" cm="1">
        <f t="array" ref="K193">Ikäryhmähinnat[Ikä 6]*Ikärakenne[[#This Row],[6 vuotiaat]]</f>
        <v>129326.08</v>
      </c>
      <c r="L193" s="136" cm="1">
        <f t="array" ref="L193">Ikäryhmähinnat[Ikä 7–12]*Ikärakenne[[#This Row],[7–12-vuotiaat]]</f>
        <v>938087.7</v>
      </c>
      <c r="M193" s="136" cm="1">
        <f t="array" ref="M193">Ikäryhmähinnat[Ikä 13–15]*Ikärakenne[[#This Row],[13–15-vuotiaat]]</f>
        <v>736858.71</v>
      </c>
      <c r="N193" s="136" cm="1">
        <f t="array" ref="N193">Ikäryhmähinnat[Ikä 16+]*Ikärakenne[[#This Row],[16 vuotta täyttäneet]]</f>
        <v>119438.13</v>
      </c>
      <c r="O193" s="136" cm="1">
        <f t="array" ref="O193">Ikäryhmähinnat[Ikä 18-64]*Ikärakenne[[#This Row],[18–64-vuotiaat]]</f>
        <v>81277.259999999995</v>
      </c>
      <c r="P193" s="178">
        <f>SUM(Ikärakenne[[#This Row],[Ikä 0–5]:[Ikä 18-64]])</f>
        <v>2828282.4399999995</v>
      </c>
    </row>
    <row r="194" spans="1:16" x14ac:dyDescent="0.25">
      <c r="A194" s="127">
        <v>609</v>
      </c>
      <c r="B194" s="124" t="s">
        <v>199</v>
      </c>
      <c r="C194" s="38">
        <f>SUM(Ikärakenne[[#This Row],[0–5-vuotiaat]:[16 vuotta täyttäneet]])</f>
        <v>83010</v>
      </c>
      <c r="D194" s="41">
        <v>3704</v>
      </c>
      <c r="E194" s="41">
        <v>623</v>
      </c>
      <c r="F194" s="41">
        <v>4702</v>
      </c>
      <c r="G194" s="41">
        <v>2651</v>
      </c>
      <c r="H194" s="41">
        <v>71330</v>
      </c>
      <c r="I194" s="41">
        <v>46924</v>
      </c>
      <c r="J194" s="136" cm="1">
        <f t="array" ref="J194">Ikäryhmähinnat[Ikä 0–5]*Ikärakenne[[#This Row],[0–5-vuotiaat]]</f>
        <v>34653216.480000004</v>
      </c>
      <c r="K194" s="136" cm="1">
        <f t="array" ref="K194">Ikäryhmähinnat[Ikä 6]*Ikärakenne[[#This Row],[6 vuotiaat]]</f>
        <v>6197703.6799999997</v>
      </c>
      <c r="L194" s="136" cm="1">
        <f t="array" ref="L194">Ikäryhmähinnat[Ikä 7–12]*Ikärakenne[[#This Row],[7–12-vuotiaat]]</f>
        <v>40098985.140000001</v>
      </c>
      <c r="M194" s="136" cm="1">
        <f t="array" ref="M194">Ikäryhmähinnat[Ikä 13–15]*Ikärakenne[[#This Row],[13–15-vuotiaat]]</f>
        <v>38302204.710000001</v>
      </c>
      <c r="N194" s="136" cm="1">
        <f t="array" ref="N194">Ikäryhmähinnat[Ikä 16+]*Ikärakenne[[#This Row],[16 vuotta täyttäneet]]</f>
        <v>5223495.9000000004</v>
      </c>
      <c r="O194" s="136" cm="1">
        <f t="array" ref="O194">Ikäryhmähinnat[Ikä 18-64]*Ikärakenne[[#This Row],[18–64-vuotiaat]]</f>
        <v>4209552.04</v>
      </c>
      <c r="P194" s="178">
        <f>SUM(Ikärakenne[[#This Row],[Ikä 0–5]:[Ikä 18-64]])</f>
        <v>128685157.95000003</v>
      </c>
    </row>
    <row r="195" spans="1:16" x14ac:dyDescent="0.25">
      <c r="A195" s="124">
        <v>611</v>
      </c>
      <c r="B195" s="124" t="s">
        <v>200</v>
      </c>
      <c r="C195" s="38">
        <f>SUM(Ikärakenne[[#This Row],[0–5-vuotiaat]:[16 vuotta täyttäneet]])</f>
        <v>4919</v>
      </c>
      <c r="D195" s="41">
        <v>273</v>
      </c>
      <c r="E195" s="41">
        <v>53</v>
      </c>
      <c r="F195" s="41">
        <v>352</v>
      </c>
      <c r="G195" s="41">
        <v>200</v>
      </c>
      <c r="H195" s="41">
        <v>4041</v>
      </c>
      <c r="I195" s="41">
        <v>2901</v>
      </c>
      <c r="J195" s="136" cm="1">
        <f t="array" ref="J195">Ikäryhmähinnat[Ikä 0–5]*Ikärakenne[[#This Row],[0–5-vuotiaat]]</f>
        <v>2554084.2600000002</v>
      </c>
      <c r="K195" s="136" cm="1">
        <f t="array" ref="K195">Ikäryhmähinnat[Ikä 6]*Ikärakenne[[#This Row],[6 vuotiaat]]</f>
        <v>527252.47999999998</v>
      </c>
      <c r="L195" s="136" cm="1">
        <f t="array" ref="L195">Ikäryhmähinnat[Ikä 7–12]*Ikärakenne[[#This Row],[7–12-vuotiaat]]</f>
        <v>3001880.6399999997</v>
      </c>
      <c r="M195" s="136" cm="1">
        <f t="array" ref="M195">Ikäryhmähinnat[Ikä 13–15]*Ikärakenne[[#This Row],[13–15-vuotiaat]]</f>
        <v>2889642</v>
      </c>
      <c r="N195" s="136" cm="1">
        <f t="array" ref="N195">Ikäryhmähinnat[Ikä 16+]*Ikärakenne[[#This Row],[16 vuotta täyttäneet]]</f>
        <v>295922.43</v>
      </c>
      <c r="O195" s="136" cm="1">
        <f t="array" ref="O195">Ikäryhmähinnat[Ikä 18-64]*Ikärakenne[[#This Row],[18–64-vuotiaat]]</f>
        <v>260248.71</v>
      </c>
      <c r="P195" s="178">
        <f>SUM(Ikärakenne[[#This Row],[Ikä 0–5]:[Ikä 18-64]])</f>
        <v>9529030.5199999996</v>
      </c>
    </row>
    <row r="196" spans="1:16" x14ac:dyDescent="0.25">
      <c r="A196" s="127">
        <v>614</v>
      </c>
      <c r="B196" s="124" t="s">
        <v>201</v>
      </c>
      <c r="C196" s="38">
        <f>SUM(Ikärakenne[[#This Row],[0–5-vuotiaat]:[16 vuotta täyttäneet]])</f>
        <v>2826</v>
      </c>
      <c r="D196" s="41">
        <v>66</v>
      </c>
      <c r="E196" s="41">
        <v>15</v>
      </c>
      <c r="F196" s="41">
        <v>91</v>
      </c>
      <c r="G196" s="41">
        <v>56</v>
      </c>
      <c r="H196" s="41">
        <v>2598</v>
      </c>
      <c r="I196" s="41">
        <v>1259</v>
      </c>
      <c r="J196" s="136" cm="1">
        <f t="array" ref="J196">Ikäryhmähinnat[Ikä 0–5]*Ikärakenne[[#This Row],[0–5-vuotiaat]]</f>
        <v>617470.92000000004</v>
      </c>
      <c r="K196" s="136" cm="1">
        <f t="array" ref="K196">Ikäryhmähinnat[Ikä 6]*Ikärakenne[[#This Row],[6 vuotiaat]]</f>
        <v>149222.39999999999</v>
      </c>
      <c r="L196" s="136" cm="1">
        <f t="array" ref="L196">Ikäryhmähinnat[Ikä 7–12]*Ikärakenne[[#This Row],[7–12-vuotiaat]]</f>
        <v>776054.37</v>
      </c>
      <c r="M196" s="136" cm="1">
        <f t="array" ref="M196">Ikäryhmähinnat[Ikä 13–15]*Ikärakenne[[#This Row],[13–15-vuotiaat]]</f>
        <v>809099.76</v>
      </c>
      <c r="N196" s="136" cm="1">
        <f t="array" ref="N196">Ikäryhmähinnat[Ikä 16+]*Ikärakenne[[#This Row],[16 vuotta täyttäneet]]</f>
        <v>190251.54</v>
      </c>
      <c r="O196" s="136" cm="1">
        <f t="array" ref="O196">Ikäryhmähinnat[Ikä 18-64]*Ikärakenne[[#This Row],[18–64-vuotiaat]]</f>
        <v>112944.88999999998</v>
      </c>
      <c r="P196" s="178">
        <f>SUM(Ikärakenne[[#This Row],[Ikä 0–5]:[Ikä 18-64]])</f>
        <v>2655043.8800000004</v>
      </c>
    </row>
    <row r="197" spans="1:16" x14ac:dyDescent="0.25">
      <c r="A197" s="127">
        <v>615</v>
      </c>
      <c r="B197" s="124" t="s">
        <v>202</v>
      </c>
      <c r="C197" s="38">
        <f>SUM(Ikärakenne[[#This Row],[0–5-vuotiaat]:[16 vuotta täyttäneet]])</f>
        <v>7168</v>
      </c>
      <c r="D197" s="41">
        <v>309</v>
      </c>
      <c r="E197" s="41">
        <v>55</v>
      </c>
      <c r="F197" s="41">
        <v>449</v>
      </c>
      <c r="G197" s="41">
        <v>276</v>
      </c>
      <c r="H197" s="41">
        <v>6079</v>
      </c>
      <c r="I197" s="41">
        <v>3223</v>
      </c>
      <c r="J197" s="136" cm="1">
        <f t="array" ref="J197">Ikäryhmähinnat[Ikä 0–5]*Ikärakenne[[#This Row],[0–5-vuotiaat]]</f>
        <v>2890886.58</v>
      </c>
      <c r="K197" s="136" cm="1">
        <f t="array" ref="K197">Ikäryhmähinnat[Ikä 6]*Ikärakenne[[#This Row],[6 vuotiaat]]</f>
        <v>547148.80000000005</v>
      </c>
      <c r="L197" s="136" cm="1">
        <f t="array" ref="L197">Ikäryhmähinnat[Ikä 7–12]*Ikärakenne[[#This Row],[7–12-vuotiaat]]</f>
        <v>3829103.4299999997</v>
      </c>
      <c r="M197" s="136" cm="1">
        <f t="array" ref="M197">Ikäryhmähinnat[Ikä 13–15]*Ikärakenne[[#This Row],[13–15-vuotiaat]]</f>
        <v>3987705.96</v>
      </c>
      <c r="N197" s="136" cm="1">
        <f t="array" ref="N197">Ikäryhmähinnat[Ikä 16+]*Ikärakenne[[#This Row],[16 vuotta täyttäneet]]</f>
        <v>445165.17000000004</v>
      </c>
      <c r="O197" s="136" cm="1">
        <f t="array" ref="O197">Ikäryhmähinnat[Ikä 18-64]*Ikärakenne[[#This Row],[18–64-vuotiaat]]</f>
        <v>289135.32999999996</v>
      </c>
      <c r="P197" s="178">
        <f>SUM(Ikärakenne[[#This Row],[Ikä 0–5]:[Ikä 18-64]])</f>
        <v>11989145.27</v>
      </c>
    </row>
    <row r="198" spans="1:16" x14ac:dyDescent="0.25">
      <c r="A198" s="127">
        <v>616</v>
      </c>
      <c r="B198" s="124" t="s">
        <v>203</v>
      </c>
      <c r="C198" s="38">
        <f>SUM(Ikärakenne[[#This Row],[0–5-vuotiaat]:[16 vuotta täyttäneet]])</f>
        <v>1720</v>
      </c>
      <c r="D198" s="41">
        <v>68</v>
      </c>
      <c r="E198" s="41">
        <v>13</v>
      </c>
      <c r="F198" s="41">
        <v>105</v>
      </c>
      <c r="G198" s="41">
        <v>65</v>
      </c>
      <c r="H198" s="41">
        <v>1469</v>
      </c>
      <c r="I198" s="41">
        <v>983</v>
      </c>
      <c r="J198" s="136" cm="1">
        <f t="array" ref="J198">Ikäryhmähinnat[Ikä 0–5]*Ikärakenne[[#This Row],[0–5-vuotiaat]]</f>
        <v>636182.16</v>
      </c>
      <c r="K198" s="136" cm="1">
        <f t="array" ref="K198">Ikäryhmähinnat[Ikä 6]*Ikärakenne[[#This Row],[6 vuotiaat]]</f>
        <v>129326.08</v>
      </c>
      <c r="L198" s="136" cm="1">
        <f t="array" ref="L198">Ikäryhmähinnat[Ikä 7–12]*Ikärakenne[[#This Row],[7–12-vuotiaat]]</f>
        <v>895447.35</v>
      </c>
      <c r="M198" s="136" cm="1">
        <f t="array" ref="M198">Ikäryhmähinnat[Ikä 13–15]*Ikärakenne[[#This Row],[13–15-vuotiaat]]</f>
        <v>939133.64999999991</v>
      </c>
      <c r="N198" s="136" cm="1">
        <f t="array" ref="N198">Ikäryhmähinnat[Ikä 16+]*Ikärakenne[[#This Row],[16 vuotta täyttäneet]]</f>
        <v>107574.87000000001</v>
      </c>
      <c r="O198" s="136" cm="1">
        <f t="array" ref="O198">Ikäryhmähinnat[Ikä 18-64]*Ikärakenne[[#This Row],[18–64-vuotiaat]]</f>
        <v>88184.93</v>
      </c>
      <c r="P198" s="178">
        <f>SUM(Ikärakenne[[#This Row],[Ikä 0–5]:[Ikä 18-64]])</f>
        <v>2795849.04</v>
      </c>
    </row>
    <row r="199" spans="1:16" x14ac:dyDescent="0.25">
      <c r="A199" s="127">
        <v>619</v>
      </c>
      <c r="B199" s="124" t="s">
        <v>204</v>
      </c>
      <c r="C199" s="38">
        <f>SUM(Ikärakenne[[#This Row],[0–5-vuotiaat]:[16 vuotta täyttäneet]])</f>
        <v>2546</v>
      </c>
      <c r="D199" s="41">
        <v>84</v>
      </c>
      <c r="E199" s="41">
        <v>11</v>
      </c>
      <c r="F199" s="41">
        <v>126</v>
      </c>
      <c r="G199" s="41">
        <v>79</v>
      </c>
      <c r="H199" s="41">
        <v>2246</v>
      </c>
      <c r="I199" s="41">
        <v>1198</v>
      </c>
      <c r="J199" s="136" cm="1">
        <f t="array" ref="J199">Ikäryhmähinnat[Ikä 0–5]*Ikärakenne[[#This Row],[0–5-vuotiaat]]</f>
        <v>785872.08000000007</v>
      </c>
      <c r="K199" s="136" cm="1">
        <f t="array" ref="K199">Ikäryhmähinnat[Ikä 6]*Ikärakenne[[#This Row],[6 vuotiaat]]</f>
        <v>109429.75999999999</v>
      </c>
      <c r="L199" s="136" cm="1">
        <f t="array" ref="L199">Ikäryhmähinnat[Ikä 7–12]*Ikärakenne[[#This Row],[7–12-vuotiaat]]</f>
        <v>1074536.82</v>
      </c>
      <c r="M199" s="136" cm="1">
        <f t="array" ref="M199">Ikäryhmähinnat[Ikä 13–15]*Ikärakenne[[#This Row],[13–15-vuotiaat]]</f>
        <v>1141408.5899999999</v>
      </c>
      <c r="N199" s="136" cm="1">
        <f t="array" ref="N199">Ikäryhmähinnat[Ikä 16+]*Ikärakenne[[#This Row],[16 vuotta täyttäneet]]</f>
        <v>164474.58000000002</v>
      </c>
      <c r="O199" s="136" cm="1">
        <f t="array" ref="O199">Ikäryhmähinnat[Ikä 18-64]*Ikärakenne[[#This Row],[18–64-vuotiaat]]</f>
        <v>107472.57999999999</v>
      </c>
      <c r="P199" s="178">
        <f>SUM(Ikärakenne[[#This Row],[Ikä 0–5]:[Ikä 18-64]])</f>
        <v>3383194.41</v>
      </c>
    </row>
    <row r="200" spans="1:16" x14ac:dyDescent="0.25">
      <c r="A200" s="127">
        <v>620</v>
      </c>
      <c r="B200" s="124" t="s">
        <v>205</v>
      </c>
      <c r="C200" s="38">
        <f>SUM(Ikärakenne[[#This Row],[0–5-vuotiaat]:[16 vuotta täyttäneet]])</f>
        <v>2322</v>
      </c>
      <c r="D200" s="41">
        <v>54</v>
      </c>
      <c r="E200" s="41">
        <v>10</v>
      </c>
      <c r="F200" s="41">
        <v>92</v>
      </c>
      <c r="G200" s="41">
        <v>57</v>
      </c>
      <c r="H200" s="41">
        <v>2109</v>
      </c>
      <c r="I200" s="41">
        <v>1031</v>
      </c>
      <c r="J200" s="136" cm="1">
        <f t="array" ref="J200">Ikäryhmähinnat[Ikä 0–5]*Ikärakenne[[#This Row],[0–5-vuotiaat]]</f>
        <v>505203.48000000004</v>
      </c>
      <c r="K200" s="136" cm="1">
        <f t="array" ref="K200">Ikäryhmähinnat[Ikä 6]*Ikärakenne[[#This Row],[6 vuotiaat]]</f>
        <v>99481.600000000006</v>
      </c>
      <c r="L200" s="136" cm="1">
        <f t="array" ref="L200">Ikäryhmähinnat[Ikä 7–12]*Ikärakenne[[#This Row],[7–12-vuotiaat]]</f>
        <v>784582.44</v>
      </c>
      <c r="M200" s="136" cm="1">
        <f t="array" ref="M200">Ikäryhmähinnat[Ikä 13–15]*Ikärakenne[[#This Row],[13–15-vuotiaat]]</f>
        <v>823547.97</v>
      </c>
      <c r="N200" s="136" cm="1">
        <f t="array" ref="N200">Ikäryhmähinnat[Ikä 16+]*Ikärakenne[[#This Row],[16 vuotta täyttäneet]]</f>
        <v>154442.07</v>
      </c>
      <c r="O200" s="136" cm="1">
        <f t="array" ref="O200">Ikäryhmähinnat[Ikä 18-64]*Ikärakenne[[#This Row],[18–64-vuotiaat]]</f>
        <v>92491.01</v>
      </c>
      <c r="P200" s="178">
        <f>SUM(Ikärakenne[[#This Row],[Ikä 0–5]:[Ikä 18-64]])</f>
        <v>2459748.5699999998</v>
      </c>
    </row>
    <row r="201" spans="1:16" x14ac:dyDescent="0.25">
      <c r="A201" s="127">
        <v>623</v>
      </c>
      <c r="B201" s="124" t="s">
        <v>206</v>
      </c>
      <c r="C201" s="38">
        <f>SUM(Ikärakenne[[#This Row],[0–5-vuotiaat]:[16 vuotta täyttäneet]])</f>
        <v>2081</v>
      </c>
      <c r="D201" s="41">
        <v>61</v>
      </c>
      <c r="E201" s="41">
        <v>9</v>
      </c>
      <c r="F201" s="41">
        <v>45</v>
      </c>
      <c r="G201" s="41">
        <v>34</v>
      </c>
      <c r="H201" s="41">
        <v>1932</v>
      </c>
      <c r="I201" s="41">
        <v>905</v>
      </c>
      <c r="J201" s="136" cm="1">
        <f t="array" ref="J201">Ikäryhmähinnat[Ikä 0–5]*Ikärakenne[[#This Row],[0–5-vuotiaat]]</f>
        <v>570692.82000000007</v>
      </c>
      <c r="K201" s="136" cm="1">
        <f t="array" ref="K201">Ikäryhmähinnat[Ikä 6]*Ikärakenne[[#This Row],[6 vuotiaat]]</f>
        <v>89533.440000000002</v>
      </c>
      <c r="L201" s="136" cm="1">
        <f t="array" ref="L201">Ikäryhmähinnat[Ikä 7–12]*Ikärakenne[[#This Row],[7–12-vuotiaat]]</f>
        <v>383763.14999999997</v>
      </c>
      <c r="M201" s="136" cm="1">
        <f t="array" ref="M201">Ikäryhmähinnat[Ikä 13–15]*Ikärakenne[[#This Row],[13–15-vuotiaat]]</f>
        <v>491239.13999999996</v>
      </c>
      <c r="N201" s="136" cm="1">
        <f t="array" ref="N201">Ikäryhmähinnat[Ikä 16+]*Ikärakenne[[#This Row],[16 vuotta täyttäneet]]</f>
        <v>141480.36000000002</v>
      </c>
      <c r="O201" s="136" cm="1">
        <f t="array" ref="O201">Ikäryhmähinnat[Ikä 18-64]*Ikärakenne[[#This Row],[18–64-vuotiaat]]</f>
        <v>81187.549999999988</v>
      </c>
      <c r="P201" s="178">
        <f>SUM(Ikärakenne[[#This Row],[Ikä 0–5]:[Ikä 18-64]])</f>
        <v>1757896.46</v>
      </c>
    </row>
    <row r="202" spans="1:16" x14ac:dyDescent="0.25">
      <c r="A202" s="127">
        <v>624</v>
      </c>
      <c r="B202" s="124" t="s">
        <v>207</v>
      </c>
      <c r="C202" s="38">
        <f>SUM(Ikärakenne[[#This Row],[0–5-vuotiaat]:[16 vuotta täyttäneet]])</f>
        <v>5016</v>
      </c>
      <c r="D202" s="41">
        <v>240</v>
      </c>
      <c r="E202" s="41">
        <v>38</v>
      </c>
      <c r="F202" s="41">
        <v>304</v>
      </c>
      <c r="G202" s="41">
        <v>211</v>
      </c>
      <c r="H202" s="41">
        <v>4223</v>
      </c>
      <c r="I202" s="41">
        <v>2666</v>
      </c>
      <c r="J202" s="136" cm="1">
        <f t="array" ref="J202">Ikäryhmähinnat[Ikä 0–5]*Ikärakenne[[#This Row],[0–5-vuotiaat]]</f>
        <v>2245348.8000000003</v>
      </c>
      <c r="K202" s="136" cm="1">
        <f t="array" ref="K202">Ikäryhmähinnat[Ikä 6]*Ikärakenne[[#This Row],[6 vuotiaat]]</f>
        <v>378030.08000000002</v>
      </c>
      <c r="L202" s="136" cm="1">
        <f t="array" ref="L202">Ikäryhmähinnat[Ikä 7–12]*Ikärakenne[[#This Row],[7–12-vuotiaat]]</f>
        <v>2592533.2799999998</v>
      </c>
      <c r="M202" s="136" cm="1">
        <f t="array" ref="M202">Ikäryhmähinnat[Ikä 13–15]*Ikärakenne[[#This Row],[13–15-vuotiaat]]</f>
        <v>3048572.3099999996</v>
      </c>
      <c r="N202" s="136" cm="1">
        <f t="array" ref="N202">Ikäryhmähinnat[Ikä 16+]*Ikärakenne[[#This Row],[16 vuotta täyttäneet]]</f>
        <v>309250.29000000004</v>
      </c>
      <c r="O202" s="136" cm="1">
        <f t="array" ref="O202">Ikäryhmähinnat[Ikä 18-64]*Ikärakenne[[#This Row],[18–64-vuotiaat]]</f>
        <v>239166.86</v>
      </c>
      <c r="P202" s="178">
        <f>SUM(Ikärakenne[[#This Row],[Ikä 0–5]:[Ikä 18-64]])</f>
        <v>8812901.6199999992</v>
      </c>
    </row>
    <row r="203" spans="1:16" x14ac:dyDescent="0.25">
      <c r="A203" s="127">
        <v>625</v>
      </c>
      <c r="B203" s="124" t="s">
        <v>208</v>
      </c>
      <c r="C203" s="38">
        <f>SUM(Ikärakenne[[#This Row],[0–5-vuotiaat]:[16 vuotta täyttäneet]])</f>
        <v>2938</v>
      </c>
      <c r="D203" s="41">
        <v>152</v>
      </c>
      <c r="E203" s="41">
        <v>27</v>
      </c>
      <c r="F203" s="41">
        <v>197</v>
      </c>
      <c r="G203" s="41">
        <v>126</v>
      </c>
      <c r="H203" s="41">
        <v>2436</v>
      </c>
      <c r="I203" s="41">
        <v>1459</v>
      </c>
      <c r="J203" s="136" cm="1">
        <f t="array" ref="J203">Ikäryhmähinnat[Ikä 0–5]*Ikärakenne[[#This Row],[0–5-vuotiaat]]</f>
        <v>1422054.2400000002</v>
      </c>
      <c r="K203" s="136" cm="1">
        <f t="array" ref="K203">Ikäryhmähinnat[Ikä 6]*Ikärakenne[[#This Row],[6 vuotiaat]]</f>
        <v>268600.32000000001</v>
      </c>
      <c r="L203" s="136" cm="1">
        <f t="array" ref="L203">Ikäryhmähinnat[Ikä 7–12]*Ikärakenne[[#This Row],[7–12-vuotiaat]]</f>
        <v>1680029.79</v>
      </c>
      <c r="M203" s="136" cm="1">
        <f t="array" ref="M203">Ikäryhmähinnat[Ikä 13–15]*Ikärakenne[[#This Row],[13–15-vuotiaat]]</f>
        <v>1820474.46</v>
      </c>
      <c r="N203" s="136" cm="1">
        <f t="array" ref="N203">Ikäryhmähinnat[Ikä 16+]*Ikärakenne[[#This Row],[16 vuotta täyttäneet]]</f>
        <v>178388.28</v>
      </c>
      <c r="O203" s="136" cm="1">
        <f t="array" ref="O203">Ikäryhmähinnat[Ikä 18-64]*Ikärakenne[[#This Row],[18–64-vuotiaat]]</f>
        <v>130886.88999999998</v>
      </c>
      <c r="P203" s="178">
        <f>SUM(Ikärakenne[[#This Row],[Ikä 0–5]:[Ikä 18-64]])</f>
        <v>5500433.9800000004</v>
      </c>
    </row>
    <row r="204" spans="1:16" x14ac:dyDescent="0.25">
      <c r="A204" s="127">
        <v>626</v>
      </c>
      <c r="B204" s="124" t="s">
        <v>209</v>
      </c>
      <c r="C204" s="38">
        <f>SUM(Ikärakenne[[#This Row],[0–5-vuotiaat]:[16 vuotta täyttäneet]])</f>
        <v>4551</v>
      </c>
      <c r="D204" s="41">
        <v>146</v>
      </c>
      <c r="E204" s="41">
        <v>41</v>
      </c>
      <c r="F204" s="41">
        <v>269</v>
      </c>
      <c r="G204" s="41">
        <v>173</v>
      </c>
      <c r="H204" s="41">
        <v>3922</v>
      </c>
      <c r="I204" s="41">
        <v>2040</v>
      </c>
      <c r="J204" s="136" cm="1">
        <f t="array" ref="J204">Ikäryhmähinnat[Ikä 0–5]*Ikärakenne[[#This Row],[0–5-vuotiaat]]</f>
        <v>1365920.52</v>
      </c>
      <c r="K204" s="136" cm="1">
        <f t="array" ref="K204">Ikäryhmähinnat[Ikä 6]*Ikärakenne[[#This Row],[6 vuotiaat]]</f>
        <v>407874.56</v>
      </c>
      <c r="L204" s="136" cm="1">
        <f t="array" ref="L204">Ikäryhmähinnat[Ikä 7–12]*Ikärakenne[[#This Row],[7–12-vuotiaat]]</f>
        <v>2294050.83</v>
      </c>
      <c r="M204" s="136" cm="1">
        <f t="array" ref="M204">Ikäryhmähinnat[Ikä 13–15]*Ikärakenne[[#This Row],[13–15-vuotiaat]]</f>
        <v>2499540.33</v>
      </c>
      <c r="N204" s="136" cm="1">
        <f t="array" ref="N204">Ikäryhmähinnat[Ikä 16+]*Ikärakenne[[#This Row],[16 vuotta täyttäneet]]</f>
        <v>287208.06</v>
      </c>
      <c r="O204" s="136" cm="1">
        <f t="array" ref="O204">Ikäryhmähinnat[Ikä 18-64]*Ikärakenne[[#This Row],[18–64-vuotiaat]]</f>
        <v>183008.4</v>
      </c>
      <c r="P204" s="178">
        <f>SUM(Ikärakenne[[#This Row],[Ikä 0–5]:[Ikä 18-64]])</f>
        <v>7037602.7000000002</v>
      </c>
    </row>
    <row r="205" spans="1:16" x14ac:dyDescent="0.25">
      <c r="A205" s="127">
        <v>630</v>
      </c>
      <c r="B205" s="124" t="s">
        <v>210</v>
      </c>
      <c r="C205" s="38">
        <f>SUM(Ikärakenne[[#This Row],[0–5-vuotiaat]:[16 vuotta täyttäneet]])</f>
        <v>1678</v>
      </c>
      <c r="D205" s="41">
        <v>138</v>
      </c>
      <c r="E205" s="41">
        <v>20</v>
      </c>
      <c r="F205" s="41">
        <v>142</v>
      </c>
      <c r="G205" s="41">
        <v>81</v>
      </c>
      <c r="H205" s="41">
        <v>1297</v>
      </c>
      <c r="I205" s="41">
        <v>829</v>
      </c>
      <c r="J205" s="136" cm="1">
        <f t="array" ref="J205">Ikäryhmähinnat[Ikä 0–5]*Ikärakenne[[#This Row],[0–5-vuotiaat]]</f>
        <v>1291075.56</v>
      </c>
      <c r="K205" s="136" cm="1">
        <f t="array" ref="K205">Ikäryhmähinnat[Ikä 6]*Ikärakenne[[#This Row],[6 vuotiaat]]</f>
        <v>198963.20000000001</v>
      </c>
      <c r="L205" s="136" cm="1">
        <f t="array" ref="L205">Ikäryhmähinnat[Ikä 7–12]*Ikärakenne[[#This Row],[7–12-vuotiaat]]</f>
        <v>1210985.94</v>
      </c>
      <c r="M205" s="136" cm="1">
        <f t="array" ref="M205">Ikäryhmähinnat[Ikä 13–15]*Ikärakenne[[#This Row],[13–15-vuotiaat]]</f>
        <v>1170305.01</v>
      </c>
      <c r="N205" s="136" cm="1">
        <f t="array" ref="N205">Ikäryhmähinnat[Ikä 16+]*Ikärakenne[[#This Row],[16 vuotta täyttäneet]]</f>
        <v>94979.310000000012</v>
      </c>
      <c r="O205" s="136" cm="1">
        <f t="array" ref="O205">Ikäryhmähinnat[Ikä 18-64]*Ikärakenne[[#This Row],[18–64-vuotiaat]]</f>
        <v>74369.59</v>
      </c>
      <c r="P205" s="178">
        <f>SUM(Ikärakenne[[#This Row],[Ikä 0–5]:[Ikä 18-64]])</f>
        <v>4040678.61</v>
      </c>
    </row>
    <row r="206" spans="1:16" x14ac:dyDescent="0.25">
      <c r="A206" s="127">
        <v>631</v>
      </c>
      <c r="B206" s="124" t="s">
        <v>211</v>
      </c>
      <c r="C206" s="38">
        <f>SUM(Ikärakenne[[#This Row],[0–5-vuotiaat]:[16 vuotta täyttäneet]])</f>
        <v>1892</v>
      </c>
      <c r="D206" s="41">
        <v>88</v>
      </c>
      <c r="E206" s="41">
        <v>22</v>
      </c>
      <c r="F206" s="41">
        <v>102</v>
      </c>
      <c r="G206" s="41">
        <v>75</v>
      </c>
      <c r="H206" s="41">
        <v>1605</v>
      </c>
      <c r="I206" s="41">
        <v>968</v>
      </c>
      <c r="J206" s="136" cm="1">
        <f t="array" ref="J206">Ikäryhmähinnat[Ikä 0–5]*Ikärakenne[[#This Row],[0–5-vuotiaat]]</f>
        <v>823294.56</v>
      </c>
      <c r="K206" s="136" cm="1">
        <f t="array" ref="K206">Ikäryhmähinnat[Ikä 6]*Ikärakenne[[#This Row],[6 vuotiaat]]</f>
        <v>218859.51999999999</v>
      </c>
      <c r="L206" s="136" cm="1">
        <f t="array" ref="L206">Ikäryhmähinnat[Ikä 7–12]*Ikärakenne[[#This Row],[7–12-vuotiaat]]</f>
        <v>869863.14</v>
      </c>
      <c r="M206" s="136" cm="1">
        <f t="array" ref="M206">Ikäryhmähinnat[Ikä 13–15]*Ikärakenne[[#This Row],[13–15-vuotiaat]]</f>
        <v>1083615.75</v>
      </c>
      <c r="N206" s="136" cm="1">
        <f t="array" ref="N206">Ikäryhmähinnat[Ikä 16+]*Ikärakenne[[#This Row],[16 vuotta täyttäneet]]</f>
        <v>117534.15000000001</v>
      </c>
      <c r="O206" s="136" cm="1">
        <f t="array" ref="O206">Ikäryhmähinnat[Ikä 18-64]*Ikärakenne[[#This Row],[18–64-vuotiaat]]</f>
        <v>86839.28</v>
      </c>
      <c r="P206" s="178">
        <f>SUM(Ikärakenne[[#This Row],[Ikä 0–5]:[Ikä 18-64]])</f>
        <v>3200006.4</v>
      </c>
    </row>
    <row r="207" spans="1:16" x14ac:dyDescent="0.25">
      <c r="A207" s="127">
        <v>635</v>
      </c>
      <c r="B207" s="124" t="s">
        <v>212</v>
      </c>
      <c r="C207" s="38">
        <f>SUM(Ikärakenne[[#This Row],[0–5-vuotiaat]:[16 vuotta täyttäneet]])</f>
        <v>6146</v>
      </c>
      <c r="D207" s="41">
        <v>237</v>
      </c>
      <c r="E207" s="41">
        <v>42</v>
      </c>
      <c r="F207" s="41">
        <v>337</v>
      </c>
      <c r="G207" s="41">
        <v>213</v>
      </c>
      <c r="H207" s="41">
        <v>5317</v>
      </c>
      <c r="I207" s="41">
        <v>3179</v>
      </c>
      <c r="J207" s="136" cm="1">
        <f t="array" ref="J207">Ikäryhmähinnat[Ikä 0–5]*Ikärakenne[[#This Row],[0–5-vuotiaat]]</f>
        <v>2217281.9400000004</v>
      </c>
      <c r="K207" s="136" cm="1">
        <f t="array" ref="K207">Ikäryhmähinnat[Ikä 6]*Ikärakenne[[#This Row],[6 vuotiaat]]</f>
        <v>417822.71999999997</v>
      </c>
      <c r="L207" s="136" cm="1">
        <f t="array" ref="L207">Ikäryhmähinnat[Ikä 7–12]*Ikärakenne[[#This Row],[7–12-vuotiaat]]</f>
        <v>2873959.59</v>
      </c>
      <c r="M207" s="136" cm="1">
        <f t="array" ref="M207">Ikäryhmähinnat[Ikä 13–15]*Ikärakenne[[#This Row],[13–15-vuotiaat]]</f>
        <v>3077468.73</v>
      </c>
      <c r="N207" s="136" cm="1">
        <f t="array" ref="N207">Ikäryhmähinnat[Ikä 16+]*Ikärakenne[[#This Row],[16 vuotta täyttäneet]]</f>
        <v>389363.91000000003</v>
      </c>
      <c r="O207" s="136" cm="1">
        <f t="array" ref="O207">Ikäryhmähinnat[Ikä 18-64]*Ikärakenne[[#This Row],[18–64-vuotiaat]]</f>
        <v>285188.08999999997</v>
      </c>
      <c r="P207" s="178">
        <f>SUM(Ikärakenne[[#This Row],[Ikä 0–5]:[Ikä 18-64]])</f>
        <v>9261084.9800000004</v>
      </c>
    </row>
    <row r="208" spans="1:16" x14ac:dyDescent="0.25">
      <c r="A208" s="127">
        <v>636</v>
      </c>
      <c r="B208" s="124" t="s">
        <v>213</v>
      </c>
      <c r="C208" s="38">
        <f>SUM(Ikärakenne[[#This Row],[0–5-vuotiaat]:[16 vuotta täyttäneet]])</f>
        <v>7903</v>
      </c>
      <c r="D208" s="41">
        <v>380</v>
      </c>
      <c r="E208" s="41">
        <v>75</v>
      </c>
      <c r="F208" s="41">
        <v>544</v>
      </c>
      <c r="G208" s="41">
        <v>341</v>
      </c>
      <c r="H208" s="41">
        <v>6563</v>
      </c>
      <c r="I208" s="41">
        <v>4136</v>
      </c>
      <c r="J208" s="136" cm="1">
        <f t="array" ref="J208">Ikäryhmähinnat[Ikä 0–5]*Ikärakenne[[#This Row],[0–5-vuotiaat]]</f>
        <v>3555135.6</v>
      </c>
      <c r="K208" s="136" cm="1">
        <f t="array" ref="K208">Ikäryhmähinnat[Ikä 6]*Ikärakenne[[#This Row],[6 vuotiaat]]</f>
        <v>746112</v>
      </c>
      <c r="L208" s="136" cm="1">
        <f t="array" ref="L208">Ikäryhmähinnat[Ikä 7–12]*Ikärakenne[[#This Row],[7–12-vuotiaat]]</f>
        <v>4639270.08</v>
      </c>
      <c r="M208" s="136" cm="1">
        <f t="array" ref="M208">Ikäryhmähinnat[Ikä 13–15]*Ikärakenne[[#This Row],[13–15-vuotiaat]]</f>
        <v>4926839.6099999994</v>
      </c>
      <c r="N208" s="136" cm="1">
        <f t="array" ref="N208">Ikäryhmähinnat[Ikä 16+]*Ikärakenne[[#This Row],[16 vuotta täyttäneet]]</f>
        <v>480608.49000000005</v>
      </c>
      <c r="O208" s="136" cm="1">
        <f t="array" ref="O208">Ikäryhmähinnat[Ikä 18-64]*Ikärakenne[[#This Row],[18–64-vuotiaat]]</f>
        <v>371040.56</v>
      </c>
      <c r="P208" s="178">
        <f>SUM(Ikärakenne[[#This Row],[Ikä 0–5]:[Ikä 18-64]])</f>
        <v>14719006.34</v>
      </c>
    </row>
    <row r="209" spans="1:16" x14ac:dyDescent="0.25">
      <c r="A209" s="127">
        <v>638</v>
      </c>
      <c r="B209" s="124" t="s">
        <v>214</v>
      </c>
      <c r="C209" s="38">
        <f>SUM(Ikärakenne[[#This Row],[0–5-vuotiaat]:[16 vuotta täyttäneet]])</f>
        <v>51863</v>
      </c>
      <c r="D209" s="41">
        <v>2699</v>
      </c>
      <c r="E209" s="41">
        <v>501</v>
      </c>
      <c r="F209" s="41">
        <v>3479</v>
      </c>
      <c r="G209" s="41">
        <v>2001</v>
      </c>
      <c r="H209" s="41">
        <v>43183</v>
      </c>
      <c r="I209" s="41">
        <v>29593</v>
      </c>
      <c r="J209" s="136" cm="1">
        <f t="array" ref="J209">Ikäryhmähinnat[Ikä 0–5]*Ikärakenne[[#This Row],[0–5-vuotiaat]]</f>
        <v>25250818.380000003</v>
      </c>
      <c r="K209" s="136" cm="1">
        <f t="array" ref="K209">Ikäryhmähinnat[Ikä 6]*Ikärakenne[[#This Row],[6 vuotiaat]]</f>
        <v>4984028.16</v>
      </c>
      <c r="L209" s="136" cm="1">
        <f t="array" ref="L209">Ikäryhmähinnat[Ikä 7–12]*Ikärakenne[[#This Row],[7–12-vuotiaat]]</f>
        <v>29669155.529999997</v>
      </c>
      <c r="M209" s="136" cm="1">
        <f t="array" ref="M209">Ikäryhmähinnat[Ikä 13–15]*Ikärakenne[[#This Row],[13–15-vuotiaat]]</f>
        <v>28910868.209999997</v>
      </c>
      <c r="N209" s="136" cm="1">
        <f t="array" ref="N209">Ikäryhmähinnat[Ikä 16+]*Ikärakenne[[#This Row],[16 vuotta täyttäneet]]</f>
        <v>3162291.0900000003</v>
      </c>
      <c r="O209" s="136" cm="1">
        <f t="array" ref="O209">Ikäryhmähinnat[Ikä 18-64]*Ikärakenne[[#This Row],[18–64-vuotiaat]]</f>
        <v>2654788.0299999998</v>
      </c>
      <c r="P209" s="178">
        <f>SUM(Ikärakenne[[#This Row],[Ikä 0–5]:[Ikä 18-64]])</f>
        <v>94631949.400000006</v>
      </c>
    </row>
    <row r="210" spans="1:16" x14ac:dyDescent="0.25">
      <c r="A210" s="127">
        <v>678</v>
      </c>
      <c r="B210" s="124" t="s">
        <v>215</v>
      </c>
      <c r="C210" s="38">
        <f>SUM(Ikärakenne[[#This Row],[0–5-vuotiaat]:[16 vuotta täyttäneet]])</f>
        <v>23413</v>
      </c>
      <c r="D210" s="41">
        <v>1058</v>
      </c>
      <c r="E210" s="41">
        <v>214</v>
      </c>
      <c r="F210" s="41">
        <v>1641</v>
      </c>
      <c r="G210" s="41">
        <v>1049</v>
      </c>
      <c r="H210" s="41">
        <v>19451</v>
      </c>
      <c r="I210" s="41">
        <v>12057</v>
      </c>
      <c r="J210" s="136" cm="1">
        <f t="array" ref="J210">Ikäryhmähinnat[Ikä 0–5]*Ikärakenne[[#This Row],[0–5-vuotiaat]]</f>
        <v>9898245.9600000009</v>
      </c>
      <c r="K210" s="136" cm="1">
        <f t="array" ref="K210">Ikäryhmähinnat[Ikä 6]*Ikärakenne[[#This Row],[6 vuotiaat]]</f>
        <v>2128906.2399999998</v>
      </c>
      <c r="L210" s="136" cm="1">
        <f t="array" ref="L210">Ikäryhmähinnat[Ikä 7–12]*Ikärakenne[[#This Row],[7–12-vuotiaat]]</f>
        <v>13994562.869999999</v>
      </c>
      <c r="M210" s="136" cm="1">
        <f t="array" ref="M210">Ikäryhmähinnat[Ikä 13–15]*Ikärakenne[[#This Row],[13–15-vuotiaat]]</f>
        <v>15156172.289999999</v>
      </c>
      <c r="N210" s="136" cm="1">
        <f t="array" ref="N210">Ikäryhmähinnat[Ikä 16+]*Ikärakenne[[#This Row],[16 vuotta täyttäneet]]</f>
        <v>1424396.73</v>
      </c>
      <c r="O210" s="136" cm="1">
        <f t="array" ref="O210">Ikäryhmähinnat[Ikä 18-64]*Ikärakenne[[#This Row],[18–64-vuotiaat]]</f>
        <v>1081633.47</v>
      </c>
      <c r="P210" s="178">
        <f>SUM(Ikärakenne[[#This Row],[Ikä 0–5]:[Ikä 18-64]])</f>
        <v>43683917.559999995</v>
      </c>
    </row>
    <row r="211" spans="1:16" x14ac:dyDescent="0.25">
      <c r="A211" s="127">
        <v>680</v>
      </c>
      <c r="B211" s="124" t="s">
        <v>216</v>
      </c>
      <c r="C211" s="38">
        <f>SUM(Ikärakenne[[#This Row],[0–5-vuotiaat]:[16 vuotta täyttäneet]])</f>
        <v>26036</v>
      </c>
      <c r="D211" s="41">
        <v>1427</v>
      </c>
      <c r="E211" s="41">
        <v>235</v>
      </c>
      <c r="F211" s="41">
        <v>1625</v>
      </c>
      <c r="G211" s="41">
        <v>858</v>
      </c>
      <c r="H211" s="41">
        <v>21891</v>
      </c>
      <c r="I211" s="41">
        <v>15030</v>
      </c>
      <c r="J211" s="136" cm="1">
        <f t="array" ref="J211">Ikäryhmähinnat[Ikä 0–5]*Ikärakenne[[#This Row],[0–5-vuotiaat]]</f>
        <v>13350469.74</v>
      </c>
      <c r="K211" s="136" cm="1">
        <f t="array" ref="K211">Ikäryhmähinnat[Ikä 6]*Ikärakenne[[#This Row],[6 vuotiaat]]</f>
        <v>2337817.6000000001</v>
      </c>
      <c r="L211" s="136" cm="1">
        <f t="array" ref="L211">Ikäryhmähinnat[Ikä 7–12]*Ikärakenne[[#This Row],[7–12-vuotiaat]]</f>
        <v>13858113.75</v>
      </c>
      <c r="M211" s="136" cm="1">
        <f t="array" ref="M211">Ikäryhmähinnat[Ikä 13–15]*Ikärakenne[[#This Row],[13–15-vuotiaat]]</f>
        <v>12396564.18</v>
      </c>
      <c r="N211" s="136" cm="1">
        <f t="array" ref="N211">Ikäryhmähinnat[Ikä 16+]*Ikärakenne[[#This Row],[16 vuotta täyttäneet]]</f>
        <v>1603077.9300000002</v>
      </c>
      <c r="O211" s="136" cm="1">
        <f t="array" ref="O211">Ikäryhmähinnat[Ikä 18-64]*Ikärakenne[[#This Row],[18–64-vuotiaat]]</f>
        <v>1348341.2999999998</v>
      </c>
      <c r="P211" s="178">
        <f>SUM(Ikärakenne[[#This Row],[Ikä 0–5]:[Ikä 18-64]])</f>
        <v>44894384.499999993</v>
      </c>
    </row>
    <row r="212" spans="1:16" x14ac:dyDescent="0.25">
      <c r="A212" s="127">
        <v>681</v>
      </c>
      <c r="B212" s="124" t="s">
        <v>217</v>
      </c>
      <c r="C212" s="38">
        <f>SUM(Ikärakenne[[#This Row],[0–5-vuotiaat]:[16 vuotta täyttäneet]])</f>
        <v>3219</v>
      </c>
      <c r="D212" s="41">
        <v>95</v>
      </c>
      <c r="E212" s="41">
        <v>22</v>
      </c>
      <c r="F212" s="41">
        <v>152</v>
      </c>
      <c r="G212" s="41">
        <v>111</v>
      </c>
      <c r="H212" s="41">
        <v>2839</v>
      </c>
      <c r="I212" s="41">
        <v>1540</v>
      </c>
      <c r="J212" s="136" cm="1">
        <f t="array" ref="J212">Ikäryhmähinnat[Ikä 0–5]*Ikärakenne[[#This Row],[0–5-vuotiaat]]</f>
        <v>888783.9</v>
      </c>
      <c r="K212" s="136" cm="1">
        <f t="array" ref="K212">Ikäryhmähinnat[Ikä 6]*Ikärakenne[[#This Row],[6 vuotiaat]]</f>
        <v>218859.51999999999</v>
      </c>
      <c r="L212" s="136" cm="1">
        <f t="array" ref="L212">Ikäryhmähinnat[Ikä 7–12]*Ikärakenne[[#This Row],[7–12-vuotiaat]]</f>
        <v>1296266.6399999999</v>
      </c>
      <c r="M212" s="136" cm="1">
        <f t="array" ref="M212">Ikäryhmähinnat[Ikä 13–15]*Ikärakenne[[#This Row],[13–15-vuotiaat]]</f>
        <v>1603751.3099999998</v>
      </c>
      <c r="N212" s="136" cm="1">
        <f t="array" ref="N212">Ikäryhmähinnat[Ikä 16+]*Ikärakenne[[#This Row],[16 vuotta täyttäneet]]</f>
        <v>207899.97</v>
      </c>
      <c r="O212" s="136" cm="1">
        <f t="array" ref="O212">Ikäryhmähinnat[Ikä 18-64]*Ikärakenne[[#This Row],[18–64-vuotiaat]]</f>
        <v>138153.4</v>
      </c>
      <c r="P212" s="178">
        <f>SUM(Ikärakenne[[#This Row],[Ikä 0–5]:[Ikä 18-64]])</f>
        <v>4353714.7399999993</v>
      </c>
    </row>
    <row r="213" spans="1:16" x14ac:dyDescent="0.25">
      <c r="A213" s="127">
        <v>683</v>
      </c>
      <c r="B213" s="124" t="s">
        <v>218</v>
      </c>
      <c r="C213" s="38">
        <f>SUM(Ikärakenne[[#This Row],[0–5-vuotiaat]:[16 vuotta täyttäneet]])</f>
        <v>3530</v>
      </c>
      <c r="D213" s="41">
        <v>175</v>
      </c>
      <c r="E213" s="41">
        <v>22</v>
      </c>
      <c r="F213" s="41">
        <v>245</v>
      </c>
      <c r="G213" s="41">
        <v>171</v>
      </c>
      <c r="H213" s="41">
        <v>2917</v>
      </c>
      <c r="I213" s="41">
        <v>1609</v>
      </c>
      <c r="J213" s="136" cm="1">
        <f t="array" ref="J213">Ikäryhmähinnat[Ikä 0–5]*Ikärakenne[[#This Row],[0–5-vuotiaat]]</f>
        <v>1637233.5000000002</v>
      </c>
      <c r="K213" s="136" cm="1">
        <f t="array" ref="K213">Ikäryhmähinnat[Ikä 6]*Ikärakenne[[#This Row],[6 vuotiaat]]</f>
        <v>218859.51999999999</v>
      </c>
      <c r="L213" s="136" cm="1">
        <f t="array" ref="L213">Ikäryhmähinnat[Ikä 7–12]*Ikärakenne[[#This Row],[7–12-vuotiaat]]</f>
        <v>2089377.15</v>
      </c>
      <c r="M213" s="136" cm="1">
        <f t="array" ref="M213">Ikäryhmähinnat[Ikä 13–15]*Ikärakenne[[#This Row],[13–15-vuotiaat]]</f>
        <v>2470643.9099999997</v>
      </c>
      <c r="N213" s="136" cm="1">
        <f t="array" ref="N213">Ikäryhmähinnat[Ikä 16+]*Ikärakenne[[#This Row],[16 vuotta täyttäneet]]</f>
        <v>213611.91</v>
      </c>
      <c r="O213" s="136" cm="1">
        <f t="array" ref="O213">Ikäryhmähinnat[Ikä 18-64]*Ikärakenne[[#This Row],[18–64-vuotiaat]]</f>
        <v>144343.38999999998</v>
      </c>
      <c r="P213" s="178">
        <f>SUM(Ikärakenne[[#This Row],[Ikä 0–5]:[Ikä 18-64]])</f>
        <v>6774069.3799999999</v>
      </c>
    </row>
    <row r="214" spans="1:16" x14ac:dyDescent="0.25">
      <c r="A214" s="127">
        <v>684</v>
      </c>
      <c r="B214" s="124" t="s">
        <v>219</v>
      </c>
      <c r="C214" s="38">
        <f>SUM(Ikärakenne[[#This Row],[0–5-vuotiaat]:[16 vuotta täyttäneet]])</f>
        <v>38773</v>
      </c>
      <c r="D214" s="41">
        <v>1677</v>
      </c>
      <c r="E214" s="41">
        <v>308</v>
      </c>
      <c r="F214" s="41">
        <v>2166</v>
      </c>
      <c r="G214" s="41">
        <v>1295</v>
      </c>
      <c r="H214" s="41">
        <v>33327</v>
      </c>
      <c r="I214" s="41">
        <v>21789</v>
      </c>
      <c r="J214" s="136" cm="1">
        <f t="array" ref="J214">Ikäryhmähinnat[Ikä 0–5]*Ikärakenne[[#This Row],[0–5-vuotiaat]]</f>
        <v>15689374.740000002</v>
      </c>
      <c r="K214" s="136" cm="1">
        <f t="array" ref="K214">Ikäryhmähinnat[Ikä 6]*Ikärakenne[[#This Row],[6 vuotiaat]]</f>
        <v>3064033.2799999998</v>
      </c>
      <c r="L214" s="136" cm="1">
        <f t="array" ref="L214">Ikäryhmähinnat[Ikä 7–12]*Ikärakenne[[#This Row],[7–12-vuotiaat]]</f>
        <v>18471799.620000001</v>
      </c>
      <c r="M214" s="136" cm="1">
        <f t="array" ref="M214">Ikäryhmähinnat[Ikä 13–15]*Ikärakenne[[#This Row],[13–15-vuotiaat]]</f>
        <v>18710431.949999999</v>
      </c>
      <c r="N214" s="136" cm="1">
        <f t="array" ref="N214">Ikäryhmähinnat[Ikä 16+]*Ikärakenne[[#This Row],[16 vuotta täyttäneet]]</f>
        <v>2440536.21</v>
      </c>
      <c r="O214" s="136" cm="1">
        <f t="array" ref="O214">Ikäryhmähinnat[Ikä 18-64]*Ikärakenne[[#This Row],[18–64-vuotiaat]]</f>
        <v>1954691.19</v>
      </c>
      <c r="P214" s="178">
        <f>SUM(Ikärakenne[[#This Row],[Ikä 0–5]:[Ikä 18-64]])</f>
        <v>60330866.990000002</v>
      </c>
    </row>
    <row r="215" spans="1:16" x14ac:dyDescent="0.25">
      <c r="A215" s="127">
        <v>686</v>
      </c>
      <c r="B215" s="124" t="s">
        <v>220</v>
      </c>
      <c r="C215" s="38">
        <f>SUM(Ikärakenne[[#This Row],[0–5-vuotiaat]:[16 vuotta täyttäneet]])</f>
        <v>2928</v>
      </c>
      <c r="D215" s="41">
        <v>84</v>
      </c>
      <c r="E215" s="41">
        <v>15</v>
      </c>
      <c r="F215" s="41">
        <v>138</v>
      </c>
      <c r="G215" s="41">
        <v>90</v>
      </c>
      <c r="H215" s="41">
        <v>2601</v>
      </c>
      <c r="I215" s="41">
        <v>1394</v>
      </c>
      <c r="J215" s="136" cm="1">
        <f t="array" ref="J215">Ikäryhmähinnat[Ikä 0–5]*Ikärakenne[[#This Row],[0–5-vuotiaat]]</f>
        <v>785872.08000000007</v>
      </c>
      <c r="K215" s="136" cm="1">
        <f t="array" ref="K215">Ikäryhmähinnat[Ikä 6]*Ikärakenne[[#This Row],[6 vuotiaat]]</f>
        <v>149222.39999999999</v>
      </c>
      <c r="L215" s="136" cm="1">
        <f t="array" ref="L215">Ikäryhmähinnat[Ikä 7–12]*Ikärakenne[[#This Row],[7–12-vuotiaat]]</f>
        <v>1176873.6599999999</v>
      </c>
      <c r="M215" s="136" cm="1">
        <f t="array" ref="M215">Ikäryhmähinnat[Ikä 13–15]*Ikärakenne[[#This Row],[13–15-vuotiaat]]</f>
        <v>1300338.8999999999</v>
      </c>
      <c r="N215" s="136" cm="1">
        <f t="array" ref="N215">Ikäryhmähinnat[Ikä 16+]*Ikärakenne[[#This Row],[16 vuotta täyttäneet]]</f>
        <v>190471.23</v>
      </c>
      <c r="O215" s="136" cm="1">
        <f t="array" ref="O215">Ikäryhmähinnat[Ikä 18-64]*Ikärakenne[[#This Row],[18–64-vuotiaat]]</f>
        <v>125055.73999999999</v>
      </c>
      <c r="P215" s="178">
        <f>SUM(Ikärakenne[[#This Row],[Ikä 0–5]:[Ikä 18-64]])</f>
        <v>3727834.01</v>
      </c>
    </row>
    <row r="216" spans="1:16" x14ac:dyDescent="0.25">
      <c r="A216" s="127">
        <v>687</v>
      </c>
      <c r="B216" s="124" t="s">
        <v>221</v>
      </c>
      <c r="C216" s="38">
        <f>SUM(Ikärakenne[[#This Row],[0–5-vuotiaat]:[16 vuotta täyttäneet]])</f>
        <v>1398</v>
      </c>
      <c r="D216" s="41">
        <v>28</v>
      </c>
      <c r="E216" s="41">
        <v>9</v>
      </c>
      <c r="F216" s="41">
        <v>54</v>
      </c>
      <c r="G216" s="41">
        <v>36</v>
      </c>
      <c r="H216" s="41">
        <v>1271</v>
      </c>
      <c r="I216" s="41">
        <v>636</v>
      </c>
      <c r="J216" s="136" cm="1">
        <f t="array" ref="J216">Ikäryhmähinnat[Ikä 0–5]*Ikärakenne[[#This Row],[0–5-vuotiaat]]</f>
        <v>261957.36000000002</v>
      </c>
      <c r="K216" s="136" cm="1">
        <f t="array" ref="K216">Ikäryhmähinnat[Ikä 6]*Ikärakenne[[#This Row],[6 vuotiaat]]</f>
        <v>89533.440000000002</v>
      </c>
      <c r="L216" s="136" cm="1">
        <f t="array" ref="L216">Ikäryhmähinnat[Ikä 7–12]*Ikärakenne[[#This Row],[7–12-vuotiaat]]</f>
        <v>460515.77999999997</v>
      </c>
      <c r="M216" s="136" cm="1">
        <f t="array" ref="M216">Ikäryhmähinnat[Ikä 13–15]*Ikärakenne[[#This Row],[13–15-vuotiaat]]</f>
        <v>520135.55999999994</v>
      </c>
      <c r="N216" s="136" cm="1">
        <f t="array" ref="N216">Ikäryhmähinnat[Ikä 16+]*Ikärakenne[[#This Row],[16 vuotta täyttäneet]]</f>
        <v>93075.33</v>
      </c>
      <c r="O216" s="136" cm="1">
        <f t="array" ref="O216">Ikäryhmähinnat[Ikä 18-64]*Ikärakenne[[#This Row],[18–64-vuotiaat]]</f>
        <v>57055.56</v>
      </c>
      <c r="P216" s="178">
        <f>SUM(Ikärakenne[[#This Row],[Ikä 0–5]:[Ikä 18-64]])</f>
        <v>1482273.0300000003</v>
      </c>
    </row>
    <row r="217" spans="1:16" x14ac:dyDescent="0.25">
      <c r="A217" s="127">
        <v>689</v>
      </c>
      <c r="B217" s="124" t="s">
        <v>222</v>
      </c>
      <c r="C217" s="38">
        <f>SUM(Ikärakenne[[#This Row],[0–5-vuotiaat]:[16 vuotta täyttäneet]])</f>
        <v>2888</v>
      </c>
      <c r="D217" s="41">
        <v>65</v>
      </c>
      <c r="E217" s="41">
        <v>12</v>
      </c>
      <c r="F217" s="41">
        <v>109</v>
      </c>
      <c r="G217" s="41">
        <v>61</v>
      </c>
      <c r="H217" s="41">
        <v>2641</v>
      </c>
      <c r="I217" s="41">
        <v>1324</v>
      </c>
      <c r="J217" s="136" cm="1">
        <f t="array" ref="J217">Ikäryhmähinnat[Ikä 0–5]*Ikärakenne[[#This Row],[0–5-vuotiaat]]</f>
        <v>608115.30000000005</v>
      </c>
      <c r="K217" s="136" cm="1">
        <f t="array" ref="K217">Ikäryhmähinnat[Ikä 6]*Ikärakenne[[#This Row],[6 vuotiaat]]</f>
        <v>119377.92</v>
      </c>
      <c r="L217" s="136" cm="1">
        <f t="array" ref="L217">Ikäryhmähinnat[Ikä 7–12]*Ikärakenne[[#This Row],[7–12-vuotiaat]]</f>
        <v>929559.63</v>
      </c>
      <c r="M217" s="136" cm="1">
        <f t="array" ref="M217">Ikäryhmähinnat[Ikä 13–15]*Ikärakenne[[#This Row],[13–15-vuotiaat]]</f>
        <v>881340.80999999994</v>
      </c>
      <c r="N217" s="136" cm="1">
        <f t="array" ref="N217">Ikäryhmähinnat[Ikä 16+]*Ikärakenne[[#This Row],[16 vuotta täyttäneet]]</f>
        <v>193400.43000000002</v>
      </c>
      <c r="O217" s="136" cm="1">
        <f t="array" ref="O217">Ikäryhmähinnat[Ikä 18-64]*Ikärakenne[[#This Row],[18–64-vuotiaat]]</f>
        <v>118776.04</v>
      </c>
      <c r="P217" s="178">
        <f>SUM(Ikärakenne[[#This Row],[Ikä 0–5]:[Ikä 18-64]])</f>
        <v>2850570.1300000004</v>
      </c>
    </row>
    <row r="218" spans="1:16" x14ac:dyDescent="0.25">
      <c r="A218" s="127">
        <v>691</v>
      </c>
      <c r="B218" s="124" t="s">
        <v>223</v>
      </c>
      <c r="C218" s="38">
        <f>SUM(Ikärakenne[[#This Row],[0–5-vuotiaat]:[16 vuotta täyttäneet]])</f>
        <v>2476</v>
      </c>
      <c r="D218" s="41">
        <v>154</v>
      </c>
      <c r="E218" s="41">
        <v>16</v>
      </c>
      <c r="F218" s="41">
        <v>199</v>
      </c>
      <c r="G218" s="41">
        <v>96</v>
      </c>
      <c r="H218" s="41">
        <v>2011</v>
      </c>
      <c r="I218" s="41">
        <v>1190</v>
      </c>
      <c r="J218" s="136" cm="1">
        <f t="array" ref="J218">Ikäryhmähinnat[Ikä 0–5]*Ikärakenne[[#This Row],[0–5-vuotiaat]]</f>
        <v>1440765.4800000002</v>
      </c>
      <c r="K218" s="136" cm="1">
        <f t="array" ref="K218">Ikäryhmähinnat[Ikä 6]*Ikärakenne[[#This Row],[6 vuotiaat]]</f>
        <v>159170.56</v>
      </c>
      <c r="L218" s="136" cm="1">
        <f t="array" ref="L218">Ikäryhmähinnat[Ikä 7–12]*Ikärakenne[[#This Row],[7–12-vuotiaat]]</f>
        <v>1697085.93</v>
      </c>
      <c r="M218" s="136" cm="1">
        <f t="array" ref="M218">Ikäryhmähinnat[Ikä 13–15]*Ikärakenne[[#This Row],[13–15-vuotiaat]]</f>
        <v>1387028.16</v>
      </c>
      <c r="N218" s="136" cm="1">
        <f t="array" ref="N218">Ikäryhmähinnat[Ikä 16+]*Ikärakenne[[#This Row],[16 vuotta täyttäneet]]</f>
        <v>147265.53</v>
      </c>
      <c r="O218" s="136" cm="1">
        <f t="array" ref="O218">Ikäryhmähinnat[Ikä 18-64]*Ikärakenne[[#This Row],[18–64-vuotiaat]]</f>
        <v>106754.9</v>
      </c>
      <c r="P218" s="178">
        <f>SUM(Ikärakenne[[#This Row],[Ikä 0–5]:[Ikä 18-64]])</f>
        <v>4938070.5600000005</v>
      </c>
    </row>
    <row r="219" spans="1:16" x14ac:dyDescent="0.25">
      <c r="A219" s="127">
        <v>694</v>
      </c>
      <c r="B219" s="124" t="s">
        <v>224</v>
      </c>
      <c r="C219" s="38">
        <f>SUM(Ikärakenne[[#This Row],[0–5-vuotiaat]:[16 vuotta täyttäneet]])</f>
        <v>28555</v>
      </c>
      <c r="D219" s="41">
        <v>1157</v>
      </c>
      <c r="E219" s="41">
        <v>224</v>
      </c>
      <c r="F219" s="41">
        <v>1712</v>
      </c>
      <c r="G219" s="41">
        <v>1072</v>
      </c>
      <c r="H219" s="41">
        <v>24390</v>
      </c>
      <c r="I219" s="41">
        <v>16401</v>
      </c>
      <c r="J219" s="136" cm="1">
        <f t="array" ref="J219">Ikäryhmähinnat[Ikä 0–5]*Ikärakenne[[#This Row],[0–5-vuotiaat]]</f>
        <v>10824452.340000002</v>
      </c>
      <c r="K219" s="136" cm="1">
        <f t="array" ref="K219">Ikäryhmähinnat[Ikä 6]*Ikärakenne[[#This Row],[6 vuotiaat]]</f>
        <v>2228387.8399999999</v>
      </c>
      <c r="L219" s="136" cm="1">
        <f t="array" ref="L219">Ikäryhmähinnat[Ikä 7–12]*Ikärakenne[[#This Row],[7–12-vuotiaat]]</f>
        <v>14600055.84</v>
      </c>
      <c r="M219" s="136" cm="1">
        <f t="array" ref="M219">Ikäryhmähinnat[Ikä 13–15]*Ikärakenne[[#This Row],[13–15-vuotiaat]]</f>
        <v>15488481.119999999</v>
      </c>
      <c r="N219" s="136" cm="1">
        <f t="array" ref="N219">Ikäryhmähinnat[Ikä 16+]*Ikärakenne[[#This Row],[16 vuotta täyttäneet]]</f>
        <v>1786079.7000000002</v>
      </c>
      <c r="O219" s="136" cm="1">
        <f t="array" ref="O219">Ikäryhmähinnat[Ikä 18-64]*Ikärakenne[[#This Row],[18–64-vuotiaat]]</f>
        <v>1471333.71</v>
      </c>
      <c r="P219" s="178">
        <f>SUM(Ikärakenne[[#This Row],[Ikä 0–5]:[Ikä 18-64]])</f>
        <v>46398790.550000004</v>
      </c>
    </row>
    <row r="220" spans="1:16" x14ac:dyDescent="0.25">
      <c r="A220" s="127">
        <v>697</v>
      </c>
      <c r="B220" s="124" t="s">
        <v>225</v>
      </c>
      <c r="C220" s="38">
        <f>SUM(Ikärakenne[[#This Row],[0–5-vuotiaat]:[16 vuotta täyttäneet]])</f>
        <v>1158</v>
      </c>
      <c r="D220" s="41">
        <v>35</v>
      </c>
      <c r="E220" s="41">
        <v>7</v>
      </c>
      <c r="F220" s="41">
        <v>63</v>
      </c>
      <c r="G220" s="41">
        <v>28</v>
      </c>
      <c r="H220" s="41">
        <v>1025</v>
      </c>
      <c r="I220" s="41">
        <v>497</v>
      </c>
      <c r="J220" s="136" cm="1">
        <f t="array" ref="J220">Ikäryhmähinnat[Ikä 0–5]*Ikärakenne[[#This Row],[0–5-vuotiaat]]</f>
        <v>327446.7</v>
      </c>
      <c r="K220" s="136" cm="1">
        <f t="array" ref="K220">Ikäryhmähinnat[Ikä 6]*Ikärakenne[[#This Row],[6 vuotiaat]]</f>
        <v>69637.119999999995</v>
      </c>
      <c r="L220" s="136" cm="1">
        <f t="array" ref="L220">Ikäryhmähinnat[Ikä 7–12]*Ikärakenne[[#This Row],[7–12-vuotiaat]]</f>
        <v>537268.41</v>
      </c>
      <c r="M220" s="136" cm="1">
        <f t="array" ref="M220">Ikäryhmähinnat[Ikä 13–15]*Ikärakenne[[#This Row],[13–15-vuotiaat]]</f>
        <v>404549.88</v>
      </c>
      <c r="N220" s="136" cm="1">
        <f t="array" ref="N220">Ikäryhmähinnat[Ikä 16+]*Ikärakenne[[#This Row],[16 vuotta täyttäneet]]</f>
        <v>75060.75</v>
      </c>
      <c r="O220" s="136" cm="1">
        <f t="array" ref="O220">Ikäryhmähinnat[Ikä 18-64]*Ikärakenne[[#This Row],[18–64-vuotiaat]]</f>
        <v>44585.869999999995</v>
      </c>
      <c r="P220" s="178">
        <f>SUM(Ikärakenne[[#This Row],[Ikä 0–5]:[Ikä 18-64]])</f>
        <v>1458548.73</v>
      </c>
    </row>
    <row r="221" spans="1:16" x14ac:dyDescent="0.25">
      <c r="A221" s="127">
        <v>698</v>
      </c>
      <c r="B221" s="124" t="s">
        <v>226</v>
      </c>
      <c r="C221" s="38">
        <f>SUM(Ikärakenne[[#This Row],[0–5-vuotiaat]:[16 vuotta täyttäneet]])</f>
        <v>66191</v>
      </c>
      <c r="D221" s="41">
        <v>3582</v>
      </c>
      <c r="E221" s="41">
        <v>606</v>
      </c>
      <c r="F221" s="41">
        <v>4135</v>
      </c>
      <c r="G221" s="41">
        <v>2396</v>
      </c>
      <c r="H221" s="41">
        <v>55472</v>
      </c>
      <c r="I221" s="41">
        <v>39428</v>
      </c>
      <c r="J221" s="136" cm="1">
        <f t="array" ref="J221">Ikäryhmähinnat[Ikä 0–5]*Ikärakenne[[#This Row],[0–5-vuotiaat]]</f>
        <v>33511830.840000004</v>
      </c>
      <c r="K221" s="136" cm="1">
        <f t="array" ref="K221">Ikäryhmähinnat[Ikä 6]*Ikärakenne[[#This Row],[6 vuotiaat]]</f>
        <v>6028584.96</v>
      </c>
      <c r="L221" s="136" cm="1">
        <f t="array" ref="L221">Ikäryhmähinnat[Ikä 7–12]*Ikärakenne[[#This Row],[7–12-vuotiaat]]</f>
        <v>35263569.449999996</v>
      </c>
      <c r="M221" s="136" cm="1">
        <f t="array" ref="M221">Ikäryhmähinnat[Ikä 13–15]*Ikärakenne[[#This Row],[13–15-vuotiaat]]</f>
        <v>34617911.159999996</v>
      </c>
      <c r="N221" s="136" cm="1">
        <f t="array" ref="N221">Ikäryhmähinnat[Ikä 16+]*Ikärakenne[[#This Row],[16 vuotta täyttäneet]]</f>
        <v>4062214.56</v>
      </c>
      <c r="O221" s="136" cm="1">
        <f t="array" ref="O221">Ikäryhmähinnat[Ikä 18-64]*Ikärakenne[[#This Row],[18–64-vuotiaat]]</f>
        <v>3537085.88</v>
      </c>
      <c r="P221" s="178">
        <f>SUM(Ikärakenne[[#This Row],[Ikä 0–5]:[Ikä 18-64]])</f>
        <v>117021196.84999999</v>
      </c>
    </row>
    <row r="222" spans="1:16" x14ac:dyDescent="0.25">
      <c r="A222" s="127">
        <v>700</v>
      </c>
      <c r="B222" s="124" t="s">
        <v>227</v>
      </c>
      <c r="C222" s="38">
        <f>SUM(Ikärakenne[[#This Row],[0–5-vuotiaat]:[16 vuotta täyttäneet]])</f>
        <v>4679</v>
      </c>
      <c r="D222" s="41">
        <v>137</v>
      </c>
      <c r="E222" s="41">
        <v>24</v>
      </c>
      <c r="F222" s="41">
        <v>228</v>
      </c>
      <c r="G222" s="41">
        <v>157</v>
      </c>
      <c r="H222" s="41">
        <v>4133</v>
      </c>
      <c r="I222" s="41">
        <v>2247</v>
      </c>
      <c r="J222" s="136" cm="1">
        <f t="array" ref="J222">Ikäryhmähinnat[Ikä 0–5]*Ikärakenne[[#This Row],[0–5-vuotiaat]]</f>
        <v>1281719.9400000002</v>
      </c>
      <c r="K222" s="136" cm="1">
        <f t="array" ref="K222">Ikäryhmähinnat[Ikä 6]*Ikärakenne[[#This Row],[6 vuotiaat]]</f>
        <v>238755.84</v>
      </c>
      <c r="L222" s="136" cm="1">
        <f t="array" ref="L222">Ikäryhmähinnat[Ikä 7–12]*Ikärakenne[[#This Row],[7–12-vuotiaat]]</f>
        <v>1944399.96</v>
      </c>
      <c r="M222" s="136" cm="1">
        <f t="array" ref="M222">Ikäryhmähinnat[Ikä 13–15]*Ikärakenne[[#This Row],[13–15-vuotiaat]]</f>
        <v>2268368.9699999997</v>
      </c>
      <c r="N222" s="136" cm="1">
        <f t="array" ref="N222">Ikäryhmähinnat[Ikä 16+]*Ikärakenne[[#This Row],[16 vuotta täyttäneet]]</f>
        <v>302659.59000000003</v>
      </c>
      <c r="O222" s="136" cm="1">
        <f t="array" ref="O222">Ikäryhmähinnat[Ikä 18-64]*Ikärakenne[[#This Row],[18–64-vuotiaat]]</f>
        <v>201578.37</v>
      </c>
      <c r="P222" s="178">
        <f>SUM(Ikärakenne[[#This Row],[Ikä 0–5]:[Ikä 18-64]])</f>
        <v>6237482.6699999999</v>
      </c>
    </row>
    <row r="223" spans="1:16" x14ac:dyDescent="0.25">
      <c r="A223" s="127">
        <v>702</v>
      </c>
      <c r="B223" s="124" t="s">
        <v>228</v>
      </c>
      <c r="C223" s="38">
        <f>SUM(Ikärakenne[[#This Row],[0–5-vuotiaat]:[16 vuotta täyttäneet]])</f>
        <v>3995</v>
      </c>
      <c r="D223" s="41">
        <v>127</v>
      </c>
      <c r="E223" s="41">
        <v>25</v>
      </c>
      <c r="F223" s="41">
        <v>187</v>
      </c>
      <c r="G223" s="41">
        <v>104</v>
      </c>
      <c r="H223" s="41">
        <v>3552</v>
      </c>
      <c r="I223" s="41">
        <v>1833</v>
      </c>
      <c r="J223" s="136" cm="1">
        <f t="array" ref="J223">Ikäryhmähinnat[Ikä 0–5]*Ikärakenne[[#This Row],[0–5-vuotiaat]]</f>
        <v>1188163.74</v>
      </c>
      <c r="K223" s="136" cm="1">
        <f t="array" ref="K223">Ikäryhmähinnat[Ikä 6]*Ikärakenne[[#This Row],[6 vuotiaat]]</f>
        <v>248704</v>
      </c>
      <c r="L223" s="136" cm="1">
        <f t="array" ref="L223">Ikäryhmähinnat[Ikä 7–12]*Ikärakenne[[#This Row],[7–12-vuotiaat]]</f>
        <v>1594749.0899999999</v>
      </c>
      <c r="M223" s="136" cm="1">
        <f t="array" ref="M223">Ikäryhmähinnat[Ikä 13–15]*Ikärakenne[[#This Row],[13–15-vuotiaat]]</f>
        <v>1502613.8399999999</v>
      </c>
      <c r="N223" s="136" cm="1">
        <f t="array" ref="N223">Ikäryhmähinnat[Ikä 16+]*Ikärakenne[[#This Row],[16 vuotta täyttäneet]]</f>
        <v>260112.96000000002</v>
      </c>
      <c r="O223" s="136" cm="1">
        <f t="array" ref="O223">Ikäryhmähinnat[Ikä 18-64]*Ikärakenne[[#This Row],[18–64-vuotiaat]]</f>
        <v>164438.43</v>
      </c>
      <c r="P223" s="178">
        <f>SUM(Ikärakenne[[#This Row],[Ikä 0–5]:[Ikä 18-64]])</f>
        <v>4958782.0599999996</v>
      </c>
    </row>
    <row r="224" spans="1:16" x14ac:dyDescent="0.25">
      <c r="A224" s="127">
        <v>704</v>
      </c>
      <c r="B224" s="124" t="s">
        <v>229</v>
      </c>
      <c r="C224" s="38">
        <f>SUM(Ikärakenne[[#This Row],[0–5-vuotiaat]:[16 vuotta täyttäneet]])</f>
        <v>6381</v>
      </c>
      <c r="D224" s="41">
        <v>403</v>
      </c>
      <c r="E224" s="41">
        <v>97</v>
      </c>
      <c r="F224" s="41">
        <v>547</v>
      </c>
      <c r="G224" s="41">
        <v>290</v>
      </c>
      <c r="H224" s="41">
        <v>5044</v>
      </c>
      <c r="I224" s="41">
        <v>3528</v>
      </c>
      <c r="J224" s="136" cm="1">
        <f t="array" ref="J224">Ikäryhmähinnat[Ikä 0–5]*Ikärakenne[[#This Row],[0–5-vuotiaat]]</f>
        <v>3770314.8600000003</v>
      </c>
      <c r="K224" s="136" cm="1">
        <f t="array" ref="K224">Ikäryhmähinnat[Ikä 6]*Ikärakenne[[#This Row],[6 vuotiaat]]</f>
        <v>964971.52000000002</v>
      </c>
      <c r="L224" s="136" cm="1">
        <f t="array" ref="L224">Ikäryhmähinnat[Ikä 7–12]*Ikärakenne[[#This Row],[7–12-vuotiaat]]</f>
        <v>4664854.29</v>
      </c>
      <c r="M224" s="136" cm="1">
        <f t="array" ref="M224">Ikäryhmähinnat[Ikä 13–15]*Ikärakenne[[#This Row],[13–15-vuotiaat]]</f>
        <v>4189980.9</v>
      </c>
      <c r="N224" s="136" cm="1">
        <f t="array" ref="N224">Ikäryhmähinnat[Ikä 16+]*Ikärakenne[[#This Row],[16 vuotta täyttäneet]]</f>
        <v>369372.12</v>
      </c>
      <c r="O224" s="136" cm="1">
        <f t="array" ref="O224">Ikäryhmähinnat[Ikä 18-64]*Ikärakenne[[#This Row],[18–64-vuotiaat]]</f>
        <v>316496.88</v>
      </c>
      <c r="P224" s="178">
        <f>SUM(Ikärakenne[[#This Row],[Ikä 0–5]:[Ikä 18-64]])</f>
        <v>14275990.570000002</v>
      </c>
    </row>
    <row r="225" spans="1:16" x14ac:dyDescent="0.25">
      <c r="A225" s="127">
        <v>707</v>
      </c>
      <c r="B225" s="124" t="s">
        <v>230</v>
      </c>
      <c r="C225" s="38">
        <f>SUM(Ikärakenne[[#This Row],[0–5-vuotiaat]:[16 vuotta täyttäneet]])</f>
        <v>1830</v>
      </c>
      <c r="D225" s="41">
        <v>24</v>
      </c>
      <c r="E225" s="41">
        <v>5</v>
      </c>
      <c r="F225" s="41">
        <v>54</v>
      </c>
      <c r="G225" s="41">
        <v>45</v>
      </c>
      <c r="H225" s="41">
        <v>1702</v>
      </c>
      <c r="I225" s="41">
        <v>780</v>
      </c>
      <c r="J225" s="136" cm="1">
        <f t="array" ref="J225">Ikäryhmähinnat[Ikä 0–5]*Ikärakenne[[#This Row],[0–5-vuotiaat]]</f>
        <v>224534.88</v>
      </c>
      <c r="K225" s="136" cm="1">
        <f t="array" ref="K225">Ikäryhmähinnat[Ikä 6]*Ikärakenne[[#This Row],[6 vuotiaat]]</f>
        <v>49740.800000000003</v>
      </c>
      <c r="L225" s="136" cm="1">
        <f t="array" ref="L225">Ikäryhmähinnat[Ikä 7–12]*Ikärakenne[[#This Row],[7–12-vuotiaat]]</f>
        <v>460515.77999999997</v>
      </c>
      <c r="M225" s="136" cm="1">
        <f t="array" ref="M225">Ikäryhmähinnat[Ikä 13–15]*Ikärakenne[[#This Row],[13–15-vuotiaat]]</f>
        <v>650169.44999999995</v>
      </c>
      <c r="N225" s="136" cm="1">
        <f t="array" ref="N225">Ikäryhmähinnat[Ikä 16+]*Ikärakenne[[#This Row],[16 vuotta täyttäneet]]</f>
        <v>124637.46</v>
      </c>
      <c r="O225" s="136" cm="1">
        <f t="array" ref="O225">Ikäryhmähinnat[Ikä 18-64]*Ikärakenne[[#This Row],[18–64-vuotiaat]]</f>
        <v>69973.799999999988</v>
      </c>
      <c r="P225" s="178">
        <f>SUM(Ikärakenne[[#This Row],[Ikä 0–5]:[Ikä 18-64]])</f>
        <v>1579572.17</v>
      </c>
    </row>
    <row r="226" spans="1:16" x14ac:dyDescent="0.25">
      <c r="A226" s="127">
        <v>710</v>
      </c>
      <c r="B226" s="124" t="s">
        <v>231</v>
      </c>
      <c r="C226" s="38">
        <f>SUM(Ikärakenne[[#This Row],[0–5-vuotiaat]:[16 vuotta täyttäneet]])</f>
        <v>26856</v>
      </c>
      <c r="D226" s="41">
        <v>1249</v>
      </c>
      <c r="E226" s="41">
        <v>214</v>
      </c>
      <c r="F226" s="41">
        <v>1525</v>
      </c>
      <c r="G226" s="41">
        <v>892</v>
      </c>
      <c r="H226" s="41">
        <v>22976</v>
      </c>
      <c r="I226" s="41">
        <v>14472</v>
      </c>
      <c r="J226" s="136" cm="1">
        <f t="array" ref="J226">Ikäryhmähinnat[Ikä 0–5]*Ikärakenne[[#This Row],[0–5-vuotiaat]]</f>
        <v>11685169.380000001</v>
      </c>
      <c r="K226" s="136" cm="1">
        <f t="array" ref="K226">Ikäryhmähinnat[Ikä 6]*Ikärakenne[[#This Row],[6 vuotiaat]]</f>
        <v>2128906.2399999998</v>
      </c>
      <c r="L226" s="136" cm="1">
        <f t="array" ref="L226">Ikäryhmähinnat[Ikä 7–12]*Ikärakenne[[#This Row],[7–12-vuotiaat]]</f>
        <v>13005306.75</v>
      </c>
      <c r="M226" s="136" cm="1">
        <f t="array" ref="M226">Ikäryhmähinnat[Ikä 13–15]*Ikärakenne[[#This Row],[13–15-vuotiaat]]</f>
        <v>12887803.319999998</v>
      </c>
      <c r="N226" s="136" cm="1">
        <f t="array" ref="N226">Ikäryhmähinnat[Ikä 16+]*Ikärakenne[[#This Row],[16 vuotta täyttäneet]]</f>
        <v>1682532.48</v>
      </c>
      <c r="O226" s="136" cm="1">
        <f t="array" ref="O226">Ikäryhmähinnat[Ikä 18-64]*Ikärakenne[[#This Row],[18–64-vuotiaat]]</f>
        <v>1298283.1199999999</v>
      </c>
      <c r="P226" s="178">
        <f>SUM(Ikärakenne[[#This Row],[Ikä 0–5]:[Ikä 18-64]])</f>
        <v>42688001.289999992</v>
      </c>
    </row>
    <row r="227" spans="1:16" x14ac:dyDescent="0.25">
      <c r="A227" s="127">
        <v>729</v>
      </c>
      <c r="B227" s="124" t="s">
        <v>232</v>
      </c>
      <c r="C227" s="38">
        <f>SUM(Ikärakenne[[#This Row],[0–5-vuotiaat]:[16 vuotta täyttäneet]])</f>
        <v>8763</v>
      </c>
      <c r="D227" s="41">
        <v>302</v>
      </c>
      <c r="E227" s="41">
        <v>51</v>
      </c>
      <c r="F227" s="41">
        <v>498</v>
      </c>
      <c r="G227" s="41">
        <v>271</v>
      </c>
      <c r="H227" s="41">
        <v>7641</v>
      </c>
      <c r="I227" s="41">
        <v>4171</v>
      </c>
      <c r="J227" s="136" cm="1">
        <f t="array" ref="J227">Ikäryhmähinnat[Ikä 0–5]*Ikärakenne[[#This Row],[0–5-vuotiaat]]</f>
        <v>2825397.24</v>
      </c>
      <c r="K227" s="136" cm="1">
        <f t="array" ref="K227">Ikäryhmähinnat[Ikä 6]*Ikärakenne[[#This Row],[6 vuotiaat]]</f>
        <v>507356.15999999997</v>
      </c>
      <c r="L227" s="136" cm="1">
        <f t="array" ref="L227">Ikäryhmähinnat[Ikä 7–12]*Ikärakenne[[#This Row],[7–12-vuotiaat]]</f>
        <v>4246978.8599999994</v>
      </c>
      <c r="M227" s="136" cm="1">
        <f t="array" ref="M227">Ikäryhmähinnat[Ikä 13–15]*Ikärakenne[[#This Row],[13–15-vuotiaat]]</f>
        <v>3915464.9099999997</v>
      </c>
      <c r="N227" s="136" cm="1">
        <f t="array" ref="N227">Ikäryhmähinnat[Ikä 16+]*Ikärakenne[[#This Row],[16 vuotta täyttäneet]]</f>
        <v>559550.43000000005</v>
      </c>
      <c r="O227" s="136" cm="1">
        <f t="array" ref="O227">Ikäryhmähinnat[Ikä 18-64]*Ikärakenne[[#This Row],[18–64-vuotiaat]]</f>
        <v>374180.41</v>
      </c>
      <c r="P227" s="178">
        <f>SUM(Ikärakenne[[#This Row],[Ikä 0–5]:[Ikä 18-64]])</f>
        <v>12428928.01</v>
      </c>
    </row>
    <row r="228" spans="1:16" x14ac:dyDescent="0.25">
      <c r="A228" s="127">
        <v>732</v>
      </c>
      <c r="B228" s="124" t="s">
        <v>233</v>
      </c>
      <c r="C228" s="38">
        <f>SUM(Ikärakenne[[#This Row],[0–5-vuotiaat]:[16 vuotta täyttäneet]])</f>
        <v>3231</v>
      </c>
      <c r="D228" s="41">
        <v>76</v>
      </c>
      <c r="E228" s="41">
        <v>11</v>
      </c>
      <c r="F228" s="41">
        <v>115</v>
      </c>
      <c r="G228" s="41">
        <v>62</v>
      </c>
      <c r="H228" s="41">
        <v>2967</v>
      </c>
      <c r="I228" s="41">
        <v>1519</v>
      </c>
      <c r="J228" s="136" cm="1">
        <f t="array" ref="J228">Ikäryhmähinnat[Ikä 0–5]*Ikärakenne[[#This Row],[0–5-vuotiaat]]</f>
        <v>711027.12000000011</v>
      </c>
      <c r="K228" s="136" cm="1">
        <f t="array" ref="K228">Ikäryhmähinnat[Ikä 6]*Ikärakenne[[#This Row],[6 vuotiaat]]</f>
        <v>109429.75999999999</v>
      </c>
      <c r="L228" s="136" cm="1">
        <f t="array" ref="L228">Ikäryhmähinnat[Ikä 7–12]*Ikärakenne[[#This Row],[7–12-vuotiaat]]</f>
        <v>980728.04999999993</v>
      </c>
      <c r="M228" s="136" cm="1">
        <f t="array" ref="M228">Ikäryhmähinnat[Ikä 13–15]*Ikärakenne[[#This Row],[13–15-vuotiaat]]</f>
        <v>895789.0199999999</v>
      </c>
      <c r="N228" s="136" cm="1">
        <f t="array" ref="N228">Ikäryhmähinnat[Ikä 16+]*Ikärakenne[[#This Row],[16 vuotta täyttäneet]]</f>
        <v>217273.41</v>
      </c>
      <c r="O228" s="136" cm="1">
        <f t="array" ref="O228">Ikäryhmähinnat[Ikä 18-64]*Ikärakenne[[#This Row],[18–64-vuotiaat]]</f>
        <v>136269.49</v>
      </c>
      <c r="P228" s="178">
        <f>SUM(Ikärakenne[[#This Row],[Ikä 0–5]:[Ikä 18-64]])</f>
        <v>3050516.8500000006</v>
      </c>
    </row>
    <row r="229" spans="1:16" x14ac:dyDescent="0.25">
      <c r="A229" s="127">
        <v>734</v>
      </c>
      <c r="B229" s="124" t="s">
        <v>234</v>
      </c>
      <c r="C229" s="38">
        <f>SUM(Ikärakenne[[#This Row],[0–5-vuotiaat]:[16 vuotta täyttäneet]])</f>
        <v>50339</v>
      </c>
      <c r="D229" s="41">
        <v>1931</v>
      </c>
      <c r="E229" s="41">
        <v>335</v>
      </c>
      <c r="F229" s="41">
        <v>2692</v>
      </c>
      <c r="G229" s="41">
        <v>1748</v>
      </c>
      <c r="H229" s="41">
        <v>43633</v>
      </c>
      <c r="I229" s="41">
        <v>27183</v>
      </c>
      <c r="J229" s="136" cm="1">
        <f t="array" ref="J229">Ikäryhmähinnat[Ikä 0–5]*Ikärakenne[[#This Row],[0–5-vuotiaat]]</f>
        <v>18065702.220000003</v>
      </c>
      <c r="K229" s="136" cm="1">
        <f t="array" ref="K229">Ikäryhmähinnat[Ikä 6]*Ikärakenne[[#This Row],[6 vuotiaat]]</f>
        <v>3332633.6</v>
      </c>
      <c r="L229" s="136" cm="1">
        <f t="array" ref="L229">Ikäryhmähinnat[Ikä 7–12]*Ikärakenne[[#This Row],[7–12-vuotiaat]]</f>
        <v>22957564.439999998</v>
      </c>
      <c r="M229" s="136" cm="1">
        <f t="array" ref="M229">Ikäryhmähinnat[Ikä 13–15]*Ikärakenne[[#This Row],[13–15-vuotiaat]]</f>
        <v>25255471.079999998</v>
      </c>
      <c r="N229" s="136" cm="1">
        <f t="array" ref="N229">Ikäryhmähinnat[Ikä 16+]*Ikärakenne[[#This Row],[16 vuotta täyttäneet]]</f>
        <v>3195244.5900000003</v>
      </c>
      <c r="O229" s="136" cm="1">
        <f t="array" ref="O229">Ikäryhmähinnat[Ikä 18-64]*Ikärakenne[[#This Row],[18–64-vuotiaat]]</f>
        <v>2438586.9299999997</v>
      </c>
      <c r="P229" s="178">
        <f>SUM(Ikärakenne[[#This Row],[Ikä 0–5]:[Ikä 18-64]])</f>
        <v>75245202.860000014</v>
      </c>
    </row>
    <row r="230" spans="1:16" x14ac:dyDescent="0.25">
      <c r="A230" s="127">
        <v>738</v>
      </c>
      <c r="B230" s="124" t="s">
        <v>235</v>
      </c>
      <c r="C230" s="38">
        <f>SUM(Ikärakenne[[#This Row],[0–5-vuotiaat]:[16 vuotta täyttäneet]])</f>
        <v>2957</v>
      </c>
      <c r="D230" s="41">
        <v>136</v>
      </c>
      <c r="E230" s="41">
        <v>21</v>
      </c>
      <c r="F230" s="41">
        <v>183</v>
      </c>
      <c r="G230" s="41">
        <v>119</v>
      </c>
      <c r="H230" s="41">
        <v>2498</v>
      </c>
      <c r="I230" s="41">
        <v>1573</v>
      </c>
      <c r="J230" s="136" cm="1">
        <f t="array" ref="J230">Ikäryhmähinnat[Ikä 0–5]*Ikärakenne[[#This Row],[0–5-vuotiaat]]</f>
        <v>1272364.32</v>
      </c>
      <c r="K230" s="136" cm="1">
        <f t="array" ref="K230">Ikäryhmähinnat[Ikä 6]*Ikärakenne[[#This Row],[6 vuotiaat]]</f>
        <v>208911.35999999999</v>
      </c>
      <c r="L230" s="136" cm="1">
        <f t="array" ref="L230">Ikäryhmähinnat[Ikä 7–12]*Ikärakenne[[#This Row],[7–12-vuotiaat]]</f>
        <v>1560636.81</v>
      </c>
      <c r="M230" s="136" cm="1">
        <f t="array" ref="M230">Ikäryhmähinnat[Ikä 13–15]*Ikärakenne[[#This Row],[13–15-vuotiaat]]</f>
        <v>1719336.99</v>
      </c>
      <c r="N230" s="136" cm="1">
        <f t="array" ref="N230">Ikäryhmähinnat[Ikä 16+]*Ikärakenne[[#This Row],[16 vuotta täyttäneet]]</f>
        <v>182928.54</v>
      </c>
      <c r="O230" s="136" cm="1">
        <f t="array" ref="O230">Ikäryhmähinnat[Ikä 18-64]*Ikärakenne[[#This Row],[18–64-vuotiaat]]</f>
        <v>141113.82999999999</v>
      </c>
      <c r="P230" s="178">
        <f>SUM(Ikärakenne[[#This Row],[Ikä 0–5]:[Ikä 18-64]])</f>
        <v>5085291.8500000006</v>
      </c>
    </row>
    <row r="231" spans="1:16" x14ac:dyDescent="0.25">
      <c r="A231" s="127">
        <v>739</v>
      </c>
      <c r="B231" s="124" t="s">
        <v>236</v>
      </c>
      <c r="C231" s="38">
        <f>SUM(Ikärakenne[[#This Row],[0–5-vuotiaat]:[16 vuotta täyttäneet]])</f>
        <v>3094</v>
      </c>
      <c r="D231" s="41">
        <v>103</v>
      </c>
      <c r="E231" s="41">
        <v>20</v>
      </c>
      <c r="F231" s="41">
        <v>132</v>
      </c>
      <c r="G231" s="41">
        <v>93</v>
      </c>
      <c r="H231" s="41">
        <v>2746</v>
      </c>
      <c r="I231" s="41">
        <v>1396</v>
      </c>
      <c r="J231" s="136" cm="1">
        <f t="array" ref="J231">Ikäryhmähinnat[Ikä 0–5]*Ikärakenne[[#This Row],[0–5-vuotiaat]]</f>
        <v>963628.8600000001</v>
      </c>
      <c r="K231" s="136" cm="1">
        <f t="array" ref="K231">Ikäryhmähinnat[Ikä 6]*Ikärakenne[[#This Row],[6 vuotiaat]]</f>
        <v>198963.20000000001</v>
      </c>
      <c r="L231" s="136" cm="1">
        <f t="array" ref="L231">Ikäryhmähinnat[Ikä 7–12]*Ikärakenne[[#This Row],[7–12-vuotiaat]]</f>
        <v>1125705.24</v>
      </c>
      <c r="M231" s="136" cm="1">
        <f t="array" ref="M231">Ikäryhmähinnat[Ikä 13–15]*Ikärakenne[[#This Row],[13–15-vuotiaat]]</f>
        <v>1343683.53</v>
      </c>
      <c r="N231" s="136" cm="1">
        <f t="array" ref="N231">Ikäryhmähinnat[Ikä 16+]*Ikärakenne[[#This Row],[16 vuotta täyttäneet]]</f>
        <v>201089.58000000002</v>
      </c>
      <c r="O231" s="136" cm="1">
        <f t="array" ref="O231">Ikäryhmähinnat[Ikä 18-64]*Ikärakenne[[#This Row],[18–64-vuotiaat]]</f>
        <v>125235.15999999999</v>
      </c>
      <c r="P231" s="178">
        <f>SUM(Ikärakenne[[#This Row],[Ikä 0–5]:[Ikä 18-64]])</f>
        <v>3958305.5700000003</v>
      </c>
    </row>
    <row r="232" spans="1:16" x14ac:dyDescent="0.25">
      <c r="A232" s="127">
        <v>740</v>
      </c>
      <c r="B232" s="124" t="s">
        <v>237</v>
      </c>
      <c r="C232" s="38">
        <f>SUM(Ikärakenne[[#This Row],[0–5-vuotiaat]:[16 vuotta täyttäneet]])</f>
        <v>31008</v>
      </c>
      <c r="D232" s="41">
        <v>903</v>
      </c>
      <c r="E232" s="41">
        <v>157</v>
      </c>
      <c r="F232" s="41">
        <v>1449</v>
      </c>
      <c r="G232" s="41">
        <v>884</v>
      </c>
      <c r="H232" s="41">
        <v>27615</v>
      </c>
      <c r="I232" s="41">
        <v>15747</v>
      </c>
      <c r="J232" s="136" cm="1">
        <f t="array" ref="J232">Ikäryhmähinnat[Ikä 0–5]*Ikärakenne[[#This Row],[0–5-vuotiaat]]</f>
        <v>8448124.8600000013</v>
      </c>
      <c r="K232" s="136" cm="1">
        <f t="array" ref="K232">Ikäryhmähinnat[Ikä 6]*Ikärakenne[[#This Row],[6 vuotiaat]]</f>
        <v>1561861.1199999999</v>
      </c>
      <c r="L232" s="136" cm="1">
        <f t="array" ref="L232">Ikäryhmähinnat[Ikä 7–12]*Ikärakenne[[#This Row],[7–12-vuotiaat]]</f>
        <v>12357173.43</v>
      </c>
      <c r="M232" s="136" cm="1">
        <f t="array" ref="M232">Ikäryhmähinnat[Ikä 13–15]*Ikärakenne[[#This Row],[13–15-vuotiaat]]</f>
        <v>12772217.639999999</v>
      </c>
      <c r="N232" s="136" cm="1">
        <f t="array" ref="N232">Ikäryhmähinnat[Ikä 16+]*Ikärakenne[[#This Row],[16 vuotta täyttäneet]]</f>
        <v>2022246.4500000002</v>
      </c>
      <c r="O232" s="136" cm="1">
        <f t="array" ref="O232">Ikäryhmähinnat[Ikä 18-64]*Ikärakenne[[#This Row],[18–64-vuotiaat]]</f>
        <v>1412663.3699999999</v>
      </c>
      <c r="P232" s="178">
        <f>SUM(Ikärakenne[[#This Row],[Ikä 0–5]:[Ikä 18-64]])</f>
        <v>38574286.869999997</v>
      </c>
    </row>
    <row r="233" spans="1:16" x14ac:dyDescent="0.25">
      <c r="A233" s="127">
        <v>742</v>
      </c>
      <c r="B233" s="124" t="s">
        <v>238</v>
      </c>
      <c r="C233" s="38">
        <f>SUM(Ikärakenne[[#This Row],[0–5-vuotiaat]:[16 vuotta täyttäneet]])</f>
        <v>974</v>
      </c>
      <c r="D233" s="41">
        <v>38</v>
      </c>
      <c r="E233" s="41">
        <v>6</v>
      </c>
      <c r="F233" s="41">
        <v>40</v>
      </c>
      <c r="G233" s="41">
        <v>24</v>
      </c>
      <c r="H233" s="41">
        <v>866</v>
      </c>
      <c r="I233" s="41">
        <v>485</v>
      </c>
      <c r="J233" s="136" cm="1">
        <f t="array" ref="J233">Ikäryhmähinnat[Ikä 0–5]*Ikärakenne[[#This Row],[0–5-vuotiaat]]</f>
        <v>355513.56000000006</v>
      </c>
      <c r="K233" s="136" cm="1">
        <f t="array" ref="K233">Ikäryhmähinnat[Ikä 6]*Ikärakenne[[#This Row],[6 vuotiaat]]</f>
        <v>59688.959999999999</v>
      </c>
      <c r="L233" s="136" cm="1">
        <f t="array" ref="L233">Ikäryhmähinnat[Ikä 7–12]*Ikärakenne[[#This Row],[7–12-vuotiaat]]</f>
        <v>341122.8</v>
      </c>
      <c r="M233" s="136" cm="1">
        <f t="array" ref="M233">Ikäryhmähinnat[Ikä 13–15]*Ikärakenne[[#This Row],[13–15-vuotiaat]]</f>
        <v>346757.04</v>
      </c>
      <c r="N233" s="136" cm="1">
        <f t="array" ref="N233">Ikäryhmähinnat[Ikä 16+]*Ikärakenne[[#This Row],[16 vuotta täyttäneet]]</f>
        <v>63417.18</v>
      </c>
      <c r="O233" s="136" cm="1">
        <f t="array" ref="O233">Ikäryhmähinnat[Ikä 18-64]*Ikärakenne[[#This Row],[18–64-vuotiaat]]</f>
        <v>43509.35</v>
      </c>
      <c r="P233" s="178">
        <f>SUM(Ikärakenne[[#This Row],[Ikä 0–5]:[Ikä 18-64]])</f>
        <v>1210008.8900000001</v>
      </c>
    </row>
    <row r="234" spans="1:16" x14ac:dyDescent="0.25">
      <c r="A234" s="127">
        <v>743</v>
      </c>
      <c r="B234" s="124" t="s">
        <v>239</v>
      </c>
      <c r="C234" s="38">
        <f>SUM(Ikärakenne[[#This Row],[0–5-vuotiaat]:[16 vuotta täyttäneet]])</f>
        <v>67283</v>
      </c>
      <c r="D234" s="41">
        <v>3785</v>
      </c>
      <c r="E234" s="41">
        <v>677</v>
      </c>
      <c r="F234" s="41">
        <v>4591</v>
      </c>
      <c r="G234" s="41">
        <v>2538</v>
      </c>
      <c r="H234" s="41">
        <v>55692</v>
      </c>
      <c r="I234" s="41">
        <v>39743</v>
      </c>
      <c r="J234" s="136" cm="1">
        <f t="array" ref="J234">Ikäryhmähinnat[Ikä 0–5]*Ikärakenne[[#This Row],[0–5-vuotiaat]]</f>
        <v>35411021.700000003</v>
      </c>
      <c r="K234" s="136" cm="1">
        <f t="array" ref="K234">Ikäryhmähinnat[Ikä 6]*Ikärakenne[[#This Row],[6 vuotiaat]]</f>
        <v>6734904.3200000003</v>
      </c>
      <c r="L234" s="136" cm="1">
        <f t="array" ref="L234">Ikäryhmähinnat[Ikä 7–12]*Ikärakenne[[#This Row],[7–12-vuotiaat]]</f>
        <v>39152369.369999997</v>
      </c>
      <c r="M234" s="136" cm="1">
        <f t="array" ref="M234">Ikäryhmähinnat[Ikä 13–15]*Ikärakenne[[#This Row],[13–15-vuotiaat]]</f>
        <v>36669556.979999997</v>
      </c>
      <c r="N234" s="136" cm="1">
        <f t="array" ref="N234">Ikäryhmähinnat[Ikä 16+]*Ikärakenne[[#This Row],[16 vuotta täyttäneet]]</f>
        <v>4078325.16</v>
      </c>
      <c r="O234" s="136" cm="1">
        <f t="array" ref="O234">Ikäryhmähinnat[Ikä 18-64]*Ikärakenne[[#This Row],[18–64-vuotiaat]]</f>
        <v>3565344.53</v>
      </c>
      <c r="P234" s="178">
        <f>SUM(Ikärakenne[[#This Row],[Ikä 0–5]:[Ikä 18-64]])</f>
        <v>125611522.06</v>
      </c>
    </row>
    <row r="235" spans="1:16" x14ac:dyDescent="0.25">
      <c r="A235" s="127">
        <v>746</v>
      </c>
      <c r="B235" s="124" t="s">
        <v>240</v>
      </c>
      <c r="C235" s="38">
        <f>SUM(Ikärakenne[[#This Row],[0–5-vuotiaat]:[16 vuotta täyttäneet]])</f>
        <v>4585</v>
      </c>
      <c r="D235" s="41">
        <v>297</v>
      </c>
      <c r="E235" s="41">
        <v>54</v>
      </c>
      <c r="F235" s="41">
        <v>425</v>
      </c>
      <c r="G235" s="41">
        <v>267</v>
      </c>
      <c r="H235" s="41">
        <v>3542</v>
      </c>
      <c r="I235" s="41">
        <v>2366</v>
      </c>
      <c r="J235" s="136" cm="1">
        <f t="array" ref="J235">Ikäryhmähinnat[Ikä 0–5]*Ikärakenne[[#This Row],[0–5-vuotiaat]]</f>
        <v>2778619.14</v>
      </c>
      <c r="K235" s="136" cm="1">
        <f t="array" ref="K235">Ikäryhmähinnat[Ikä 6]*Ikärakenne[[#This Row],[6 vuotiaat]]</f>
        <v>537200.64000000001</v>
      </c>
      <c r="L235" s="136" cm="1">
        <f t="array" ref="L235">Ikäryhmähinnat[Ikä 7–12]*Ikärakenne[[#This Row],[7–12-vuotiaat]]</f>
        <v>3624429.75</v>
      </c>
      <c r="M235" s="136" cm="1">
        <f t="array" ref="M235">Ikäryhmähinnat[Ikä 13–15]*Ikärakenne[[#This Row],[13–15-vuotiaat]]</f>
        <v>3857672.07</v>
      </c>
      <c r="N235" s="136" cm="1">
        <f t="array" ref="N235">Ikäryhmähinnat[Ikä 16+]*Ikärakenne[[#This Row],[16 vuotta täyttäneet]]</f>
        <v>259380.66</v>
      </c>
      <c r="O235" s="136" cm="1">
        <f t="array" ref="O235">Ikäryhmähinnat[Ikä 18-64]*Ikärakenne[[#This Row],[18–64-vuotiaat]]</f>
        <v>212253.86</v>
      </c>
      <c r="P235" s="178">
        <f>SUM(Ikärakenne[[#This Row],[Ikä 0–5]:[Ikä 18-64]])</f>
        <v>11269556.119999999</v>
      </c>
    </row>
    <row r="236" spans="1:16" x14ac:dyDescent="0.25">
      <c r="A236" s="127">
        <v>747</v>
      </c>
      <c r="B236" s="124" t="s">
        <v>241</v>
      </c>
      <c r="C236" s="38">
        <f>SUM(Ikärakenne[[#This Row],[0–5-vuotiaat]:[16 vuotta täyttäneet]])</f>
        <v>1229</v>
      </c>
      <c r="D236" s="41">
        <v>31</v>
      </c>
      <c r="E236" s="41">
        <v>10</v>
      </c>
      <c r="F236" s="41">
        <v>56</v>
      </c>
      <c r="G236" s="41">
        <v>41</v>
      </c>
      <c r="H236" s="41">
        <v>1091</v>
      </c>
      <c r="I236" s="41">
        <v>565</v>
      </c>
      <c r="J236" s="136" cm="1">
        <f t="array" ref="J236">Ikäryhmähinnat[Ikä 0–5]*Ikärakenne[[#This Row],[0–5-vuotiaat]]</f>
        <v>290024.22000000003</v>
      </c>
      <c r="K236" s="136" cm="1">
        <f t="array" ref="K236">Ikäryhmähinnat[Ikä 6]*Ikärakenne[[#This Row],[6 vuotiaat]]</f>
        <v>99481.600000000006</v>
      </c>
      <c r="L236" s="136" cm="1">
        <f t="array" ref="L236">Ikäryhmähinnat[Ikä 7–12]*Ikärakenne[[#This Row],[7–12-vuotiaat]]</f>
        <v>477571.92</v>
      </c>
      <c r="M236" s="136" cm="1">
        <f t="array" ref="M236">Ikäryhmähinnat[Ikä 13–15]*Ikärakenne[[#This Row],[13–15-vuotiaat]]</f>
        <v>592376.61</v>
      </c>
      <c r="N236" s="136" cm="1">
        <f t="array" ref="N236">Ikäryhmähinnat[Ikä 16+]*Ikärakenne[[#This Row],[16 vuotta täyttäneet]]</f>
        <v>79893.930000000008</v>
      </c>
      <c r="O236" s="136" cm="1">
        <f t="array" ref="O236">Ikäryhmähinnat[Ikä 18-64]*Ikärakenne[[#This Row],[18–64-vuotiaat]]</f>
        <v>50686.149999999994</v>
      </c>
      <c r="P236" s="178">
        <f>SUM(Ikärakenne[[#This Row],[Ikä 0–5]:[Ikä 18-64]])</f>
        <v>1590034.43</v>
      </c>
    </row>
    <row r="237" spans="1:16" x14ac:dyDescent="0.25">
      <c r="A237" s="127">
        <v>748</v>
      </c>
      <c r="B237" s="124" t="s">
        <v>242</v>
      </c>
      <c r="C237" s="38">
        <f>SUM(Ikärakenne[[#This Row],[0–5-vuotiaat]:[16 vuotta täyttäneet]])</f>
        <v>4723</v>
      </c>
      <c r="D237" s="41">
        <v>292</v>
      </c>
      <c r="E237" s="41">
        <v>40</v>
      </c>
      <c r="F237" s="41">
        <v>410</v>
      </c>
      <c r="G237" s="41">
        <v>244</v>
      </c>
      <c r="H237" s="41">
        <v>3737</v>
      </c>
      <c r="I237" s="41">
        <v>2251</v>
      </c>
      <c r="J237" s="136" cm="1">
        <f t="array" ref="J237">Ikäryhmähinnat[Ikä 0–5]*Ikärakenne[[#This Row],[0–5-vuotiaat]]</f>
        <v>2731841.04</v>
      </c>
      <c r="K237" s="136" cm="1">
        <f t="array" ref="K237">Ikäryhmähinnat[Ikä 6]*Ikärakenne[[#This Row],[6 vuotiaat]]</f>
        <v>397926.40000000002</v>
      </c>
      <c r="L237" s="136" cm="1">
        <f t="array" ref="L237">Ikäryhmähinnat[Ikä 7–12]*Ikärakenne[[#This Row],[7–12-vuotiaat]]</f>
        <v>3496508.6999999997</v>
      </c>
      <c r="M237" s="136" cm="1">
        <f t="array" ref="M237">Ikäryhmähinnat[Ikä 13–15]*Ikärakenne[[#This Row],[13–15-vuotiaat]]</f>
        <v>3525363.2399999998</v>
      </c>
      <c r="N237" s="136" cm="1">
        <f t="array" ref="N237">Ikäryhmähinnat[Ikä 16+]*Ikärakenne[[#This Row],[16 vuotta täyttäneet]]</f>
        <v>273660.51</v>
      </c>
      <c r="O237" s="136" cm="1">
        <f t="array" ref="O237">Ikäryhmähinnat[Ikä 18-64]*Ikärakenne[[#This Row],[18–64-vuotiaat]]</f>
        <v>201937.21</v>
      </c>
      <c r="P237" s="178">
        <f>SUM(Ikärakenne[[#This Row],[Ikä 0–5]:[Ikä 18-64]])</f>
        <v>10627237.1</v>
      </c>
    </row>
    <row r="238" spans="1:16" x14ac:dyDescent="0.25">
      <c r="A238" s="127">
        <v>749</v>
      </c>
      <c r="B238" s="124" t="s">
        <v>243</v>
      </c>
      <c r="C238" s="38">
        <f>SUM(Ikärakenne[[#This Row],[0–5-vuotiaat]:[16 vuotta täyttäneet]])</f>
        <v>21348</v>
      </c>
      <c r="D238" s="41">
        <v>1166</v>
      </c>
      <c r="E238" s="41">
        <v>233</v>
      </c>
      <c r="F238" s="41">
        <v>1725</v>
      </c>
      <c r="G238" s="41">
        <v>929</v>
      </c>
      <c r="H238" s="41">
        <v>17295</v>
      </c>
      <c r="I238" s="41">
        <v>11625</v>
      </c>
      <c r="J238" s="136" cm="1">
        <f t="array" ref="J238">Ikäryhmähinnat[Ikä 0–5]*Ikärakenne[[#This Row],[0–5-vuotiaat]]</f>
        <v>10908652.920000002</v>
      </c>
      <c r="K238" s="136" cm="1">
        <f t="array" ref="K238">Ikäryhmähinnat[Ikä 6]*Ikärakenne[[#This Row],[6 vuotiaat]]</f>
        <v>2317921.2799999998</v>
      </c>
      <c r="L238" s="136" cm="1">
        <f t="array" ref="L238">Ikäryhmähinnat[Ikä 7–12]*Ikärakenne[[#This Row],[7–12-vuotiaat]]</f>
        <v>14710920.75</v>
      </c>
      <c r="M238" s="136" cm="1">
        <f t="array" ref="M238">Ikäryhmähinnat[Ikä 13–15]*Ikärakenne[[#This Row],[13–15-vuotiaat]]</f>
        <v>13422387.09</v>
      </c>
      <c r="N238" s="136" cm="1">
        <f t="array" ref="N238">Ikäryhmähinnat[Ikä 16+]*Ikärakenne[[#This Row],[16 vuotta täyttäneet]]</f>
        <v>1266512.8500000001</v>
      </c>
      <c r="O238" s="136" cm="1">
        <f t="array" ref="O238">Ikäryhmähinnat[Ikä 18-64]*Ikärakenne[[#This Row],[18–64-vuotiaat]]</f>
        <v>1042878.7499999999</v>
      </c>
      <c r="P238" s="178">
        <f>SUM(Ikärakenne[[#This Row],[Ikä 0–5]:[Ikä 18-64]])</f>
        <v>43669273.640000008</v>
      </c>
    </row>
    <row r="239" spans="1:16" x14ac:dyDescent="0.25">
      <c r="A239" s="127">
        <v>751</v>
      </c>
      <c r="B239" s="124" t="s">
        <v>244</v>
      </c>
      <c r="C239" s="38">
        <f>SUM(Ikärakenne[[#This Row],[0–5-vuotiaat]:[16 vuotta täyttäneet]])</f>
        <v>2701</v>
      </c>
      <c r="D239" s="41">
        <v>89</v>
      </c>
      <c r="E239" s="41">
        <v>11</v>
      </c>
      <c r="F239" s="41">
        <v>132</v>
      </c>
      <c r="G239" s="41">
        <v>107</v>
      </c>
      <c r="H239" s="41">
        <v>2362</v>
      </c>
      <c r="I239" s="41">
        <v>1264</v>
      </c>
      <c r="J239" s="136" cm="1">
        <f t="array" ref="J239">Ikäryhmähinnat[Ikä 0–5]*Ikärakenne[[#This Row],[0–5-vuotiaat]]</f>
        <v>832650.18</v>
      </c>
      <c r="K239" s="136" cm="1">
        <f t="array" ref="K239">Ikäryhmähinnat[Ikä 6]*Ikärakenne[[#This Row],[6 vuotiaat]]</f>
        <v>109429.75999999999</v>
      </c>
      <c r="L239" s="136" cm="1">
        <f t="array" ref="L239">Ikäryhmähinnat[Ikä 7–12]*Ikärakenne[[#This Row],[7–12-vuotiaat]]</f>
        <v>1125705.24</v>
      </c>
      <c r="M239" s="136" cm="1">
        <f t="array" ref="M239">Ikäryhmähinnat[Ikä 13–15]*Ikärakenne[[#This Row],[13–15-vuotiaat]]</f>
        <v>1545958.47</v>
      </c>
      <c r="N239" s="136" cm="1">
        <f t="array" ref="N239">Ikäryhmähinnat[Ikä 16+]*Ikärakenne[[#This Row],[16 vuotta täyttäneet]]</f>
        <v>172969.26</v>
      </c>
      <c r="O239" s="136" cm="1">
        <f t="array" ref="O239">Ikäryhmähinnat[Ikä 18-64]*Ikärakenne[[#This Row],[18–64-vuotiaat]]</f>
        <v>113393.43999999999</v>
      </c>
      <c r="P239" s="178">
        <f>SUM(Ikärakenne[[#This Row],[Ikä 0–5]:[Ikä 18-64]])</f>
        <v>3900106.35</v>
      </c>
    </row>
    <row r="240" spans="1:16" x14ac:dyDescent="0.25">
      <c r="A240" s="127">
        <v>753</v>
      </c>
      <c r="B240" s="124" t="s">
        <v>245</v>
      </c>
      <c r="C240" s="38">
        <f>SUM(Ikärakenne[[#This Row],[0–5-vuotiaat]:[16 vuotta täyttäneet]])</f>
        <v>23006</v>
      </c>
      <c r="D240" s="41">
        <v>1319</v>
      </c>
      <c r="E240" s="41">
        <v>225</v>
      </c>
      <c r="F240" s="41">
        <v>1606</v>
      </c>
      <c r="G240" s="41">
        <v>923</v>
      </c>
      <c r="H240" s="41">
        <v>18933</v>
      </c>
      <c r="I240" s="41">
        <v>13917</v>
      </c>
      <c r="J240" s="136" cm="1">
        <f t="array" ref="J240">Ikäryhmähinnat[Ikä 0–5]*Ikärakenne[[#This Row],[0–5-vuotiaat]]</f>
        <v>12340062.780000001</v>
      </c>
      <c r="K240" s="136" cm="1">
        <f t="array" ref="K240">Ikäryhmähinnat[Ikä 6]*Ikärakenne[[#This Row],[6 vuotiaat]]</f>
        <v>2238336</v>
      </c>
      <c r="L240" s="136" cm="1">
        <f t="array" ref="L240">Ikäryhmähinnat[Ikä 7–12]*Ikärakenne[[#This Row],[7–12-vuotiaat]]</f>
        <v>13696080.42</v>
      </c>
      <c r="M240" s="136" cm="1">
        <f t="array" ref="M240">Ikäryhmähinnat[Ikä 13–15]*Ikärakenne[[#This Row],[13–15-vuotiaat]]</f>
        <v>13335697.83</v>
      </c>
      <c r="N240" s="136" cm="1">
        <f t="array" ref="N240">Ikäryhmähinnat[Ikä 16+]*Ikärakenne[[#This Row],[16 vuotta täyttäneet]]</f>
        <v>1386463.59</v>
      </c>
      <c r="O240" s="136" cm="1">
        <f t="array" ref="O240">Ikäryhmähinnat[Ikä 18-64]*Ikärakenne[[#This Row],[18–64-vuotiaat]]</f>
        <v>1248494.0699999998</v>
      </c>
      <c r="P240" s="178">
        <f>SUM(Ikärakenne[[#This Row],[Ikä 0–5]:[Ikä 18-64]])</f>
        <v>44245134.690000005</v>
      </c>
    </row>
    <row r="241" spans="1:16" x14ac:dyDescent="0.25">
      <c r="A241" s="127">
        <v>755</v>
      </c>
      <c r="B241" s="124" t="s">
        <v>246</v>
      </c>
      <c r="C241" s="38">
        <f>SUM(Ikärakenne[[#This Row],[0–5-vuotiaat]:[16 vuotta täyttäneet]])</f>
        <v>6192</v>
      </c>
      <c r="D241" s="41">
        <v>309</v>
      </c>
      <c r="E241" s="41">
        <v>53</v>
      </c>
      <c r="F241" s="41">
        <v>408</v>
      </c>
      <c r="G241" s="41">
        <v>236</v>
      </c>
      <c r="H241" s="41">
        <v>5186</v>
      </c>
      <c r="I241" s="41">
        <v>3639</v>
      </c>
      <c r="J241" s="136" cm="1">
        <f t="array" ref="J241">Ikäryhmähinnat[Ikä 0–5]*Ikärakenne[[#This Row],[0–5-vuotiaat]]</f>
        <v>2890886.58</v>
      </c>
      <c r="K241" s="136" cm="1">
        <f t="array" ref="K241">Ikäryhmähinnat[Ikä 6]*Ikärakenne[[#This Row],[6 vuotiaat]]</f>
        <v>527252.47999999998</v>
      </c>
      <c r="L241" s="136" cm="1">
        <f t="array" ref="L241">Ikäryhmähinnat[Ikä 7–12]*Ikärakenne[[#This Row],[7–12-vuotiaat]]</f>
        <v>3479452.56</v>
      </c>
      <c r="M241" s="136" cm="1">
        <f t="array" ref="M241">Ikäryhmähinnat[Ikä 13–15]*Ikärakenne[[#This Row],[13–15-vuotiaat]]</f>
        <v>3409777.5599999996</v>
      </c>
      <c r="N241" s="136" cm="1">
        <f t="array" ref="N241">Ikäryhmähinnat[Ikä 16+]*Ikärakenne[[#This Row],[16 vuotta täyttäneet]]</f>
        <v>379770.78</v>
      </c>
      <c r="O241" s="136" cm="1">
        <f t="array" ref="O241">Ikäryhmähinnat[Ikä 18-64]*Ikärakenne[[#This Row],[18–64-vuotiaat]]</f>
        <v>326454.69</v>
      </c>
      <c r="P241" s="178">
        <f>SUM(Ikärakenne[[#This Row],[Ikä 0–5]:[Ikä 18-64]])</f>
        <v>11013594.649999999</v>
      </c>
    </row>
    <row r="242" spans="1:16" x14ac:dyDescent="0.25">
      <c r="A242" s="127">
        <v>758</v>
      </c>
      <c r="B242" s="124" t="s">
        <v>247</v>
      </c>
      <c r="C242" s="38">
        <f>SUM(Ikärakenne[[#This Row],[0–5-vuotiaat]:[16 vuotta täyttäneet]])</f>
        <v>8095</v>
      </c>
      <c r="D242" s="41">
        <v>325</v>
      </c>
      <c r="E242" s="41">
        <v>65</v>
      </c>
      <c r="F242" s="41">
        <v>437</v>
      </c>
      <c r="G242" s="41">
        <v>263</v>
      </c>
      <c r="H242" s="41">
        <v>7005</v>
      </c>
      <c r="I242" s="41">
        <v>4344</v>
      </c>
      <c r="J242" s="136" cm="1">
        <f t="array" ref="J242">Ikäryhmähinnat[Ikä 0–5]*Ikärakenne[[#This Row],[0–5-vuotiaat]]</f>
        <v>3040576.5000000005</v>
      </c>
      <c r="K242" s="136" cm="1">
        <f t="array" ref="K242">Ikäryhmähinnat[Ikä 6]*Ikärakenne[[#This Row],[6 vuotiaat]]</f>
        <v>646630.40000000002</v>
      </c>
      <c r="L242" s="136" cm="1">
        <f t="array" ref="L242">Ikäryhmähinnat[Ikä 7–12]*Ikärakenne[[#This Row],[7–12-vuotiaat]]</f>
        <v>3726766.59</v>
      </c>
      <c r="M242" s="136" cm="1">
        <f t="array" ref="M242">Ikäryhmähinnat[Ikä 13–15]*Ikärakenne[[#This Row],[13–15-vuotiaat]]</f>
        <v>3799879.23</v>
      </c>
      <c r="N242" s="136" cm="1">
        <f t="array" ref="N242">Ikäryhmähinnat[Ikä 16+]*Ikärakenne[[#This Row],[16 vuotta täyttäneet]]</f>
        <v>512976.15</v>
      </c>
      <c r="O242" s="136" cm="1">
        <f t="array" ref="O242">Ikäryhmähinnat[Ikä 18-64]*Ikärakenne[[#This Row],[18–64-vuotiaat]]</f>
        <v>389700.24</v>
      </c>
      <c r="P242" s="178">
        <f>SUM(Ikärakenne[[#This Row],[Ikä 0–5]:[Ikä 18-64]])</f>
        <v>12116529.110000001</v>
      </c>
    </row>
    <row r="243" spans="1:16" x14ac:dyDescent="0.25">
      <c r="A243" s="127">
        <v>759</v>
      </c>
      <c r="B243" s="124" t="s">
        <v>248</v>
      </c>
      <c r="C243" s="38">
        <f>SUM(Ikärakenne[[#This Row],[0–5-vuotiaat]:[16 vuotta täyttäneet]])</f>
        <v>1772</v>
      </c>
      <c r="D243" s="41">
        <v>66</v>
      </c>
      <c r="E243" s="41">
        <v>15</v>
      </c>
      <c r="F243" s="41">
        <v>123</v>
      </c>
      <c r="G243" s="41">
        <v>71</v>
      </c>
      <c r="H243" s="41">
        <v>1497</v>
      </c>
      <c r="I243" s="41">
        <v>828</v>
      </c>
      <c r="J243" s="136" cm="1">
        <f t="array" ref="J243">Ikäryhmähinnat[Ikä 0–5]*Ikärakenne[[#This Row],[0–5-vuotiaat]]</f>
        <v>617470.92000000004</v>
      </c>
      <c r="K243" s="136" cm="1">
        <f t="array" ref="K243">Ikäryhmähinnat[Ikä 6]*Ikärakenne[[#This Row],[6 vuotiaat]]</f>
        <v>149222.39999999999</v>
      </c>
      <c r="L243" s="136" cm="1">
        <f t="array" ref="L243">Ikäryhmähinnat[Ikä 7–12]*Ikärakenne[[#This Row],[7–12-vuotiaat]]</f>
        <v>1048952.6099999999</v>
      </c>
      <c r="M243" s="136" cm="1">
        <f t="array" ref="M243">Ikäryhmähinnat[Ikä 13–15]*Ikärakenne[[#This Row],[13–15-vuotiaat]]</f>
        <v>1025822.9099999999</v>
      </c>
      <c r="N243" s="136" cm="1">
        <f t="array" ref="N243">Ikäryhmähinnat[Ikä 16+]*Ikärakenne[[#This Row],[16 vuotta täyttäneet]]</f>
        <v>109625.31000000001</v>
      </c>
      <c r="O243" s="136" cm="1">
        <f t="array" ref="O243">Ikäryhmähinnat[Ikä 18-64]*Ikärakenne[[#This Row],[18–64-vuotiaat]]</f>
        <v>74279.87999999999</v>
      </c>
      <c r="P243" s="178">
        <f>SUM(Ikärakenne[[#This Row],[Ikä 0–5]:[Ikä 18-64]])</f>
        <v>3025374.03</v>
      </c>
    </row>
    <row r="244" spans="1:16" x14ac:dyDescent="0.25">
      <c r="A244" s="127">
        <v>761</v>
      </c>
      <c r="B244" s="124" t="s">
        <v>249</v>
      </c>
      <c r="C244" s="38">
        <f>SUM(Ikärakenne[[#This Row],[0–5-vuotiaat]:[16 vuotta täyttäneet]])</f>
        <v>8339</v>
      </c>
      <c r="D244" s="41">
        <v>285</v>
      </c>
      <c r="E244" s="41">
        <v>68</v>
      </c>
      <c r="F244" s="41">
        <v>484</v>
      </c>
      <c r="G244" s="41">
        <v>268</v>
      </c>
      <c r="H244" s="41">
        <v>7234</v>
      </c>
      <c r="I244" s="41">
        <v>4131</v>
      </c>
      <c r="J244" s="136" cm="1">
        <f t="array" ref="J244">Ikäryhmähinnat[Ikä 0–5]*Ikärakenne[[#This Row],[0–5-vuotiaat]]</f>
        <v>2666351.7000000002</v>
      </c>
      <c r="K244" s="136" cm="1">
        <f t="array" ref="K244">Ikäryhmähinnat[Ikä 6]*Ikärakenne[[#This Row],[6 vuotiaat]]</f>
        <v>676474.88</v>
      </c>
      <c r="L244" s="136" cm="1">
        <f t="array" ref="L244">Ikäryhmähinnat[Ikä 7–12]*Ikärakenne[[#This Row],[7–12-vuotiaat]]</f>
        <v>4127585.88</v>
      </c>
      <c r="M244" s="136" cm="1">
        <f t="array" ref="M244">Ikäryhmähinnat[Ikä 13–15]*Ikärakenne[[#This Row],[13–15-vuotiaat]]</f>
        <v>3872120.28</v>
      </c>
      <c r="N244" s="136" cm="1">
        <f t="array" ref="N244">Ikäryhmähinnat[Ikä 16+]*Ikärakenne[[#This Row],[16 vuotta täyttäneet]]</f>
        <v>529745.82000000007</v>
      </c>
      <c r="O244" s="136" cm="1">
        <f t="array" ref="O244">Ikäryhmähinnat[Ikä 18-64]*Ikärakenne[[#This Row],[18–64-vuotiaat]]</f>
        <v>370592.00999999995</v>
      </c>
      <c r="P244" s="178">
        <f>SUM(Ikärakenne[[#This Row],[Ikä 0–5]:[Ikä 18-64]])</f>
        <v>12242870.57</v>
      </c>
    </row>
    <row r="245" spans="1:16" x14ac:dyDescent="0.25">
      <c r="A245" s="127">
        <v>762</v>
      </c>
      <c r="B245" s="124" t="s">
        <v>250</v>
      </c>
      <c r="C245" s="38">
        <f>SUM(Ikärakenne[[#This Row],[0–5-vuotiaat]:[16 vuotta täyttäneet]])</f>
        <v>3521</v>
      </c>
      <c r="D245" s="41">
        <v>113</v>
      </c>
      <c r="E245" s="41">
        <v>21</v>
      </c>
      <c r="F245" s="41">
        <v>174</v>
      </c>
      <c r="G245" s="41">
        <v>109</v>
      </c>
      <c r="H245" s="41">
        <v>3104</v>
      </c>
      <c r="I245" s="41">
        <v>1640</v>
      </c>
      <c r="J245" s="136" cm="1">
        <f t="array" ref="J245">Ikäryhmähinnat[Ikä 0–5]*Ikärakenne[[#This Row],[0–5-vuotiaat]]</f>
        <v>1057185.06</v>
      </c>
      <c r="K245" s="136" cm="1">
        <f t="array" ref="K245">Ikäryhmähinnat[Ikä 6]*Ikärakenne[[#This Row],[6 vuotiaat]]</f>
        <v>208911.35999999999</v>
      </c>
      <c r="L245" s="136" cm="1">
        <f t="array" ref="L245">Ikäryhmähinnat[Ikä 7–12]*Ikärakenne[[#This Row],[7–12-vuotiaat]]</f>
        <v>1483884.18</v>
      </c>
      <c r="M245" s="136" cm="1">
        <f t="array" ref="M245">Ikäryhmähinnat[Ikä 13–15]*Ikärakenne[[#This Row],[13–15-vuotiaat]]</f>
        <v>1574854.89</v>
      </c>
      <c r="N245" s="136" cm="1">
        <f t="array" ref="N245">Ikäryhmähinnat[Ikä 16+]*Ikärakenne[[#This Row],[16 vuotta täyttäneet]]</f>
        <v>227305.92</v>
      </c>
      <c r="O245" s="136" cm="1">
        <f t="array" ref="O245">Ikäryhmähinnat[Ikä 18-64]*Ikärakenne[[#This Row],[18–64-vuotiaat]]</f>
        <v>147124.4</v>
      </c>
      <c r="P245" s="178">
        <f>SUM(Ikärakenne[[#This Row],[Ikä 0–5]:[Ikä 18-64]])</f>
        <v>4699265.8099999996</v>
      </c>
    </row>
    <row r="246" spans="1:16" x14ac:dyDescent="0.25">
      <c r="A246" s="127">
        <v>765</v>
      </c>
      <c r="B246" s="124" t="s">
        <v>251</v>
      </c>
      <c r="C246" s="38">
        <f>SUM(Ikärakenne[[#This Row],[0–5-vuotiaat]:[16 vuotta täyttäneet]])</f>
        <v>10161</v>
      </c>
      <c r="D246" s="41">
        <v>429</v>
      </c>
      <c r="E246" s="41">
        <v>80</v>
      </c>
      <c r="F246" s="41">
        <v>656</v>
      </c>
      <c r="G246" s="41">
        <v>360</v>
      </c>
      <c r="H246" s="41">
        <v>8636</v>
      </c>
      <c r="I246" s="41">
        <v>5356</v>
      </c>
      <c r="J246" s="136" cm="1">
        <f t="array" ref="J246">Ikäryhmähinnat[Ikä 0–5]*Ikärakenne[[#This Row],[0–5-vuotiaat]]</f>
        <v>4013560.9800000004</v>
      </c>
      <c r="K246" s="136" cm="1">
        <f t="array" ref="K246">Ikäryhmähinnat[Ikä 6]*Ikärakenne[[#This Row],[6 vuotiaat]]</f>
        <v>795852.80000000005</v>
      </c>
      <c r="L246" s="136" cm="1">
        <f t="array" ref="L246">Ikäryhmähinnat[Ikä 7–12]*Ikärakenne[[#This Row],[7–12-vuotiaat]]</f>
        <v>5594413.9199999999</v>
      </c>
      <c r="M246" s="136" cm="1">
        <f t="array" ref="M246">Ikäryhmähinnat[Ikä 13–15]*Ikärakenne[[#This Row],[13–15-vuotiaat]]</f>
        <v>5201355.5999999996</v>
      </c>
      <c r="N246" s="136" cm="1">
        <f t="array" ref="N246">Ikäryhmähinnat[Ikä 16+]*Ikärakenne[[#This Row],[16 vuotta täyttäneet]]</f>
        <v>632414.28</v>
      </c>
      <c r="O246" s="136" cm="1">
        <f t="array" ref="O246">Ikäryhmähinnat[Ikä 18-64]*Ikärakenne[[#This Row],[18–64-vuotiaat]]</f>
        <v>480486.75999999995</v>
      </c>
      <c r="P246" s="178">
        <f>SUM(Ikärakenne[[#This Row],[Ikä 0–5]:[Ikä 18-64]])</f>
        <v>16718084.339999998</v>
      </c>
    </row>
    <row r="247" spans="1:16" x14ac:dyDescent="0.25">
      <c r="A247" s="127">
        <v>768</v>
      </c>
      <c r="B247" s="124" t="s">
        <v>252</v>
      </c>
      <c r="C247" s="38">
        <f>SUM(Ikärakenne[[#This Row],[0–5-vuotiaat]:[16 vuotta täyttäneet]])</f>
        <v>2310</v>
      </c>
      <c r="D247" s="41">
        <v>73</v>
      </c>
      <c r="E247" s="41">
        <v>10</v>
      </c>
      <c r="F247" s="41">
        <v>100</v>
      </c>
      <c r="G247" s="41">
        <v>48</v>
      </c>
      <c r="H247" s="41">
        <v>2079</v>
      </c>
      <c r="I247" s="41">
        <v>1037</v>
      </c>
      <c r="J247" s="136" cm="1">
        <f t="array" ref="J247">Ikäryhmähinnat[Ikä 0–5]*Ikärakenne[[#This Row],[0–5-vuotiaat]]</f>
        <v>682960.26</v>
      </c>
      <c r="K247" s="136" cm="1">
        <f t="array" ref="K247">Ikäryhmähinnat[Ikä 6]*Ikärakenne[[#This Row],[6 vuotiaat]]</f>
        <v>99481.600000000006</v>
      </c>
      <c r="L247" s="136" cm="1">
        <f t="array" ref="L247">Ikäryhmähinnat[Ikä 7–12]*Ikärakenne[[#This Row],[7–12-vuotiaat]]</f>
        <v>852807</v>
      </c>
      <c r="M247" s="136" cm="1">
        <f t="array" ref="M247">Ikäryhmähinnat[Ikä 13–15]*Ikärakenne[[#This Row],[13–15-vuotiaat]]</f>
        <v>693514.08</v>
      </c>
      <c r="N247" s="136" cm="1">
        <f t="array" ref="N247">Ikäryhmähinnat[Ikä 16+]*Ikärakenne[[#This Row],[16 vuotta täyttäneet]]</f>
        <v>152245.17000000001</v>
      </c>
      <c r="O247" s="136" cm="1">
        <f t="array" ref="O247">Ikäryhmähinnat[Ikä 18-64]*Ikärakenne[[#This Row],[18–64-vuotiaat]]</f>
        <v>93029.26999999999</v>
      </c>
      <c r="P247" s="178">
        <f>SUM(Ikärakenne[[#This Row],[Ikä 0–5]:[Ikä 18-64]])</f>
        <v>2574037.38</v>
      </c>
    </row>
    <row r="248" spans="1:16" x14ac:dyDescent="0.25">
      <c r="A248" s="127">
        <v>777</v>
      </c>
      <c r="B248" s="124" t="s">
        <v>253</v>
      </c>
      <c r="C248" s="38">
        <f>SUM(Ikärakenne[[#This Row],[0–5-vuotiaat]:[16 vuotta täyttäneet]])</f>
        <v>6957</v>
      </c>
      <c r="D248" s="41">
        <v>176</v>
      </c>
      <c r="E248" s="41">
        <v>32</v>
      </c>
      <c r="F248" s="41">
        <v>310</v>
      </c>
      <c r="G248" s="41">
        <v>170</v>
      </c>
      <c r="H248" s="41">
        <v>6269</v>
      </c>
      <c r="I248" s="41">
        <v>3150</v>
      </c>
      <c r="J248" s="136" cm="1">
        <f t="array" ref="J248">Ikäryhmähinnat[Ikä 0–5]*Ikärakenne[[#This Row],[0–5-vuotiaat]]</f>
        <v>1646589.12</v>
      </c>
      <c r="K248" s="136" cm="1">
        <f t="array" ref="K248">Ikäryhmähinnat[Ikä 6]*Ikärakenne[[#This Row],[6 vuotiaat]]</f>
        <v>318341.12</v>
      </c>
      <c r="L248" s="136" cm="1">
        <f t="array" ref="L248">Ikäryhmähinnat[Ikä 7–12]*Ikärakenne[[#This Row],[7–12-vuotiaat]]</f>
        <v>2643701.6999999997</v>
      </c>
      <c r="M248" s="136" cm="1">
        <f t="array" ref="M248">Ikäryhmähinnat[Ikä 13–15]*Ikärakenne[[#This Row],[13–15-vuotiaat]]</f>
        <v>2456195.6999999997</v>
      </c>
      <c r="N248" s="136" cm="1">
        <f t="array" ref="N248">Ikäryhmähinnat[Ikä 16+]*Ikärakenne[[#This Row],[16 vuotta täyttäneet]]</f>
        <v>459078.87000000005</v>
      </c>
      <c r="O248" s="136" cm="1">
        <f t="array" ref="O248">Ikäryhmähinnat[Ikä 18-64]*Ikärakenne[[#This Row],[18–64-vuotiaat]]</f>
        <v>282586.5</v>
      </c>
      <c r="P248" s="178">
        <f>SUM(Ikärakenne[[#This Row],[Ikä 0–5]:[Ikä 18-64]])</f>
        <v>7806493.0099999988</v>
      </c>
    </row>
    <row r="249" spans="1:16" x14ac:dyDescent="0.25">
      <c r="A249" s="127">
        <v>778</v>
      </c>
      <c r="B249" s="124" t="s">
        <v>254</v>
      </c>
      <c r="C249" s="38">
        <f>SUM(Ikärakenne[[#This Row],[0–5-vuotiaat]:[16 vuotta täyttäneet]])</f>
        <v>6549</v>
      </c>
      <c r="D249" s="41">
        <v>223</v>
      </c>
      <c r="E249" s="41">
        <v>43</v>
      </c>
      <c r="F249" s="41">
        <v>379</v>
      </c>
      <c r="G249" s="41">
        <v>206</v>
      </c>
      <c r="H249" s="41">
        <v>5698</v>
      </c>
      <c r="I249" s="41">
        <v>3268</v>
      </c>
      <c r="J249" s="136" cm="1">
        <f t="array" ref="J249">Ikäryhmähinnat[Ikä 0–5]*Ikärakenne[[#This Row],[0–5-vuotiaat]]</f>
        <v>2086303.2600000002</v>
      </c>
      <c r="K249" s="136" cm="1">
        <f t="array" ref="K249">Ikäryhmähinnat[Ikä 6]*Ikärakenne[[#This Row],[6 vuotiaat]]</f>
        <v>427770.88</v>
      </c>
      <c r="L249" s="136" cm="1">
        <f t="array" ref="L249">Ikäryhmähinnat[Ikä 7–12]*Ikärakenne[[#This Row],[7–12-vuotiaat]]</f>
        <v>3232138.53</v>
      </c>
      <c r="M249" s="136" cm="1">
        <f t="array" ref="M249">Ikäryhmähinnat[Ikä 13–15]*Ikärakenne[[#This Row],[13–15-vuotiaat]]</f>
        <v>2976331.26</v>
      </c>
      <c r="N249" s="136" cm="1">
        <f t="array" ref="N249">Ikäryhmähinnat[Ikä 16+]*Ikärakenne[[#This Row],[16 vuotta täyttäneet]]</f>
        <v>417264.54000000004</v>
      </c>
      <c r="O249" s="136" cm="1">
        <f t="array" ref="O249">Ikäryhmähinnat[Ikä 18-64]*Ikärakenne[[#This Row],[18–64-vuotiaat]]</f>
        <v>293172.27999999997</v>
      </c>
      <c r="P249" s="178">
        <f>SUM(Ikärakenne[[#This Row],[Ikä 0–5]:[Ikä 18-64]])</f>
        <v>9432980.7499999981</v>
      </c>
    </row>
    <row r="250" spans="1:16" x14ac:dyDescent="0.25">
      <c r="A250" s="127">
        <v>781</v>
      </c>
      <c r="B250" s="124" t="s">
        <v>255</v>
      </c>
      <c r="C250" s="38">
        <f>SUM(Ikärakenne[[#This Row],[0–5-vuotiaat]:[16 vuotta täyttäneet]])</f>
        <v>3367</v>
      </c>
      <c r="D250" s="41">
        <v>69</v>
      </c>
      <c r="E250" s="41">
        <v>13</v>
      </c>
      <c r="F250" s="41">
        <v>114</v>
      </c>
      <c r="G250" s="41">
        <v>63</v>
      </c>
      <c r="H250" s="41">
        <v>3108</v>
      </c>
      <c r="I250" s="41">
        <v>1477</v>
      </c>
      <c r="J250" s="136" cm="1">
        <f t="array" ref="J250">Ikäryhmähinnat[Ikä 0–5]*Ikärakenne[[#This Row],[0–5-vuotiaat]]</f>
        <v>645537.78</v>
      </c>
      <c r="K250" s="136" cm="1">
        <f t="array" ref="K250">Ikäryhmähinnat[Ikä 6]*Ikärakenne[[#This Row],[6 vuotiaat]]</f>
        <v>129326.08</v>
      </c>
      <c r="L250" s="136" cm="1">
        <f t="array" ref="L250">Ikäryhmähinnat[Ikä 7–12]*Ikärakenne[[#This Row],[7–12-vuotiaat]]</f>
        <v>972199.98</v>
      </c>
      <c r="M250" s="136" cm="1">
        <f t="array" ref="M250">Ikäryhmähinnat[Ikä 13–15]*Ikärakenne[[#This Row],[13–15-vuotiaat]]</f>
        <v>910237.23</v>
      </c>
      <c r="N250" s="136" cm="1">
        <f t="array" ref="N250">Ikäryhmähinnat[Ikä 16+]*Ikärakenne[[#This Row],[16 vuotta täyttäneet]]</f>
        <v>227598.84000000003</v>
      </c>
      <c r="O250" s="136" cm="1">
        <f t="array" ref="O250">Ikäryhmähinnat[Ikä 18-64]*Ikärakenne[[#This Row],[18–64-vuotiaat]]</f>
        <v>132501.66999999998</v>
      </c>
      <c r="P250" s="178">
        <f>SUM(Ikärakenne[[#This Row],[Ikä 0–5]:[Ikä 18-64]])</f>
        <v>3017401.5799999996</v>
      </c>
    </row>
    <row r="251" spans="1:16" x14ac:dyDescent="0.25">
      <c r="A251" s="127">
        <v>783</v>
      </c>
      <c r="B251" s="124" t="s">
        <v>256</v>
      </c>
      <c r="C251" s="38">
        <f>SUM(Ikärakenne[[#This Row],[0–5-vuotiaat]:[16 vuotta täyttäneet]])</f>
        <v>6221</v>
      </c>
      <c r="D251" s="41">
        <v>194</v>
      </c>
      <c r="E251" s="41">
        <v>52</v>
      </c>
      <c r="F251" s="41">
        <v>339</v>
      </c>
      <c r="G251" s="41">
        <v>199</v>
      </c>
      <c r="H251" s="41">
        <v>5437</v>
      </c>
      <c r="I251" s="41">
        <v>3174</v>
      </c>
      <c r="J251" s="136" cm="1">
        <f t="array" ref="J251">Ikäryhmähinnat[Ikä 0–5]*Ikärakenne[[#This Row],[0–5-vuotiaat]]</f>
        <v>1814990.2800000003</v>
      </c>
      <c r="K251" s="136" cm="1">
        <f t="array" ref="K251">Ikäryhmähinnat[Ikä 6]*Ikärakenne[[#This Row],[6 vuotiaat]]</f>
        <v>517304.32000000001</v>
      </c>
      <c r="L251" s="136" cm="1">
        <f t="array" ref="L251">Ikäryhmähinnat[Ikä 7–12]*Ikärakenne[[#This Row],[7–12-vuotiaat]]</f>
        <v>2891015.73</v>
      </c>
      <c r="M251" s="136" cm="1">
        <f t="array" ref="M251">Ikäryhmähinnat[Ikä 13–15]*Ikärakenne[[#This Row],[13–15-vuotiaat]]</f>
        <v>2875193.79</v>
      </c>
      <c r="N251" s="136" cm="1">
        <f t="array" ref="N251">Ikäryhmähinnat[Ikä 16+]*Ikärakenne[[#This Row],[16 vuotta täyttäneet]]</f>
        <v>398151.51</v>
      </c>
      <c r="O251" s="136" cm="1">
        <f t="array" ref="O251">Ikäryhmähinnat[Ikä 18-64]*Ikärakenne[[#This Row],[18–64-vuotiaat]]</f>
        <v>284739.53999999998</v>
      </c>
      <c r="P251" s="178">
        <f>SUM(Ikärakenne[[#This Row],[Ikä 0–5]:[Ikä 18-64]])</f>
        <v>8781395.1699999999</v>
      </c>
    </row>
    <row r="252" spans="1:16" x14ac:dyDescent="0.25">
      <c r="A252" s="127">
        <v>785</v>
      </c>
      <c r="B252" s="124" t="s">
        <v>257</v>
      </c>
      <c r="C252" s="38">
        <f>SUM(Ikärakenne[[#This Row],[0–5-vuotiaat]:[16 vuotta täyttäneet]])</f>
        <v>2544</v>
      </c>
      <c r="D252" s="41">
        <v>87</v>
      </c>
      <c r="E252" s="41">
        <v>18</v>
      </c>
      <c r="F252" s="41">
        <v>124</v>
      </c>
      <c r="G252" s="41">
        <v>64</v>
      </c>
      <c r="H252" s="41">
        <v>2251</v>
      </c>
      <c r="I252" s="41">
        <v>1151</v>
      </c>
      <c r="J252" s="136" cm="1">
        <f t="array" ref="J252">Ikäryhmähinnat[Ikä 0–5]*Ikärakenne[[#This Row],[0–5-vuotiaat]]</f>
        <v>813938.94000000006</v>
      </c>
      <c r="K252" s="136" cm="1">
        <f t="array" ref="K252">Ikäryhmähinnat[Ikä 6]*Ikärakenne[[#This Row],[6 vuotiaat]]</f>
        <v>179066.88</v>
      </c>
      <c r="L252" s="136" cm="1">
        <f t="array" ref="L252">Ikäryhmähinnat[Ikä 7–12]*Ikärakenne[[#This Row],[7–12-vuotiaat]]</f>
        <v>1057480.68</v>
      </c>
      <c r="M252" s="136" cm="1">
        <f t="array" ref="M252">Ikäryhmähinnat[Ikä 13–15]*Ikärakenne[[#This Row],[13–15-vuotiaat]]</f>
        <v>924685.44</v>
      </c>
      <c r="N252" s="136" cm="1">
        <f t="array" ref="N252">Ikäryhmähinnat[Ikä 16+]*Ikärakenne[[#This Row],[16 vuotta täyttäneet]]</f>
        <v>164840.73000000001</v>
      </c>
      <c r="O252" s="136" cm="1">
        <f t="array" ref="O252">Ikäryhmähinnat[Ikä 18-64]*Ikärakenne[[#This Row],[18–64-vuotiaat]]</f>
        <v>103256.20999999999</v>
      </c>
      <c r="P252" s="178">
        <f>SUM(Ikärakenne[[#This Row],[Ikä 0–5]:[Ikä 18-64]])</f>
        <v>3243268.88</v>
      </c>
    </row>
    <row r="253" spans="1:16" x14ac:dyDescent="0.25">
      <c r="A253" s="127">
        <v>790</v>
      </c>
      <c r="B253" s="124" t="s">
        <v>258</v>
      </c>
      <c r="C253" s="38">
        <f>SUM(Ikärakenne[[#This Row],[0–5-vuotiaat]:[16 vuotta täyttäneet]])</f>
        <v>23332</v>
      </c>
      <c r="D253" s="41">
        <v>941</v>
      </c>
      <c r="E253" s="41">
        <v>165</v>
      </c>
      <c r="F253" s="41">
        <v>1315</v>
      </c>
      <c r="G253" s="41">
        <v>765</v>
      </c>
      <c r="H253" s="41">
        <v>20146</v>
      </c>
      <c r="I253" s="41">
        <v>12030</v>
      </c>
      <c r="J253" s="136" cm="1">
        <f t="array" ref="J253">Ikäryhmähinnat[Ikä 0–5]*Ikärakenne[[#This Row],[0–5-vuotiaat]]</f>
        <v>8803638.4199999999</v>
      </c>
      <c r="K253" s="136" cm="1">
        <f t="array" ref="K253">Ikäryhmähinnat[Ikä 6]*Ikärakenne[[#This Row],[6 vuotiaat]]</f>
        <v>1641446.3999999999</v>
      </c>
      <c r="L253" s="136" cm="1">
        <f t="array" ref="L253">Ikäryhmähinnat[Ikä 7–12]*Ikärakenne[[#This Row],[7–12-vuotiaat]]</f>
        <v>11214412.049999999</v>
      </c>
      <c r="M253" s="136" cm="1">
        <f t="array" ref="M253">Ikäryhmähinnat[Ikä 13–15]*Ikärakenne[[#This Row],[13–15-vuotiaat]]</f>
        <v>11052880.649999999</v>
      </c>
      <c r="N253" s="136" cm="1">
        <f t="array" ref="N253">Ikäryhmähinnat[Ikä 16+]*Ikärakenne[[#This Row],[16 vuotta täyttäneet]]</f>
        <v>1475291.58</v>
      </c>
      <c r="O253" s="136" cm="1">
        <f t="array" ref="O253">Ikäryhmähinnat[Ikä 18-64]*Ikärakenne[[#This Row],[18–64-vuotiaat]]</f>
        <v>1079211.2999999998</v>
      </c>
      <c r="P253" s="178">
        <f>SUM(Ikärakenne[[#This Row],[Ikä 0–5]:[Ikä 18-64]])</f>
        <v>35266880.399999991</v>
      </c>
    </row>
    <row r="254" spans="1:16" x14ac:dyDescent="0.25">
      <c r="A254" s="127">
        <v>791</v>
      </c>
      <c r="B254" s="124" t="s">
        <v>259</v>
      </c>
      <c r="C254" s="38">
        <f>SUM(Ikärakenne[[#This Row],[0–5-vuotiaat]:[16 vuotta täyttäneet]])</f>
        <v>4861</v>
      </c>
      <c r="D254" s="41">
        <v>241</v>
      </c>
      <c r="E254" s="41">
        <v>35</v>
      </c>
      <c r="F254" s="41">
        <v>286</v>
      </c>
      <c r="G254" s="41">
        <v>172</v>
      </c>
      <c r="H254" s="41">
        <v>4127</v>
      </c>
      <c r="I254" s="41">
        <v>2368</v>
      </c>
      <c r="J254" s="136" cm="1">
        <f t="array" ref="J254">Ikäryhmähinnat[Ikä 0–5]*Ikärakenne[[#This Row],[0–5-vuotiaat]]</f>
        <v>2254704.4200000004</v>
      </c>
      <c r="K254" s="136" cm="1">
        <f t="array" ref="K254">Ikäryhmähinnat[Ikä 6]*Ikärakenne[[#This Row],[6 vuotiaat]]</f>
        <v>348185.59999999998</v>
      </c>
      <c r="L254" s="136" cm="1">
        <f t="array" ref="L254">Ikäryhmähinnat[Ikä 7–12]*Ikärakenne[[#This Row],[7–12-vuotiaat]]</f>
        <v>2439028.02</v>
      </c>
      <c r="M254" s="136" cm="1">
        <f t="array" ref="M254">Ikäryhmähinnat[Ikä 13–15]*Ikärakenne[[#This Row],[13–15-vuotiaat]]</f>
        <v>2485092.1199999996</v>
      </c>
      <c r="N254" s="136" cm="1">
        <f t="array" ref="N254">Ikäryhmähinnat[Ikä 16+]*Ikärakenne[[#This Row],[16 vuotta täyttäneet]]</f>
        <v>302220.21000000002</v>
      </c>
      <c r="O254" s="136" cm="1">
        <f t="array" ref="O254">Ikäryhmähinnat[Ikä 18-64]*Ikärakenne[[#This Row],[18–64-vuotiaat]]</f>
        <v>212433.28</v>
      </c>
      <c r="P254" s="178">
        <f>SUM(Ikärakenne[[#This Row],[Ikä 0–5]:[Ikä 18-64]])</f>
        <v>8041663.6500000004</v>
      </c>
    </row>
    <row r="255" spans="1:16" x14ac:dyDescent="0.25">
      <c r="A255" s="127">
        <v>831</v>
      </c>
      <c r="B255" s="124" t="s">
        <v>260</v>
      </c>
      <c r="C255" s="38">
        <f>SUM(Ikärakenne[[#This Row],[0–5-vuotiaat]:[16 vuotta täyttäneet]])</f>
        <v>4574</v>
      </c>
      <c r="D255" s="41">
        <v>216</v>
      </c>
      <c r="E255" s="41">
        <v>32</v>
      </c>
      <c r="F255" s="41">
        <v>269</v>
      </c>
      <c r="G255" s="41">
        <v>171</v>
      </c>
      <c r="H255" s="41">
        <v>3886</v>
      </c>
      <c r="I255" s="41">
        <v>2386</v>
      </c>
      <c r="J255" s="136" cm="1">
        <f t="array" ref="J255">Ikäryhmähinnat[Ikä 0–5]*Ikärakenne[[#This Row],[0–5-vuotiaat]]</f>
        <v>2020813.9200000002</v>
      </c>
      <c r="K255" s="136" cm="1">
        <f t="array" ref="K255">Ikäryhmähinnat[Ikä 6]*Ikärakenne[[#This Row],[6 vuotiaat]]</f>
        <v>318341.12</v>
      </c>
      <c r="L255" s="136" cm="1">
        <f t="array" ref="L255">Ikäryhmähinnat[Ikä 7–12]*Ikärakenne[[#This Row],[7–12-vuotiaat]]</f>
        <v>2294050.83</v>
      </c>
      <c r="M255" s="136" cm="1">
        <f t="array" ref="M255">Ikäryhmähinnat[Ikä 13–15]*Ikärakenne[[#This Row],[13–15-vuotiaat]]</f>
        <v>2470643.9099999997</v>
      </c>
      <c r="N255" s="136" cm="1">
        <f t="array" ref="N255">Ikäryhmähinnat[Ikä 16+]*Ikärakenne[[#This Row],[16 vuotta täyttäneet]]</f>
        <v>284571.78000000003</v>
      </c>
      <c r="O255" s="136" cm="1">
        <f t="array" ref="O255">Ikäryhmähinnat[Ikä 18-64]*Ikärakenne[[#This Row],[18–64-vuotiaat]]</f>
        <v>214048.06</v>
      </c>
      <c r="P255" s="178">
        <f>SUM(Ikärakenne[[#This Row],[Ikä 0–5]:[Ikä 18-64]])</f>
        <v>7602469.6199999992</v>
      </c>
    </row>
    <row r="256" spans="1:16" x14ac:dyDescent="0.25">
      <c r="A256" s="127">
        <v>832</v>
      </c>
      <c r="B256" s="124" t="s">
        <v>261</v>
      </c>
      <c r="C256" s="38">
        <f>SUM(Ikärakenne[[#This Row],[0–5-vuotiaat]:[16 vuotta täyttäneet]])</f>
        <v>3555</v>
      </c>
      <c r="D256" s="41">
        <v>144</v>
      </c>
      <c r="E256" s="41">
        <v>30</v>
      </c>
      <c r="F256" s="41">
        <v>195</v>
      </c>
      <c r="G256" s="41">
        <v>129</v>
      </c>
      <c r="H256" s="41">
        <v>3057</v>
      </c>
      <c r="I256" s="41">
        <v>1689</v>
      </c>
      <c r="J256" s="136" cm="1">
        <f t="array" ref="J256">Ikäryhmähinnat[Ikä 0–5]*Ikärakenne[[#This Row],[0–5-vuotiaat]]</f>
        <v>1347209.28</v>
      </c>
      <c r="K256" s="136" cm="1">
        <f t="array" ref="K256">Ikäryhmähinnat[Ikä 6]*Ikärakenne[[#This Row],[6 vuotiaat]]</f>
        <v>298444.79999999999</v>
      </c>
      <c r="L256" s="136" cm="1">
        <f t="array" ref="L256">Ikäryhmähinnat[Ikä 7–12]*Ikärakenne[[#This Row],[7–12-vuotiaat]]</f>
        <v>1662973.65</v>
      </c>
      <c r="M256" s="136" cm="1">
        <f t="array" ref="M256">Ikäryhmähinnat[Ikä 13–15]*Ikärakenne[[#This Row],[13–15-vuotiaat]]</f>
        <v>1863819.0899999999</v>
      </c>
      <c r="N256" s="136" cm="1">
        <f t="array" ref="N256">Ikäryhmähinnat[Ikä 16+]*Ikärakenne[[#This Row],[16 vuotta täyttäneet]]</f>
        <v>223864.11000000002</v>
      </c>
      <c r="O256" s="136" cm="1">
        <f t="array" ref="O256">Ikäryhmähinnat[Ikä 18-64]*Ikärakenne[[#This Row],[18–64-vuotiaat]]</f>
        <v>151520.19</v>
      </c>
      <c r="P256" s="178">
        <f>SUM(Ikärakenne[[#This Row],[Ikä 0–5]:[Ikä 18-64]])</f>
        <v>5547831.120000001</v>
      </c>
    </row>
    <row r="257" spans="1:16" x14ac:dyDescent="0.25">
      <c r="A257" s="127">
        <v>833</v>
      </c>
      <c r="B257" s="124" t="s">
        <v>262</v>
      </c>
      <c r="C257" s="38">
        <f>SUM(Ikärakenne[[#This Row],[0–5-vuotiaat]:[16 vuotta täyttäneet]])</f>
        <v>1707</v>
      </c>
      <c r="D257" s="41">
        <v>71</v>
      </c>
      <c r="E257" s="41">
        <v>12</v>
      </c>
      <c r="F257" s="41">
        <v>89</v>
      </c>
      <c r="G257" s="41">
        <v>49</v>
      </c>
      <c r="H257" s="41">
        <v>1486</v>
      </c>
      <c r="I257" s="41">
        <v>815</v>
      </c>
      <c r="J257" s="136" cm="1">
        <f t="array" ref="J257">Ikäryhmähinnat[Ikä 0–5]*Ikärakenne[[#This Row],[0–5-vuotiaat]]</f>
        <v>664249.02</v>
      </c>
      <c r="K257" s="136" cm="1">
        <f t="array" ref="K257">Ikäryhmähinnat[Ikä 6]*Ikärakenne[[#This Row],[6 vuotiaat]]</f>
        <v>119377.92</v>
      </c>
      <c r="L257" s="136" cm="1">
        <f t="array" ref="L257">Ikäryhmähinnat[Ikä 7–12]*Ikärakenne[[#This Row],[7–12-vuotiaat]]</f>
        <v>758998.23</v>
      </c>
      <c r="M257" s="136" cm="1">
        <f t="array" ref="M257">Ikäryhmähinnat[Ikä 13–15]*Ikärakenne[[#This Row],[13–15-vuotiaat]]</f>
        <v>707962.28999999992</v>
      </c>
      <c r="N257" s="136" cm="1">
        <f t="array" ref="N257">Ikäryhmähinnat[Ikä 16+]*Ikärakenne[[#This Row],[16 vuotta täyttäneet]]</f>
        <v>108819.78</v>
      </c>
      <c r="O257" s="136" cm="1">
        <f t="array" ref="O257">Ikäryhmähinnat[Ikä 18-64]*Ikärakenne[[#This Row],[18–64-vuotiaat]]</f>
        <v>73113.649999999994</v>
      </c>
      <c r="P257" s="178">
        <f>SUM(Ikärakenne[[#This Row],[Ikä 0–5]:[Ikä 18-64]])</f>
        <v>2432520.8899999997</v>
      </c>
    </row>
    <row r="258" spans="1:16" x14ac:dyDescent="0.25">
      <c r="A258" s="127">
        <v>834</v>
      </c>
      <c r="B258" s="124" t="s">
        <v>263</v>
      </c>
      <c r="C258" s="38">
        <f>SUM(Ikärakenne[[#This Row],[0–5-vuotiaat]:[16 vuotta täyttäneet]])</f>
        <v>5777</v>
      </c>
      <c r="D258" s="41">
        <v>268</v>
      </c>
      <c r="E258" s="41">
        <v>37</v>
      </c>
      <c r="F258" s="41">
        <v>316</v>
      </c>
      <c r="G258" s="41">
        <v>183</v>
      </c>
      <c r="H258" s="41">
        <v>4973</v>
      </c>
      <c r="I258" s="41">
        <v>3023</v>
      </c>
      <c r="J258" s="136" cm="1">
        <f t="array" ref="J258">Ikäryhmähinnat[Ikä 0–5]*Ikärakenne[[#This Row],[0–5-vuotiaat]]</f>
        <v>2507306.16</v>
      </c>
      <c r="K258" s="136" cm="1">
        <f t="array" ref="K258">Ikäryhmähinnat[Ikä 6]*Ikärakenne[[#This Row],[6 vuotiaat]]</f>
        <v>368081.91999999998</v>
      </c>
      <c r="L258" s="136" cm="1">
        <f t="array" ref="L258">Ikäryhmähinnat[Ikä 7–12]*Ikärakenne[[#This Row],[7–12-vuotiaat]]</f>
        <v>2694870.12</v>
      </c>
      <c r="M258" s="136" cm="1">
        <f t="array" ref="M258">Ikäryhmähinnat[Ikä 13–15]*Ikärakenne[[#This Row],[13–15-vuotiaat]]</f>
        <v>2644022.4299999997</v>
      </c>
      <c r="N258" s="136" cm="1">
        <f t="array" ref="N258">Ikäryhmähinnat[Ikä 16+]*Ikärakenne[[#This Row],[16 vuotta täyttäneet]]</f>
        <v>364172.79000000004</v>
      </c>
      <c r="O258" s="136" cm="1">
        <f t="array" ref="O258">Ikäryhmähinnat[Ikä 18-64]*Ikärakenne[[#This Row],[18–64-vuotiaat]]</f>
        <v>271193.32999999996</v>
      </c>
      <c r="P258" s="178">
        <f>SUM(Ikärakenne[[#This Row],[Ikä 0–5]:[Ikä 18-64]])</f>
        <v>8849646.75</v>
      </c>
    </row>
    <row r="259" spans="1:16" x14ac:dyDescent="0.25">
      <c r="A259" s="127">
        <v>837</v>
      </c>
      <c r="B259" s="124" t="s">
        <v>264</v>
      </c>
      <c r="C259" s="38">
        <f>SUM(Ikärakenne[[#This Row],[0–5-vuotiaat]:[16 vuotta täyttäneet]])</f>
        <v>263337</v>
      </c>
      <c r="D259" s="41">
        <v>12256</v>
      </c>
      <c r="E259" s="41">
        <v>1941</v>
      </c>
      <c r="F259" s="41">
        <v>13293</v>
      </c>
      <c r="G259" s="41">
        <v>7160</v>
      </c>
      <c r="H259" s="41">
        <v>228687</v>
      </c>
      <c r="I259" s="41">
        <v>173783</v>
      </c>
      <c r="J259" s="136" cm="1">
        <f t="array" ref="J259">Ikäryhmähinnat[Ikä 0–5]*Ikärakenne[[#This Row],[0–5-vuotiaat]]</f>
        <v>114662478.72000001</v>
      </c>
      <c r="K259" s="136" cm="1">
        <f t="array" ref="K259">Ikäryhmähinnat[Ikä 6]*Ikärakenne[[#This Row],[6 vuotiaat]]</f>
        <v>19309378.559999999</v>
      </c>
      <c r="L259" s="136" cm="1">
        <f t="array" ref="L259">Ikäryhmähinnat[Ikä 7–12]*Ikärakenne[[#This Row],[7–12-vuotiaat]]</f>
        <v>113363634.50999999</v>
      </c>
      <c r="M259" s="136" cm="1">
        <f t="array" ref="M259">Ikäryhmähinnat[Ikä 13–15]*Ikärakenne[[#This Row],[13–15-vuotiaat]]</f>
        <v>103449183.59999999</v>
      </c>
      <c r="N259" s="136" cm="1">
        <f t="array" ref="N259">Ikäryhmähinnat[Ikä 16+]*Ikärakenne[[#This Row],[16 vuotta täyttäneet]]</f>
        <v>16746749.010000002</v>
      </c>
      <c r="O259" s="136" cm="1">
        <f t="array" ref="O259">Ikäryhmähinnat[Ikä 18-64]*Ikärakenne[[#This Row],[18–64-vuotiaat]]</f>
        <v>15590072.93</v>
      </c>
      <c r="P259" s="178">
        <f>SUM(Ikärakenne[[#This Row],[Ikä 0–5]:[Ikä 18-64]])</f>
        <v>383121497.32999998</v>
      </c>
    </row>
    <row r="260" spans="1:16" x14ac:dyDescent="0.25">
      <c r="A260" s="127">
        <v>844</v>
      </c>
      <c r="B260" s="124" t="s">
        <v>265</v>
      </c>
      <c r="C260" s="38">
        <f>SUM(Ikärakenne[[#This Row],[0–5-vuotiaat]:[16 vuotta täyttäneet]])</f>
        <v>1388</v>
      </c>
      <c r="D260" s="41">
        <v>34</v>
      </c>
      <c r="E260" s="41">
        <v>6</v>
      </c>
      <c r="F260" s="41">
        <v>64</v>
      </c>
      <c r="G260" s="41">
        <v>41</v>
      </c>
      <c r="H260" s="41">
        <v>1243</v>
      </c>
      <c r="I260" s="41">
        <v>595</v>
      </c>
      <c r="J260" s="136" cm="1">
        <f t="array" ref="J260">Ikäryhmähinnat[Ikä 0–5]*Ikärakenne[[#This Row],[0–5-vuotiaat]]</f>
        <v>318091.08</v>
      </c>
      <c r="K260" s="136" cm="1">
        <f t="array" ref="K260">Ikäryhmähinnat[Ikä 6]*Ikärakenne[[#This Row],[6 vuotiaat]]</f>
        <v>59688.959999999999</v>
      </c>
      <c r="L260" s="136" cm="1">
        <f t="array" ref="L260">Ikäryhmähinnat[Ikä 7–12]*Ikärakenne[[#This Row],[7–12-vuotiaat]]</f>
        <v>545796.48</v>
      </c>
      <c r="M260" s="136" cm="1">
        <f t="array" ref="M260">Ikäryhmähinnat[Ikä 13–15]*Ikärakenne[[#This Row],[13–15-vuotiaat]]</f>
        <v>592376.61</v>
      </c>
      <c r="N260" s="136" cm="1">
        <f t="array" ref="N260">Ikäryhmähinnat[Ikä 16+]*Ikärakenne[[#This Row],[16 vuotta täyttäneet]]</f>
        <v>91024.89</v>
      </c>
      <c r="O260" s="136" cm="1">
        <f t="array" ref="O260">Ikäryhmähinnat[Ikä 18-64]*Ikärakenne[[#This Row],[18–64-vuotiaat]]</f>
        <v>53377.45</v>
      </c>
      <c r="P260" s="178">
        <f>SUM(Ikärakenne[[#This Row],[Ikä 0–5]:[Ikä 18-64]])</f>
        <v>1660355.4699999997</v>
      </c>
    </row>
    <row r="261" spans="1:16" x14ac:dyDescent="0.25">
      <c r="A261" s="127">
        <v>845</v>
      </c>
      <c r="B261" s="124" t="s">
        <v>266</v>
      </c>
      <c r="C261" s="38">
        <f>SUM(Ikärakenne[[#This Row],[0–5-vuotiaat]:[16 vuotta täyttäneet]])</f>
        <v>2837</v>
      </c>
      <c r="D261" s="41">
        <v>159</v>
      </c>
      <c r="E261" s="41">
        <v>21</v>
      </c>
      <c r="F261" s="41">
        <v>192</v>
      </c>
      <c r="G261" s="41">
        <v>88</v>
      </c>
      <c r="H261" s="41">
        <v>2377</v>
      </c>
      <c r="I261" s="41">
        <v>1406</v>
      </c>
      <c r="J261" s="136" cm="1">
        <f t="array" ref="J261">Ikäryhmähinnat[Ikä 0–5]*Ikärakenne[[#This Row],[0–5-vuotiaat]]</f>
        <v>1487543.58</v>
      </c>
      <c r="K261" s="136" cm="1">
        <f t="array" ref="K261">Ikäryhmähinnat[Ikä 6]*Ikärakenne[[#This Row],[6 vuotiaat]]</f>
        <v>208911.35999999999</v>
      </c>
      <c r="L261" s="136" cm="1">
        <f t="array" ref="L261">Ikäryhmähinnat[Ikä 7–12]*Ikärakenne[[#This Row],[7–12-vuotiaat]]</f>
        <v>1637389.44</v>
      </c>
      <c r="M261" s="136" cm="1">
        <f t="array" ref="M261">Ikäryhmähinnat[Ikä 13–15]*Ikärakenne[[#This Row],[13–15-vuotiaat]]</f>
        <v>1271442.48</v>
      </c>
      <c r="N261" s="136" cm="1">
        <f t="array" ref="N261">Ikäryhmähinnat[Ikä 16+]*Ikärakenne[[#This Row],[16 vuotta täyttäneet]]</f>
        <v>174067.71000000002</v>
      </c>
      <c r="O261" s="136" cm="1">
        <f t="array" ref="O261">Ikäryhmähinnat[Ikä 18-64]*Ikärakenne[[#This Row],[18–64-vuotiaat]]</f>
        <v>126132.26</v>
      </c>
      <c r="P261" s="178">
        <f>SUM(Ikärakenne[[#This Row],[Ikä 0–5]:[Ikä 18-64]])</f>
        <v>4905486.8299999991</v>
      </c>
    </row>
    <row r="262" spans="1:16" x14ac:dyDescent="0.25">
      <c r="A262" s="127">
        <v>846</v>
      </c>
      <c r="B262" s="124" t="s">
        <v>267</v>
      </c>
      <c r="C262" s="38">
        <f>SUM(Ikärakenne[[#This Row],[0–5-vuotiaat]:[16 vuotta täyttäneet]])</f>
        <v>4574</v>
      </c>
      <c r="D262" s="41">
        <v>169</v>
      </c>
      <c r="E262" s="41">
        <v>27</v>
      </c>
      <c r="F262" s="41">
        <v>274</v>
      </c>
      <c r="G262" s="41">
        <v>165</v>
      </c>
      <c r="H262" s="41">
        <v>3939</v>
      </c>
      <c r="I262" s="41">
        <v>2154</v>
      </c>
      <c r="J262" s="136" cm="1">
        <f t="array" ref="J262">Ikäryhmähinnat[Ikä 0–5]*Ikärakenne[[#This Row],[0–5-vuotiaat]]</f>
        <v>1581099.78</v>
      </c>
      <c r="K262" s="136" cm="1">
        <f t="array" ref="K262">Ikäryhmähinnat[Ikä 6]*Ikärakenne[[#This Row],[6 vuotiaat]]</f>
        <v>268600.32000000001</v>
      </c>
      <c r="L262" s="136" cm="1">
        <f t="array" ref="L262">Ikäryhmähinnat[Ikä 7–12]*Ikärakenne[[#This Row],[7–12-vuotiaat]]</f>
        <v>2336691.1799999997</v>
      </c>
      <c r="M262" s="136" cm="1">
        <f t="array" ref="M262">Ikäryhmähinnat[Ikä 13–15]*Ikärakenne[[#This Row],[13–15-vuotiaat]]</f>
        <v>2383954.65</v>
      </c>
      <c r="N262" s="136" cm="1">
        <f t="array" ref="N262">Ikäryhmähinnat[Ikä 16+]*Ikärakenne[[#This Row],[16 vuotta täyttäneet]]</f>
        <v>288452.97000000003</v>
      </c>
      <c r="O262" s="136" cm="1">
        <f t="array" ref="O262">Ikäryhmähinnat[Ikä 18-64]*Ikärakenne[[#This Row],[18–64-vuotiaat]]</f>
        <v>193235.34</v>
      </c>
      <c r="P262" s="178">
        <f>SUM(Ikärakenne[[#This Row],[Ikä 0–5]:[Ikä 18-64]])</f>
        <v>7052034.2399999993</v>
      </c>
    </row>
    <row r="263" spans="1:16" x14ac:dyDescent="0.25">
      <c r="A263" s="127">
        <v>848</v>
      </c>
      <c r="B263" s="124" t="s">
        <v>268</v>
      </c>
      <c r="C263" s="38">
        <f>SUM(Ikärakenne[[#This Row],[0–5-vuotiaat]:[16 vuotta täyttäneet]])</f>
        <v>3869</v>
      </c>
      <c r="D263" s="41">
        <v>122</v>
      </c>
      <c r="E263" s="41">
        <v>29</v>
      </c>
      <c r="F263" s="41">
        <v>222</v>
      </c>
      <c r="G263" s="41">
        <v>135</v>
      </c>
      <c r="H263" s="41">
        <v>3361</v>
      </c>
      <c r="I263" s="41">
        <v>1813</v>
      </c>
      <c r="J263" s="136" cm="1">
        <f t="array" ref="J263">Ikäryhmähinnat[Ikä 0–5]*Ikärakenne[[#This Row],[0–5-vuotiaat]]</f>
        <v>1141385.6400000001</v>
      </c>
      <c r="K263" s="136" cm="1">
        <f t="array" ref="K263">Ikäryhmähinnat[Ikä 6]*Ikärakenne[[#This Row],[6 vuotiaat]]</f>
        <v>288496.64000000001</v>
      </c>
      <c r="L263" s="136" cm="1">
        <f t="array" ref="L263">Ikäryhmähinnat[Ikä 7–12]*Ikärakenne[[#This Row],[7–12-vuotiaat]]</f>
        <v>1893231.54</v>
      </c>
      <c r="M263" s="136" cm="1">
        <f t="array" ref="M263">Ikäryhmähinnat[Ikä 13–15]*Ikärakenne[[#This Row],[13–15-vuotiaat]]</f>
        <v>1950508.3499999999</v>
      </c>
      <c r="N263" s="136" cm="1">
        <f t="array" ref="N263">Ikäryhmähinnat[Ikä 16+]*Ikärakenne[[#This Row],[16 vuotta täyttäneet]]</f>
        <v>246126.03</v>
      </c>
      <c r="O263" s="136" cm="1">
        <f t="array" ref="O263">Ikäryhmähinnat[Ikä 18-64]*Ikärakenne[[#This Row],[18–64-vuotiaat]]</f>
        <v>162644.22999999998</v>
      </c>
      <c r="P263" s="178">
        <f>SUM(Ikärakenne[[#This Row],[Ikä 0–5]:[Ikä 18-64]])</f>
        <v>5682392.4299999997</v>
      </c>
    </row>
    <row r="264" spans="1:16" x14ac:dyDescent="0.25">
      <c r="A264" s="127">
        <v>849</v>
      </c>
      <c r="B264" s="124" t="s">
        <v>269</v>
      </c>
      <c r="C264" s="38">
        <f>SUM(Ikärakenne[[#This Row],[0–5-vuotiaat]:[16 vuotta täyttäneet]])</f>
        <v>2750</v>
      </c>
      <c r="D264" s="41">
        <v>127</v>
      </c>
      <c r="E264" s="41">
        <v>23</v>
      </c>
      <c r="F264" s="41">
        <v>209</v>
      </c>
      <c r="G264" s="41">
        <v>127</v>
      </c>
      <c r="H264" s="41">
        <v>2264</v>
      </c>
      <c r="I264" s="41">
        <v>1300</v>
      </c>
      <c r="J264" s="136" cm="1">
        <f t="array" ref="J264">Ikäryhmähinnat[Ikä 0–5]*Ikärakenne[[#This Row],[0–5-vuotiaat]]</f>
        <v>1188163.74</v>
      </c>
      <c r="K264" s="136" cm="1">
        <f t="array" ref="K264">Ikäryhmähinnat[Ikä 6]*Ikärakenne[[#This Row],[6 vuotiaat]]</f>
        <v>228807.67999999999</v>
      </c>
      <c r="L264" s="136" cm="1">
        <f t="array" ref="L264">Ikäryhmähinnat[Ikä 7–12]*Ikärakenne[[#This Row],[7–12-vuotiaat]]</f>
        <v>1782366.63</v>
      </c>
      <c r="M264" s="136" cm="1">
        <f t="array" ref="M264">Ikäryhmähinnat[Ikä 13–15]*Ikärakenne[[#This Row],[13–15-vuotiaat]]</f>
        <v>1834922.67</v>
      </c>
      <c r="N264" s="136" cm="1">
        <f t="array" ref="N264">Ikäryhmähinnat[Ikä 16+]*Ikärakenne[[#This Row],[16 vuotta täyttäneet]]</f>
        <v>165792.72</v>
      </c>
      <c r="O264" s="136" cm="1">
        <f t="array" ref="O264">Ikäryhmähinnat[Ikä 18-64]*Ikärakenne[[#This Row],[18–64-vuotiaat]]</f>
        <v>116622.99999999999</v>
      </c>
      <c r="P264" s="178">
        <f>SUM(Ikärakenne[[#This Row],[Ikä 0–5]:[Ikä 18-64]])</f>
        <v>5316676.4399999995</v>
      </c>
    </row>
    <row r="265" spans="1:16" x14ac:dyDescent="0.25">
      <c r="A265" s="127">
        <v>850</v>
      </c>
      <c r="B265" s="124" t="s">
        <v>270</v>
      </c>
      <c r="C265" s="38">
        <f>SUM(Ikärakenne[[#This Row],[0–5-vuotiaat]:[16 vuotta täyttäneet]])</f>
        <v>2307</v>
      </c>
      <c r="D265" s="41">
        <v>108</v>
      </c>
      <c r="E265" s="41">
        <v>21</v>
      </c>
      <c r="F265" s="41">
        <v>155</v>
      </c>
      <c r="G265" s="41">
        <v>119</v>
      </c>
      <c r="H265" s="41">
        <v>1904</v>
      </c>
      <c r="I265" s="41">
        <v>1153</v>
      </c>
      <c r="J265" s="136" cm="1">
        <f t="array" ref="J265">Ikäryhmähinnat[Ikä 0–5]*Ikärakenne[[#This Row],[0–5-vuotiaat]]</f>
        <v>1010406.9600000001</v>
      </c>
      <c r="K265" s="136" cm="1">
        <f t="array" ref="K265">Ikäryhmähinnat[Ikä 6]*Ikärakenne[[#This Row],[6 vuotiaat]]</f>
        <v>208911.35999999999</v>
      </c>
      <c r="L265" s="136" cm="1">
        <f t="array" ref="L265">Ikäryhmähinnat[Ikä 7–12]*Ikärakenne[[#This Row],[7–12-vuotiaat]]</f>
        <v>1321850.8499999999</v>
      </c>
      <c r="M265" s="136" cm="1">
        <f t="array" ref="M265">Ikäryhmähinnat[Ikä 13–15]*Ikärakenne[[#This Row],[13–15-vuotiaat]]</f>
        <v>1719336.99</v>
      </c>
      <c r="N265" s="136" cm="1">
        <f t="array" ref="N265">Ikäryhmähinnat[Ikä 16+]*Ikärakenne[[#This Row],[16 vuotta täyttäneet]]</f>
        <v>139429.92000000001</v>
      </c>
      <c r="O265" s="136" cm="1">
        <f t="array" ref="O265">Ikäryhmähinnat[Ikä 18-64]*Ikärakenne[[#This Row],[18–64-vuotiaat]]</f>
        <v>103435.62999999999</v>
      </c>
      <c r="P265" s="178">
        <f>SUM(Ikärakenne[[#This Row],[Ikä 0–5]:[Ikä 18-64]])</f>
        <v>4503371.71</v>
      </c>
    </row>
    <row r="266" spans="1:16" x14ac:dyDescent="0.25">
      <c r="A266" s="127">
        <v>851</v>
      </c>
      <c r="B266" s="124" t="s">
        <v>271</v>
      </c>
      <c r="C266" s="38">
        <f>SUM(Ikärakenne[[#This Row],[0–5-vuotiaat]:[16 vuotta täyttäneet]])</f>
        <v>20823</v>
      </c>
      <c r="D266" s="41">
        <v>1012</v>
      </c>
      <c r="E266" s="41">
        <v>203</v>
      </c>
      <c r="F266" s="41">
        <v>1377</v>
      </c>
      <c r="G266" s="41">
        <v>850</v>
      </c>
      <c r="H266" s="41">
        <v>17381</v>
      </c>
      <c r="I266" s="41">
        <v>11235</v>
      </c>
      <c r="J266" s="136" cm="1">
        <f t="array" ref="J266">Ikäryhmähinnat[Ikä 0–5]*Ikärakenne[[#This Row],[0–5-vuotiaat]]</f>
        <v>9467887.4400000013</v>
      </c>
      <c r="K266" s="136" cm="1">
        <f t="array" ref="K266">Ikäryhmähinnat[Ikä 6]*Ikärakenne[[#This Row],[6 vuotiaat]]</f>
        <v>2019476.48</v>
      </c>
      <c r="L266" s="136" cm="1">
        <f t="array" ref="L266">Ikäryhmähinnat[Ikä 7–12]*Ikärakenne[[#This Row],[7–12-vuotiaat]]</f>
        <v>11743152.389999999</v>
      </c>
      <c r="M266" s="136" cm="1">
        <f t="array" ref="M266">Ikäryhmähinnat[Ikä 13–15]*Ikärakenne[[#This Row],[13–15-vuotiaat]]</f>
        <v>12280978.5</v>
      </c>
      <c r="N266" s="136" cm="1">
        <f t="array" ref="N266">Ikäryhmähinnat[Ikä 16+]*Ikärakenne[[#This Row],[16 vuotta täyttäneet]]</f>
        <v>1272810.6300000001</v>
      </c>
      <c r="O266" s="136" cm="1">
        <f t="array" ref="O266">Ikäryhmähinnat[Ikä 18-64]*Ikärakenne[[#This Row],[18–64-vuotiaat]]</f>
        <v>1007891.85</v>
      </c>
      <c r="P266" s="178">
        <f>SUM(Ikärakenne[[#This Row],[Ikä 0–5]:[Ikä 18-64]])</f>
        <v>37792197.290000007</v>
      </c>
    </row>
    <row r="267" spans="1:16" x14ac:dyDescent="0.25">
      <c r="A267" s="127">
        <v>853</v>
      </c>
      <c r="B267" s="124" t="s">
        <v>272</v>
      </c>
      <c r="C267" s="38">
        <f>SUM(Ikärakenne[[#This Row],[0–5-vuotiaat]:[16 vuotta täyttäneet]])</f>
        <v>209633</v>
      </c>
      <c r="D267" s="41">
        <v>9729</v>
      </c>
      <c r="E267" s="41">
        <v>1565</v>
      </c>
      <c r="F267" s="41">
        <v>10379</v>
      </c>
      <c r="G267" s="41">
        <v>5398</v>
      </c>
      <c r="H267" s="41">
        <v>182562</v>
      </c>
      <c r="I267" s="41">
        <v>136517</v>
      </c>
      <c r="J267" s="136" cm="1">
        <f t="array" ref="J267">Ikäryhmähinnat[Ikä 0–5]*Ikärakenne[[#This Row],[0–5-vuotiaat]]</f>
        <v>91020826.980000004</v>
      </c>
      <c r="K267" s="136" cm="1">
        <f t="array" ref="K267">Ikäryhmähinnat[Ikä 6]*Ikärakenne[[#This Row],[6 vuotiaat]]</f>
        <v>15568870.4</v>
      </c>
      <c r="L267" s="136" cm="1">
        <f t="array" ref="L267">Ikäryhmähinnat[Ikä 7–12]*Ikärakenne[[#This Row],[7–12-vuotiaat]]</f>
        <v>88512838.530000001</v>
      </c>
      <c r="M267" s="136" cm="1">
        <f t="array" ref="M267">Ikäryhmähinnat[Ikä 13–15]*Ikärakenne[[#This Row],[13–15-vuotiaat]]</f>
        <v>77991437.579999998</v>
      </c>
      <c r="N267" s="136" cm="1">
        <f t="array" ref="N267">Ikäryhmähinnat[Ikä 16+]*Ikärakenne[[#This Row],[16 vuotta täyttäneet]]</f>
        <v>13369015.260000002</v>
      </c>
      <c r="O267" s="136" cm="1">
        <f t="array" ref="O267">Ikäryhmähinnat[Ikä 18-64]*Ikärakenne[[#This Row],[18–64-vuotiaat]]</f>
        <v>12246940.069999998</v>
      </c>
      <c r="P267" s="178">
        <f>SUM(Ikärakenne[[#This Row],[Ikä 0–5]:[Ikä 18-64]])</f>
        <v>298709928.81999999</v>
      </c>
    </row>
    <row r="268" spans="1:16" x14ac:dyDescent="0.25">
      <c r="A268" s="127">
        <v>854</v>
      </c>
      <c r="B268" s="124" t="s">
        <v>273</v>
      </c>
      <c r="C268" s="38">
        <f>SUM(Ikärakenne[[#This Row],[0–5-vuotiaat]:[16 vuotta täyttäneet]])</f>
        <v>3146</v>
      </c>
      <c r="D268" s="41">
        <v>101</v>
      </c>
      <c r="E268" s="41">
        <v>21</v>
      </c>
      <c r="F268" s="41">
        <v>133</v>
      </c>
      <c r="G268" s="41">
        <v>70</v>
      </c>
      <c r="H268" s="41">
        <v>2821</v>
      </c>
      <c r="I268" s="41">
        <v>1366</v>
      </c>
      <c r="J268" s="136" cm="1">
        <f t="array" ref="J268">Ikäryhmähinnat[Ikä 0–5]*Ikärakenne[[#This Row],[0–5-vuotiaat]]</f>
        <v>944917.62000000011</v>
      </c>
      <c r="K268" s="136" cm="1">
        <f t="array" ref="K268">Ikäryhmähinnat[Ikä 6]*Ikärakenne[[#This Row],[6 vuotiaat]]</f>
        <v>208911.35999999999</v>
      </c>
      <c r="L268" s="136" cm="1">
        <f t="array" ref="L268">Ikäryhmähinnat[Ikä 7–12]*Ikärakenne[[#This Row],[7–12-vuotiaat]]</f>
        <v>1134233.31</v>
      </c>
      <c r="M268" s="136" cm="1">
        <f t="array" ref="M268">Ikäryhmähinnat[Ikä 13–15]*Ikärakenne[[#This Row],[13–15-vuotiaat]]</f>
        <v>1011374.7</v>
      </c>
      <c r="N268" s="136" cm="1">
        <f t="array" ref="N268">Ikäryhmähinnat[Ikä 16+]*Ikärakenne[[#This Row],[16 vuotta täyttäneet]]</f>
        <v>206581.83000000002</v>
      </c>
      <c r="O268" s="136" cm="1">
        <f t="array" ref="O268">Ikäryhmähinnat[Ikä 18-64]*Ikärakenne[[#This Row],[18–64-vuotiaat]]</f>
        <v>122543.85999999999</v>
      </c>
      <c r="P268" s="178">
        <f>SUM(Ikärakenne[[#This Row],[Ikä 0–5]:[Ikä 18-64]])</f>
        <v>3628562.68</v>
      </c>
    </row>
    <row r="269" spans="1:16" x14ac:dyDescent="0.25">
      <c r="A269" s="127">
        <v>857</v>
      </c>
      <c r="B269" s="124" t="s">
        <v>274</v>
      </c>
      <c r="C269" s="38">
        <f>SUM(Ikärakenne[[#This Row],[0–5-vuotiaat]:[16 vuotta täyttäneet]])</f>
        <v>2270</v>
      </c>
      <c r="D269" s="41">
        <v>51</v>
      </c>
      <c r="E269" s="41">
        <v>12</v>
      </c>
      <c r="F269" s="41">
        <v>88</v>
      </c>
      <c r="G269" s="41">
        <v>64</v>
      </c>
      <c r="H269" s="41">
        <v>2055</v>
      </c>
      <c r="I269" s="41">
        <v>1053</v>
      </c>
      <c r="J269" s="136" cm="1">
        <f t="array" ref="J269">Ikäryhmähinnat[Ikä 0–5]*Ikärakenne[[#This Row],[0–5-vuotiaat]]</f>
        <v>477136.62000000005</v>
      </c>
      <c r="K269" s="136" cm="1">
        <f t="array" ref="K269">Ikäryhmähinnat[Ikä 6]*Ikärakenne[[#This Row],[6 vuotiaat]]</f>
        <v>119377.92</v>
      </c>
      <c r="L269" s="136" cm="1">
        <f t="array" ref="L269">Ikäryhmähinnat[Ikä 7–12]*Ikärakenne[[#This Row],[7–12-vuotiaat]]</f>
        <v>750470.15999999992</v>
      </c>
      <c r="M269" s="136" cm="1">
        <f t="array" ref="M269">Ikäryhmähinnat[Ikä 13–15]*Ikärakenne[[#This Row],[13–15-vuotiaat]]</f>
        <v>924685.44</v>
      </c>
      <c r="N269" s="136" cm="1">
        <f t="array" ref="N269">Ikäryhmähinnat[Ikä 16+]*Ikärakenne[[#This Row],[16 vuotta täyttäneet]]</f>
        <v>150487.65</v>
      </c>
      <c r="O269" s="136" cm="1">
        <f t="array" ref="O269">Ikäryhmähinnat[Ikä 18-64]*Ikärakenne[[#This Row],[18–64-vuotiaat]]</f>
        <v>94464.62999999999</v>
      </c>
      <c r="P269" s="178">
        <f>SUM(Ikärakenne[[#This Row],[Ikä 0–5]:[Ikä 18-64]])</f>
        <v>2516622.4199999995</v>
      </c>
    </row>
    <row r="270" spans="1:16" x14ac:dyDescent="0.25">
      <c r="A270" s="127">
        <v>858</v>
      </c>
      <c r="B270" s="124" t="s">
        <v>275</v>
      </c>
      <c r="C270" s="38">
        <f>SUM(Ikärakenne[[#This Row],[0–5-vuotiaat]:[16 vuotta täyttäneet]])</f>
        <v>42479</v>
      </c>
      <c r="D270" s="41">
        <v>2490</v>
      </c>
      <c r="E270" s="41">
        <v>409</v>
      </c>
      <c r="F270" s="41">
        <v>2951</v>
      </c>
      <c r="G270" s="41">
        <v>1740</v>
      </c>
      <c r="H270" s="41">
        <v>34889</v>
      </c>
      <c r="I270" s="41">
        <v>25427</v>
      </c>
      <c r="J270" s="136" cm="1">
        <f t="array" ref="J270">Ikäryhmähinnat[Ikä 0–5]*Ikärakenne[[#This Row],[0–5-vuotiaat]]</f>
        <v>23295493.800000001</v>
      </c>
      <c r="K270" s="136" cm="1">
        <f t="array" ref="K270">Ikäryhmähinnat[Ikä 6]*Ikärakenne[[#This Row],[6 vuotiaat]]</f>
        <v>4068797.44</v>
      </c>
      <c r="L270" s="136" cm="1">
        <f t="array" ref="L270">Ikäryhmähinnat[Ikä 7–12]*Ikärakenne[[#This Row],[7–12-vuotiaat]]</f>
        <v>25166334.57</v>
      </c>
      <c r="M270" s="136" cm="1">
        <f t="array" ref="M270">Ikäryhmähinnat[Ikä 13–15]*Ikärakenne[[#This Row],[13–15-vuotiaat]]</f>
        <v>25139885.399999999</v>
      </c>
      <c r="N270" s="136" cm="1">
        <f t="array" ref="N270">Ikäryhmähinnat[Ikä 16+]*Ikärakenne[[#This Row],[16 vuotta täyttäneet]]</f>
        <v>2554921.4700000002</v>
      </c>
      <c r="O270" s="136" cm="1">
        <f t="array" ref="O270">Ikäryhmähinnat[Ikä 18-64]*Ikärakenne[[#This Row],[18–64-vuotiaat]]</f>
        <v>2281056.17</v>
      </c>
      <c r="P270" s="178">
        <f>SUM(Ikärakenne[[#This Row],[Ikä 0–5]:[Ikä 18-64]])</f>
        <v>82506488.850000009</v>
      </c>
    </row>
    <row r="271" spans="1:16" x14ac:dyDescent="0.25">
      <c r="A271" s="127">
        <v>859</v>
      </c>
      <c r="B271" s="124" t="s">
        <v>276</v>
      </c>
      <c r="C271" s="38">
        <f>SUM(Ikärakenne[[#This Row],[0–5-vuotiaat]:[16 vuotta täyttäneet]])</f>
        <v>6470</v>
      </c>
      <c r="D271" s="41">
        <v>540</v>
      </c>
      <c r="E271" s="41">
        <v>118</v>
      </c>
      <c r="F271" s="41">
        <v>764</v>
      </c>
      <c r="G271" s="41">
        <v>457</v>
      </c>
      <c r="H271" s="41">
        <v>4591</v>
      </c>
      <c r="I271" s="41">
        <v>3266</v>
      </c>
      <c r="J271" s="136" cm="1">
        <f t="array" ref="J271">Ikäryhmähinnat[Ikä 0–5]*Ikärakenne[[#This Row],[0–5-vuotiaat]]</f>
        <v>5052034.8000000007</v>
      </c>
      <c r="K271" s="136" cm="1">
        <f t="array" ref="K271">Ikäryhmähinnat[Ikä 6]*Ikärakenne[[#This Row],[6 vuotiaat]]</f>
        <v>1173882.8799999999</v>
      </c>
      <c r="L271" s="136" cm="1">
        <f t="array" ref="L271">Ikäryhmähinnat[Ikä 7–12]*Ikärakenne[[#This Row],[7–12-vuotiaat]]</f>
        <v>6515445.4799999995</v>
      </c>
      <c r="M271" s="136" cm="1">
        <f t="array" ref="M271">Ikäryhmähinnat[Ikä 13–15]*Ikärakenne[[#This Row],[13–15-vuotiaat]]</f>
        <v>6602831.9699999997</v>
      </c>
      <c r="N271" s="136" cm="1">
        <f t="array" ref="N271">Ikäryhmähinnat[Ikä 16+]*Ikärakenne[[#This Row],[16 vuotta täyttäneet]]</f>
        <v>336198.93</v>
      </c>
      <c r="O271" s="136" cm="1">
        <f t="array" ref="O271">Ikäryhmähinnat[Ikä 18-64]*Ikärakenne[[#This Row],[18–64-vuotiaat]]</f>
        <v>292992.86</v>
      </c>
      <c r="P271" s="178">
        <f>SUM(Ikärakenne[[#This Row],[Ikä 0–5]:[Ikä 18-64]])</f>
        <v>19973386.919999998</v>
      </c>
    </row>
    <row r="272" spans="1:16" x14ac:dyDescent="0.25">
      <c r="A272" s="127">
        <v>886</v>
      </c>
      <c r="B272" s="124" t="s">
        <v>277</v>
      </c>
      <c r="C272" s="38">
        <f>SUM(Ikärakenne[[#This Row],[0–5-vuotiaat]:[16 vuotta täyttäneet]])</f>
        <v>12339</v>
      </c>
      <c r="D272" s="41">
        <v>638</v>
      </c>
      <c r="E272" s="41">
        <v>105</v>
      </c>
      <c r="F272" s="41">
        <v>844</v>
      </c>
      <c r="G272" s="41">
        <v>483</v>
      </c>
      <c r="H272" s="41">
        <v>10269</v>
      </c>
      <c r="I272" s="41">
        <v>6462</v>
      </c>
      <c r="J272" s="136" cm="1">
        <f t="array" ref="J272">Ikäryhmähinnat[Ikä 0–5]*Ikärakenne[[#This Row],[0–5-vuotiaat]]</f>
        <v>5968885.5600000005</v>
      </c>
      <c r="K272" s="136" cm="1">
        <f t="array" ref="K272">Ikäryhmähinnat[Ikä 6]*Ikärakenne[[#This Row],[6 vuotiaat]]</f>
        <v>1044556.7999999999</v>
      </c>
      <c r="L272" s="136" cm="1">
        <f t="array" ref="L272">Ikäryhmähinnat[Ikä 7–12]*Ikärakenne[[#This Row],[7–12-vuotiaat]]</f>
        <v>7197691.0800000001</v>
      </c>
      <c r="M272" s="136" cm="1">
        <f t="array" ref="M272">Ikäryhmähinnat[Ikä 13–15]*Ikärakenne[[#This Row],[13–15-vuotiaat]]</f>
        <v>6978485.4299999997</v>
      </c>
      <c r="N272" s="136" cm="1">
        <f t="array" ref="N272">Ikäryhmähinnat[Ikä 16+]*Ikärakenne[[#This Row],[16 vuotta täyttäneet]]</f>
        <v>751998.87</v>
      </c>
      <c r="O272" s="136" cm="1">
        <f t="array" ref="O272">Ikäryhmähinnat[Ikä 18-64]*Ikärakenne[[#This Row],[18–64-vuotiaat]]</f>
        <v>579706.0199999999</v>
      </c>
      <c r="P272" s="178">
        <f>SUM(Ikärakenne[[#This Row],[Ikä 0–5]:[Ikä 18-64]])</f>
        <v>22521323.760000002</v>
      </c>
    </row>
    <row r="273" spans="1:16" x14ac:dyDescent="0.25">
      <c r="A273" s="127">
        <v>887</v>
      </c>
      <c r="B273" s="124" t="s">
        <v>278</v>
      </c>
      <c r="C273" s="38">
        <f>SUM(Ikärakenne[[#This Row],[0–5-vuotiaat]:[16 vuotta täyttäneet]])</f>
        <v>4440</v>
      </c>
      <c r="D273" s="41">
        <v>165</v>
      </c>
      <c r="E273" s="41">
        <v>20</v>
      </c>
      <c r="F273" s="41">
        <v>245</v>
      </c>
      <c r="G273" s="41">
        <v>130</v>
      </c>
      <c r="H273" s="41">
        <v>3880</v>
      </c>
      <c r="I273" s="41">
        <v>2213</v>
      </c>
      <c r="J273" s="136" cm="1">
        <f t="array" ref="J273">Ikäryhmähinnat[Ikä 0–5]*Ikärakenne[[#This Row],[0–5-vuotiaat]]</f>
        <v>1543677.3</v>
      </c>
      <c r="K273" s="136" cm="1">
        <f t="array" ref="K273">Ikäryhmähinnat[Ikä 6]*Ikärakenne[[#This Row],[6 vuotiaat]]</f>
        <v>198963.20000000001</v>
      </c>
      <c r="L273" s="136" cm="1">
        <f t="array" ref="L273">Ikäryhmähinnat[Ikä 7–12]*Ikärakenne[[#This Row],[7–12-vuotiaat]]</f>
        <v>2089377.15</v>
      </c>
      <c r="M273" s="136" cm="1">
        <f t="array" ref="M273">Ikäryhmähinnat[Ikä 13–15]*Ikärakenne[[#This Row],[13–15-vuotiaat]]</f>
        <v>1878267.2999999998</v>
      </c>
      <c r="N273" s="136" cm="1">
        <f t="array" ref="N273">Ikäryhmähinnat[Ikä 16+]*Ikärakenne[[#This Row],[16 vuotta täyttäneet]]</f>
        <v>284132.40000000002</v>
      </c>
      <c r="O273" s="136" cm="1">
        <f t="array" ref="O273">Ikäryhmähinnat[Ikä 18-64]*Ikärakenne[[#This Row],[18–64-vuotiaat]]</f>
        <v>198528.22999999998</v>
      </c>
      <c r="P273" s="178">
        <f>SUM(Ikärakenne[[#This Row],[Ikä 0–5]:[Ikä 18-64]])</f>
        <v>6192945.5800000001</v>
      </c>
    </row>
    <row r="274" spans="1:16" x14ac:dyDescent="0.25">
      <c r="A274" s="127">
        <v>889</v>
      </c>
      <c r="B274" s="124" t="s">
        <v>279</v>
      </c>
      <c r="C274" s="38">
        <f>SUM(Ikärakenne[[#This Row],[0–5-vuotiaat]:[16 vuotta täyttäneet]])</f>
        <v>2399</v>
      </c>
      <c r="D274" s="41">
        <v>87</v>
      </c>
      <c r="E274" s="41">
        <v>19</v>
      </c>
      <c r="F274" s="41">
        <v>144</v>
      </c>
      <c r="G274" s="41">
        <v>103</v>
      </c>
      <c r="H274" s="41">
        <v>2046</v>
      </c>
      <c r="I274" s="41">
        <v>1162</v>
      </c>
      <c r="J274" s="136" cm="1">
        <f t="array" ref="J274">Ikäryhmähinnat[Ikä 0–5]*Ikärakenne[[#This Row],[0–5-vuotiaat]]</f>
        <v>813938.94000000006</v>
      </c>
      <c r="K274" s="136" cm="1">
        <f t="array" ref="K274">Ikäryhmähinnat[Ikä 6]*Ikärakenne[[#This Row],[6 vuotiaat]]</f>
        <v>189015.04000000001</v>
      </c>
      <c r="L274" s="136" cm="1">
        <f t="array" ref="L274">Ikäryhmähinnat[Ikä 7–12]*Ikärakenne[[#This Row],[7–12-vuotiaat]]</f>
        <v>1228042.08</v>
      </c>
      <c r="M274" s="136" cm="1">
        <f t="array" ref="M274">Ikäryhmähinnat[Ikä 13–15]*Ikärakenne[[#This Row],[13–15-vuotiaat]]</f>
        <v>1488165.63</v>
      </c>
      <c r="N274" s="136" cm="1">
        <f t="array" ref="N274">Ikäryhmähinnat[Ikä 16+]*Ikärakenne[[#This Row],[16 vuotta täyttäneet]]</f>
        <v>149828.58000000002</v>
      </c>
      <c r="O274" s="136" cm="1">
        <f t="array" ref="O274">Ikäryhmähinnat[Ikä 18-64]*Ikärakenne[[#This Row],[18–64-vuotiaat]]</f>
        <v>104243.01999999999</v>
      </c>
      <c r="P274" s="178">
        <f>SUM(Ikärakenne[[#This Row],[Ikä 0–5]:[Ikä 18-64]])</f>
        <v>3973233.29</v>
      </c>
    </row>
    <row r="275" spans="1:16" x14ac:dyDescent="0.25">
      <c r="A275" s="127">
        <v>890</v>
      </c>
      <c r="B275" s="124" t="s">
        <v>280</v>
      </c>
      <c r="C275" s="38">
        <f>SUM(Ikärakenne[[#This Row],[0–5-vuotiaat]:[16 vuotta täyttäneet]])</f>
        <v>1112</v>
      </c>
      <c r="D275" s="41">
        <v>40</v>
      </c>
      <c r="E275" s="41">
        <v>11</v>
      </c>
      <c r="F275" s="41">
        <v>55</v>
      </c>
      <c r="G275" s="41">
        <v>30</v>
      </c>
      <c r="H275" s="41">
        <v>976</v>
      </c>
      <c r="I275" s="41">
        <v>587</v>
      </c>
      <c r="J275" s="136" cm="1">
        <f t="array" ref="J275">Ikäryhmähinnat[Ikä 0–5]*Ikärakenne[[#This Row],[0–5-vuotiaat]]</f>
        <v>374224.80000000005</v>
      </c>
      <c r="K275" s="136" cm="1">
        <f t="array" ref="K275">Ikäryhmähinnat[Ikä 6]*Ikärakenne[[#This Row],[6 vuotiaat]]</f>
        <v>109429.75999999999</v>
      </c>
      <c r="L275" s="136" cm="1">
        <f t="array" ref="L275">Ikäryhmähinnat[Ikä 7–12]*Ikärakenne[[#This Row],[7–12-vuotiaat]]</f>
        <v>469043.85</v>
      </c>
      <c r="M275" s="136" cm="1">
        <f t="array" ref="M275">Ikäryhmähinnat[Ikä 13–15]*Ikärakenne[[#This Row],[13–15-vuotiaat]]</f>
        <v>433446.3</v>
      </c>
      <c r="N275" s="136" cm="1">
        <f t="array" ref="N275">Ikäryhmähinnat[Ikä 16+]*Ikärakenne[[#This Row],[16 vuotta täyttäneet]]</f>
        <v>71472.48000000001</v>
      </c>
      <c r="O275" s="136" cm="1">
        <f t="array" ref="O275">Ikäryhmähinnat[Ikä 18-64]*Ikärakenne[[#This Row],[18–64-vuotiaat]]</f>
        <v>52659.77</v>
      </c>
      <c r="P275" s="178">
        <f>SUM(Ikärakenne[[#This Row],[Ikä 0–5]:[Ikä 18-64]])</f>
        <v>1510276.96</v>
      </c>
    </row>
    <row r="276" spans="1:16" x14ac:dyDescent="0.25">
      <c r="A276" s="127">
        <v>892</v>
      </c>
      <c r="B276" s="124" t="s">
        <v>281</v>
      </c>
      <c r="C276" s="38">
        <f>SUM(Ikärakenne[[#This Row],[0–5-vuotiaat]:[16 vuotta täyttäneet]])</f>
        <v>3651</v>
      </c>
      <c r="D276" s="41">
        <v>289</v>
      </c>
      <c r="E276" s="41">
        <v>49</v>
      </c>
      <c r="F276" s="41">
        <v>365</v>
      </c>
      <c r="G276" s="41">
        <v>207</v>
      </c>
      <c r="H276" s="41">
        <v>2741</v>
      </c>
      <c r="I276" s="41">
        <v>1833</v>
      </c>
      <c r="J276" s="136" cm="1">
        <f t="array" ref="J276">Ikäryhmähinnat[Ikä 0–5]*Ikärakenne[[#This Row],[0–5-vuotiaat]]</f>
        <v>2703774.18</v>
      </c>
      <c r="K276" s="136" cm="1">
        <f t="array" ref="K276">Ikäryhmähinnat[Ikä 6]*Ikärakenne[[#This Row],[6 vuotiaat]]</f>
        <v>487459.83999999997</v>
      </c>
      <c r="L276" s="136" cm="1">
        <f t="array" ref="L276">Ikäryhmähinnat[Ikä 7–12]*Ikärakenne[[#This Row],[7–12-vuotiaat]]</f>
        <v>3112745.55</v>
      </c>
      <c r="M276" s="136" cm="1">
        <f t="array" ref="M276">Ikäryhmähinnat[Ikä 13–15]*Ikärakenne[[#This Row],[13–15-vuotiaat]]</f>
        <v>2990779.4699999997</v>
      </c>
      <c r="N276" s="136" cm="1">
        <f t="array" ref="N276">Ikäryhmähinnat[Ikä 16+]*Ikärakenne[[#This Row],[16 vuotta täyttäneet]]</f>
        <v>200723.43000000002</v>
      </c>
      <c r="O276" s="136" cm="1">
        <f t="array" ref="O276">Ikäryhmähinnat[Ikä 18-64]*Ikärakenne[[#This Row],[18–64-vuotiaat]]</f>
        <v>164438.43</v>
      </c>
      <c r="P276" s="178">
        <f>SUM(Ikärakenne[[#This Row],[Ikä 0–5]:[Ikä 18-64]])</f>
        <v>9659920.8999999985</v>
      </c>
    </row>
    <row r="277" spans="1:16" x14ac:dyDescent="0.25">
      <c r="A277" s="127">
        <v>893</v>
      </c>
      <c r="B277" s="124" t="s">
        <v>282</v>
      </c>
      <c r="C277" s="38">
        <f>SUM(Ikärakenne[[#This Row],[0–5-vuotiaat]:[16 vuotta täyttäneet]])</f>
        <v>7391</v>
      </c>
      <c r="D277" s="41">
        <v>438</v>
      </c>
      <c r="E277" s="41">
        <v>84</v>
      </c>
      <c r="F277" s="41">
        <v>522</v>
      </c>
      <c r="G277" s="41">
        <v>308</v>
      </c>
      <c r="H277" s="41">
        <v>6039</v>
      </c>
      <c r="I277" s="41">
        <v>3865</v>
      </c>
      <c r="J277" s="136" cm="1">
        <f t="array" ref="J277">Ikäryhmähinnat[Ikä 0–5]*Ikärakenne[[#This Row],[0–5-vuotiaat]]</f>
        <v>4097761.5600000005</v>
      </c>
      <c r="K277" s="136" cm="1">
        <f t="array" ref="K277">Ikäryhmähinnat[Ikä 6]*Ikärakenne[[#This Row],[6 vuotiaat]]</f>
        <v>835645.43999999994</v>
      </c>
      <c r="L277" s="136" cm="1">
        <f t="array" ref="L277">Ikäryhmähinnat[Ikä 7–12]*Ikärakenne[[#This Row],[7–12-vuotiaat]]</f>
        <v>4451652.54</v>
      </c>
      <c r="M277" s="136" cm="1">
        <f t="array" ref="M277">Ikäryhmähinnat[Ikä 13–15]*Ikärakenne[[#This Row],[13–15-vuotiaat]]</f>
        <v>4450048.68</v>
      </c>
      <c r="N277" s="136" cm="1">
        <f t="array" ref="N277">Ikäryhmähinnat[Ikä 16+]*Ikärakenne[[#This Row],[16 vuotta täyttäneet]]</f>
        <v>442235.97000000003</v>
      </c>
      <c r="O277" s="136" cm="1">
        <f t="array" ref="O277">Ikäryhmähinnat[Ikä 18-64]*Ikärakenne[[#This Row],[18–64-vuotiaat]]</f>
        <v>346729.14999999997</v>
      </c>
      <c r="P277" s="178">
        <f>SUM(Ikärakenne[[#This Row],[Ikä 0–5]:[Ikä 18-64]])</f>
        <v>14624073.34</v>
      </c>
    </row>
    <row r="278" spans="1:16" x14ac:dyDescent="0.25">
      <c r="A278" s="127">
        <v>895</v>
      </c>
      <c r="B278" s="124" t="s">
        <v>283</v>
      </c>
      <c r="C278" s="38">
        <f>SUM(Ikärakenne[[#This Row],[0–5-vuotiaat]:[16 vuotta täyttäneet]])</f>
        <v>14783</v>
      </c>
      <c r="D278" s="41">
        <v>600</v>
      </c>
      <c r="E278" s="41">
        <v>99</v>
      </c>
      <c r="F278" s="41">
        <v>824</v>
      </c>
      <c r="G278" s="41">
        <v>482</v>
      </c>
      <c r="H278" s="41">
        <v>12778</v>
      </c>
      <c r="I278" s="41">
        <v>7750</v>
      </c>
      <c r="J278" s="136" cm="1">
        <f t="array" ref="J278">Ikäryhmähinnat[Ikä 0–5]*Ikärakenne[[#This Row],[0–5-vuotiaat]]</f>
        <v>5613372.0000000009</v>
      </c>
      <c r="K278" s="136" cm="1">
        <f t="array" ref="K278">Ikäryhmähinnat[Ikä 6]*Ikärakenne[[#This Row],[6 vuotiaat]]</f>
        <v>984867.83999999997</v>
      </c>
      <c r="L278" s="136" cm="1">
        <f t="array" ref="L278">Ikäryhmähinnat[Ikä 7–12]*Ikärakenne[[#This Row],[7–12-vuotiaat]]</f>
        <v>7027129.6799999997</v>
      </c>
      <c r="M278" s="136" cm="1">
        <f t="array" ref="M278">Ikäryhmähinnat[Ikä 13–15]*Ikärakenne[[#This Row],[13–15-vuotiaat]]</f>
        <v>6964037.2199999997</v>
      </c>
      <c r="N278" s="136" cm="1">
        <f t="array" ref="N278">Ikäryhmähinnat[Ikä 16+]*Ikärakenne[[#This Row],[16 vuotta täyttäneet]]</f>
        <v>935732.94000000006</v>
      </c>
      <c r="O278" s="136" cm="1">
        <f t="array" ref="O278">Ikäryhmähinnat[Ikä 18-64]*Ikärakenne[[#This Row],[18–64-vuotiaat]]</f>
        <v>695252.5</v>
      </c>
      <c r="P278" s="178">
        <f>SUM(Ikärakenne[[#This Row],[Ikä 0–5]:[Ikä 18-64]])</f>
        <v>22220392.18</v>
      </c>
    </row>
    <row r="279" spans="1:16" x14ac:dyDescent="0.25">
      <c r="A279" s="127">
        <v>905</v>
      </c>
      <c r="B279" s="124" t="s">
        <v>284</v>
      </c>
      <c r="C279" s="38">
        <f>SUM(Ikärakenne[[#This Row],[0–5-vuotiaat]:[16 vuotta täyttäneet]])</f>
        <v>71209</v>
      </c>
      <c r="D279" s="41">
        <v>3408</v>
      </c>
      <c r="E279" s="41">
        <v>599</v>
      </c>
      <c r="F279" s="41">
        <v>4189</v>
      </c>
      <c r="G279" s="41">
        <v>2329</v>
      </c>
      <c r="H279" s="41">
        <v>60684</v>
      </c>
      <c r="I279" s="41">
        <v>44564</v>
      </c>
      <c r="J279" s="136" cm="1">
        <f t="array" ref="J279">Ikäryhmähinnat[Ikä 0–5]*Ikärakenne[[#This Row],[0–5-vuotiaat]]</f>
        <v>31883952.960000001</v>
      </c>
      <c r="K279" s="136" cm="1">
        <f t="array" ref="K279">Ikäryhmähinnat[Ikä 6]*Ikärakenne[[#This Row],[6 vuotiaat]]</f>
        <v>5958947.8399999999</v>
      </c>
      <c r="L279" s="136" cm="1">
        <f t="array" ref="L279">Ikäryhmähinnat[Ikä 7–12]*Ikärakenne[[#This Row],[7–12-vuotiaat]]</f>
        <v>35724085.229999997</v>
      </c>
      <c r="M279" s="136" cm="1">
        <f t="array" ref="M279">Ikäryhmähinnat[Ikä 13–15]*Ikärakenne[[#This Row],[13–15-vuotiaat]]</f>
        <v>33649881.089999996</v>
      </c>
      <c r="N279" s="136" cm="1">
        <f t="array" ref="N279">Ikäryhmähinnat[Ikä 16+]*Ikärakenne[[#This Row],[16 vuotta täyttäneet]]</f>
        <v>4443889.32</v>
      </c>
      <c r="O279" s="136" cm="1">
        <f t="array" ref="O279">Ikäryhmähinnat[Ikä 18-64]*Ikärakenne[[#This Row],[18–64-vuotiaat]]</f>
        <v>3997836.44</v>
      </c>
      <c r="P279" s="178">
        <f>SUM(Ikärakenne[[#This Row],[Ikä 0–5]:[Ikä 18-64]])</f>
        <v>115658592.88</v>
      </c>
    </row>
    <row r="280" spans="1:16" x14ac:dyDescent="0.25">
      <c r="A280" s="127">
        <v>908</v>
      </c>
      <c r="B280" s="124" t="s">
        <v>285</v>
      </c>
      <c r="C280" s="38">
        <f>SUM(Ikärakenne[[#This Row],[0–5-vuotiaat]:[16 vuotta täyttäneet]])</f>
        <v>20762</v>
      </c>
      <c r="D280" s="41">
        <v>905</v>
      </c>
      <c r="E280" s="41">
        <v>170</v>
      </c>
      <c r="F280" s="41">
        <v>1283</v>
      </c>
      <c r="G280" s="41">
        <v>784</v>
      </c>
      <c r="H280" s="41">
        <v>17620</v>
      </c>
      <c r="I280" s="41">
        <v>11161</v>
      </c>
      <c r="J280" s="136" cm="1">
        <f t="array" ref="J280">Ikäryhmähinnat[Ikä 0–5]*Ikärakenne[[#This Row],[0–5-vuotiaat]]</f>
        <v>8466836.1000000015</v>
      </c>
      <c r="K280" s="136" cm="1">
        <f t="array" ref="K280">Ikäryhmähinnat[Ikä 6]*Ikärakenne[[#This Row],[6 vuotiaat]]</f>
        <v>1691187.2</v>
      </c>
      <c r="L280" s="136" cm="1">
        <f t="array" ref="L280">Ikäryhmähinnat[Ikä 7–12]*Ikärakenne[[#This Row],[7–12-vuotiaat]]</f>
        <v>10941513.810000001</v>
      </c>
      <c r="M280" s="136" cm="1">
        <f t="array" ref="M280">Ikäryhmähinnat[Ikä 13–15]*Ikärakenne[[#This Row],[13–15-vuotiaat]]</f>
        <v>11327396.639999999</v>
      </c>
      <c r="N280" s="136" cm="1">
        <f t="array" ref="N280">Ikäryhmähinnat[Ikä 16+]*Ikärakenne[[#This Row],[16 vuotta täyttäneet]]</f>
        <v>1290312.6000000001</v>
      </c>
      <c r="O280" s="136" cm="1">
        <f t="array" ref="O280">Ikäryhmähinnat[Ikä 18-64]*Ikärakenne[[#This Row],[18–64-vuotiaat]]</f>
        <v>1001253.3099999999</v>
      </c>
      <c r="P280" s="178">
        <f>SUM(Ikärakenne[[#This Row],[Ikä 0–5]:[Ikä 18-64]])</f>
        <v>34718499.660000004</v>
      </c>
    </row>
    <row r="281" spans="1:16" x14ac:dyDescent="0.25">
      <c r="A281" s="127">
        <v>915</v>
      </c>
      <c r="B281" s="124" t="s">
        <v>286</v>
      </c>
      <c r="C281" s="38">
        <f>SUM(Ikärakenne[[#This Row],[0–5-vuotiaat]:[16 vuotta täyttäneet]])</f>
        <v>19433</v>
      </c>
      <c r="D281" s="41">
        <v>660</v>
      </c>
      <c r="E281" s="41">
        <v>131</v>
      </c>
      <c r="F281" s="41">
        <v>928</v>
      </c>
      <c r="G281" s="41">
        <v>528</v>
      </c>
      <c r="H281" s="41">
        <v>17186</v>
      </c>
      <c r="I281" s="41">
        <v>9982</v>
      </c>
      <c r="J281" s="136" cm="1">
        <f t="array" ref="J281">Ikäryhmähinnat[Ikä 0–5]*Ikärakenne[[#This Row],[0–5-vuotiaat]]</f>
        <v>6174709.2000000002</v>
      </c>
      <c r="K281" s="136" cm="1">
        <f t="array" ref="K281">Ikäryhmähinnat[Ikä 6]*Ikärakenne[[#This Row],[6 vuotiaat]]</f>
        <v>1303208.96</v>
      </c>
      <c r="L281" s="136" cm="1">
        <f t="array" ref="L281">Ikäryhmähinnat[Ikä 7–12]*Ikärakenne[[#This Row],[7–12-vuotiaat]]</f>
        <v>7914048.96</v>
      </c>
      <c r="M281" s="136" cm="1">
        <f t="array" ref="M281">Ikäryhmähinnat[Ikä 13–15]*Ikärakenne[[#This Row],[13–15-vuotiaat]]</f>
        <v>7628654.8799999999</v>
      </c>
      <c r="N281" s="136" cm="1">
        <f t="array" ref="N281">Ikäryhmähinnat[Ikä 16+]*Ikärakenne[[#This Row],[16 vuotta täyttäneet]]</f>
        <v>1258530.78</v>
      </c>
      <c r="O281" s="136" cm="1">
        <f t="array" ref="O281">Ikäryhmähinnat[Ikä 18-64]*Ikärakenne[[#This Row],[18–64-vuotiaat]]</f>
        <v>895485.22</v>
      </c>
      <c r="P281" s="178">
        <f>SUM(Ikärakenne[[#This Row],[Ikä 0–5]:[Ikä 18-64]])</f>
        <v>25174638</v>
      </c>
    </row>
    <row r="282" spans="1:16" x14ac:dyDescent="0.25">
      <c r="A282" s="127">
        <v>918</v>
      </c>
      <c r="B282" s="124" t="s">
        <v>287</v>
      </c>
      <c r="C282" s="38">
        <f>SUM(Ikärakenne[[#This Row],[0–5-vuotiaat]:[16 vuotta täyttäneet]])</f>
        <v>2263</v>
      </c>
      <c r="D282" s="41">
        <v>103</v>
      </c>
      <c r="E282" s="41">
        <v>22</v>
      </c>
      <c r="F282" s="41">
        <v>148</v>
      </c>
      <c r="G282" s="41">
        <v>64</v>
      </c>
      <c r="H282" s="41">
        <v>1926</v>
      </c>
      <c r="I282" s="41">
        <v>1176</v>
      </c>
      <c r="J282" s="136" cm="1">
        <f t="array" ref="J282">Ikäryhmähinnat[Ikä 0–5]*Ikärakenne[[#This Row],[0–5-vuotiaat]]</f>
        <v>963628.8600000001</v>
      </c>
      <c r="K282" s="136" cm="1">
        <f t="array" ref="K282">Ikäryhmähinnat[Ikä 6]*Ikärakenne[[#This Row],[6 vuotiaat]]</f>
        <v>218859.51999999999</v>
      </c>
      <c r="L282" s="136" cm="1">
        <f t="array" ref="L282">Ikäryhmähinnat[Ikä 7–12]*Ikärakenne[[#This Row],[7–12-vuotiaat]]</f>
        <v>1262154.3599999999</v>
      </c>
      <c r="M282" s="136" cm="1">
        <f t="array" ref="M282">Ikäryhmähinnat[Ikä 13–15]*Ikärakenne[[#This Row],[13–15-vuotiaat]]</f>
        <v>924685.44</v>
      </c>
      <c r="N282" s="136" cm="1">
        <f t="array" ref="N282">Ikäryhmähinnat[Ikä 16+]*Ikärakenne[[#This Row],[16 vuotta täyttäneet]]</f>
        <v>141040.98000000001</v>
      </c>
      <c r="O282" s="136" cm="1">
        <f t="array" ref="O282">Ikäryhmähinnat[Ikä 18-64]*Ikärakenne[[#This Row],[18–64-vuotiaat]]</f>
        <v>105498.95999999999</v>
      </c>
      <c r="P282" s="178">
        <f>SUM(Ikärakenne[[#This Row],[Ikä 0–5]:[Ikä 18-64]])</f>
        <v>3615868.12</v>
      </c>
    </row>
    <row r="283" spans="1:16" x14ac:dyDescent="0.25">
      <c r="A283" s="127">
        <v>921</v>
      </c>
      <c r="B283" s="124" t="s">
        <v>288</v>
      </c>
      <c r="C283" s="38">
        <f>SUM(Ikärakenne[[#This Row],[0–5-vuotiaat]:[16 vuotta täyttäneet]])</f>
        <v>1787</v>
      </c>
      <c r="D283" s="41">
        <v>37</v>
      </c>
      <c r="E283" s="41">
        <v>7</v>
      </c>
      <c r="F283" s="41">
        <v>60</v>
      </c>
      <c r="G283" s="41">
        <v>43</v>
      </c>
      <c r="H283" s="41">
        <v>1640</v>
      </c>
      <c r="I283" s="41">
        <v>805</v>
      </c>
      <c r="J283" s="136" cm="1">
        <f t="array" ref="J283">Ikäryhmähinnat[Ikä 0–5]*Ikärakenne[[#This Row],[0–5-vuotiaat]]</f>
        <v>346157.94</v>
      </c>
      <c r="K283" s="136" cm="1">
        <f t="array" ref="K283">Ikäryhmähinnat[Ikä 6]*Ikärakenne[[#This Row],[6 vuotiaat]]</f>
        <v>69637.119999999995</v>
      </c>
      <c r="L283" s="136" cm="1">
        <f t="array" ref="L283">Ikäryhmähinnat[Ikä 7–12]*Ikärakenne[[#This Row],[7–12-vuotiaat]]</f>
        <v>511684.19999999995</v>
      </c>
      <c r="M283" s="136" cm="1">
        <f t="array" ref="M283">Ikäryhmähinnat[Ikä 13–15]*Ikärakenne[[#This Row],[13–15-vuotiaat]]</f>
        <v>621273.02999999991</v>
      </c>
      <c r="N283" s="136" cm="1">
        <f t="array" ref="N283">Ikäryhmähinnat[Ikä 16+]*Ikärakenne[[#This Row],[16 vuotta täyttäneet]]</f>
        <v>120097.20000000001</v>
      </c>
      <c r="O283" s="136" cm="1">
        <f t="array" ref="O283">Ikäryhmähinnat[Ikä 18-64]*Ikärakenne[[#This Row],[18–64-vuotiaat]]</f>
        <v>72216.549999999988</v>
      </c>
      <c r="P283" s="178">
        <f>SUM(Ikärakenne[[#This Row],[Ikä 0–5]:[Ikä 18-64]])</f>
        <v>1741066.04</v>
      </c>
    </row>
    <row r="284" spans="1:16" x14ac:dyDescent="0.25">
      <c r="A284" s="127">
        <v>922</v>
      </c>
      <c r="B284" s="124" t="s">
        <v>289</v>
      </c>
      <c r="C284" s="38">
        <f>SUM(Ikärakenne[[#This Row],[0–5-vuotiaat]:[16 vuotta täyttäneet]])</f>
        <v>4532</v>
      </c>
      <c r="D284" s="41">
        <v>271</v>
      </c>
      <c r="E284" s="41">
        <v>49</v>
      </c>
      <c r="F284" s="41">
        <v>350</v>
      </c>
      <c r="G284" s="41">
        <v>221</v>
      </c>
      <c r="H284" s="41">
        <v>3641</v>
      </c>
      <c r="I284" s="41">
        <v>2558</v>
      </c>
      <c r="J284" s="136" cm="1">
        <f t="array" ref="J284">Ikäryhmähinnat[Ikä 0–5]*Ikärakenne[[#This Row],[0–5-vuotiaat]]</f>
        <v>2535373.02</v>
      </c>
      <c r="K284" s="136" cm="1">
        <f t="array" ref="K284">Ikäryhmähinnat[Ikä 6]*Ikärakenne[[#This Row],[6 vuotiaat]]</f>
        <v>487459.83999999997</v>
      </c>
      <c r="L284" s="136" cm="1">
        <f t="array" ref="L284">Ikäryhmähinnat[Ikä 7–12]*Ikärakenne[[#This Row],[7–12-vuotiaat]]</f>
        <v>2984824.5</v>
      </c>
      <c r="M284" s="136" cm="1">
        <f t="array" ref="M284">Ikäryhmähinnat[Ikä 13–15]*Ikärakenne[[#This Row],[13–15-vuotiaat]]</f>
        <v>3193054.4099999997</v>
      </c>
      <c r="N284" s="136" cm="1">
        <f t="array" ref="N284">Ikäryhmähinnat[Ikä 16+]*Ikärakenne[[#This Row],[16 vuotta täyttäneet]]</f>
        <v>266630.43</v>
      </c>
      <c r="O284" s="136" cm="1">
        <f t="array" ref="O284">Ikäryhmähinnat[Ikä 18-64]*Ikärakenne[[#This Row],[18–64-vuotiaat]]</f>
        <v>229478.18</v>
      </c>
      <c r="P284" s="178">
        <f>SUM(Ikärakenne[[#This Row],[Ikä 0–5]:[Ikä 18-64]])</f>
        <v>9696820.379999999</v>
      </c>
    </row>
    <row r="285" spans="1:16" x14ac:dyDescent="0.25">
      <c r="A285" s="127">
        <v>924</v>
      </c>
      <c r="B285" s="124" t="s">
        <v>290</v>
      </c>
      <c r="C285" s="38">
        <f>SUM(Ikärakenne[[#This Row],[0–5-vuotiaat]:[16 vuotta täyttäneet]])</f>
        <v>2912</v>
      </c>
      <c r="D285" s="41">
        <v>117</v>
      </c>
      <c r="E285" s="41">
        <v>20</v>
      </c>
      <c r="F285" s="41">
        <v>162</v>
      </c>
      <c r="G285" s="41">
        <v>107</v>
      </c>
      <c r="H285" s="41">
        <v>2506</v>
      </c>
      <c r="I285" s="41">
        <v>1431</v>
      </c>
      <c r="J285" s="136" cm="1">
        <f t="array" ref="J285">Ikäryhmähinnat[Ikä 0–5]*Ikärakenne[[#This Row],[0–5-vuotiaat]]</f>
        <v>1094607.54</v>
      </c>
      <c r="K285" s="136" cm="1">
        <f t="array" ref="K285">Ikäryhmähinnat[Ikä 6]*Ikärakenne[[#This Row],[6 vuotiaat]]</f>
        <v>198963.20000000001</v>
      </c>
      <c r="L285" s="136" cm="1">
        <f t="array" ref="L285">Ikäryhmähinnat[Ikä 7–12]*Ikärakenne[[#This Row],[7–12-vuotiaat]]</f>
        <v>1381547.3399999999</v>
      </c>
      <c r="M285" s="136" cm="1">
        <f t="array" ref="M285">Ikäryhmähinnat[Ikä 13–15]*Ikärakenne[[#This Row],[13–15-vuotiaat]]</f>
        <v>1545958.47</v>
      </c>
      <c r="N285" s="136" cm="1">
        <f t="array" ref="N285">Ikäryhmähinnat[Ikä 16+]*Ikärakenne[[#This Row],[16 vuotta täyttäneet]]</f>
        <v>183514.38</v>
      </c>
      <c r="O285" s="136" cm="1">
        <f t="array" ref="O285">Ikäryhmähinnat[Ikä 18-64]*Ikärakenne[[#This Row],[18–64-vuotiaat]]</f>
        <v>128375.01</v>
      </c>
      <c r="P285" s="178">
        <f>SUM(Ikärakenne[[#This Row],[Ikä 0–5]:[Ikä 18-64]])</f>
        <v>4532965.9399999995</v>
      </c>
    </row>
    <row r="286" spans="1:16" x14ac:dyDescent="0.25">
      <c r="A286" s="127">
        <v>925</v>
      </c>
      <c r="B286" s="124" t="s">
        <v>291</v>
      </c>
      <c r="C286" s="38">
        <f>SUM(Ikärakenne[[#This Row],[0–5-vuotiaat]:[16 vuotta täyttäneet]])</f>
        <v>3295</v>
      </c>
      <c r="D286" s="41">
        <v>118</v>
      </c>
      <c r="E286" s="41">
        <v>17</v>
      </c>
      <c r="F286" s="41">
        <v>205</v>
      </c>
      <c r="G286" s="41">
        <v>151</v>
      </c>
      <c r="H286" s="41">
        <v>2804</v>
      </c>
      <c r="I286" s="41">
        <v>1747</v>
      </c>
      <c r="J286" s="136" cm="1">
        <f t="array" ref="J286">Ikäryhmähinnat[Ikä 0–5]*Ikärakenne[[#This Row],[0–5-vuotiaat]]</f>
        <v>1103963.1600000001</v>
      </c>
      <c r="K286" s="136" cm="1">
        <f t="array" ref="K286">Ikäryhmähinnat[Ikä 6]*Ikärakenne[[#This Row],[6 vuotiaat]]</f>
        <v>169118.72</v>
      </c>
      <c r="L286" s="136" cm="1">
        <f t="array" ref="L286">Ikäryhmähinnat[Ikä 7–12]*Ikärakenne[[#This Row],[7–12-vuotiaat]]</f>
        <v>1748254.3499999999</v>
      </c>
      <c r="M286" s="136" cm="1">
        <f t="array" ref="M286">Ikäryhmähinnat[Ikä 13–15]*Ikärakenne[[#This Row],[13–15-vuotiaat]]</f>
        <v>2181679.71</v>
      </c>
      <c r="N286" s="136" cm="1">
        <f t="array" ref="N286">Ikäryhmähinnat[Ikä 16+]*Ikärakenne[[#This Row],[16 vuotta täyttäneet]]</f>
        <v>205336.92</v>
      </c>
      <c r="O286" s="136" cm="1">
        <f t="array" ref="O286">Ikäryhmähinnat[Ikä 18-64]*Ikärakenne[[#This Row],[18–64-vuotiaat]]</f>
        <v>156723.37</v>
      </c>
      <c r="P286" s="178">
        <f>SUM(Ikärakenne[[#This Row],[Ikä 0–5]:[Ikä 18-64]])</f>
        <v>5565076.2299999995</v>
      </c>
    </row>
    <row r="287" spans="1:16" x14ac:dyDescent="0.25">
      <c r="A287" s="127">
        <v>927</v>
      </c>
      <c r="B287" s="124" t="s">
        <v>292</v>
      </c>
      <c r="C287" s="38">
        <f>SUM(Ikärakenne[[#This Row],[0–5-vuotiaat]:[16 vuotta täyttäneet]])</f>
        <v>28852</v>
      </c>
      <c r="D287" s="41">
        <v>1438</v>
      </c>
      <c r="E287" s="41">
        <v>285</v>
      </c>
      <c r="F287" s="41">
        <v>1947</v>
      </c>
      <c r="G287" s="41">
        <v>1252</v>
      </c>
      <c r="H287" s="41">
        <v>23930</v>
      </c>
      <c r="I287" s="41">
        <v>16640</v>
      </c>
      <c r="J287" s="136" cm="1">
        <f t="array" ref="J287">Ikäryhmähinnat[Ikä 0–5]*Ikärakenne[[#This Row],[0–5-vuotiaat]]</f>
        <v>13453381.560000001</v>
      </c>
      <c r="K287" s="136" cm="1">
        <f t="array" ref="K287">Ikäryhmähinnat[Ikä 6]*Ikärakenne[[#This Row],[6 vuotiaat]]</f>
        <v>2835225.6</v>
      </c>
      <c r="L287" s="136" cm="1">
        <f t="array" ref="L287">Ikäryhmähinnat[Ikä 7–12]*Ikärakenne[[#This Row],[7–12-vuotiaat]]</f>
        <v>16604152.289999999</v>
      </c>
      <c r="M287" s="136" cm="1">
        <f t="array" ref="M287">Ikäryhmähinnat[Ikä 13–15]*Ikärakenne[[#This Row],[13–15-vuotiaat]]</f>
        <v>18089158.919999998</v>
      </c>
      <c r="N287" s="136" cm="1">
        <f t="array" ref="N287">Ikäryhmähinnat[Ikä 16+]*Ikärakenne[[#This Row],[16 vuotta täyttäneet]]</f>
        <v>1752393.9000000001</v>
      </c>
      <c r="O287" s="136" cm="1">
        <f t="array" ref="O287">Ikäryhmähinnat[Ikä 18-64]*Ikärakenne[[#This Row],[18–64-vuotiaat]]</f>
        <v>1492774.4</v>
      </c>
      <c r="P287" s="178">
        <f>SUM(Ikärakenne[[#This Row],[Ikä 0–5]:[Ikä 18-64]])</f>
        <v>54227086.669999994</v>
      </c>
    </row>
    <row r="288" spans="1:16" x14ac:dyDescent="0.25">
      <c r="A288" s="127">
        <v>931</v>
      </c>
      <c r="B288" s="124" t="s">
        <v>293</v>
      </c>
      <c r="C288" s="38">
        <f>SUM(Ikärakenne[[#This Row],[0–5-vuotiaat]:[16 vuotta täyttäneet]])</f>
        <v>5695</v>
      </c>
      <c r="D288" s="41">
        <v>219</v>
      </c>
      <c r="E288" s="41">
        <v>43</v>
      </c>
      <c r="F288" s="41">
        <v>283</v>
      </c>
      <c r="G288" s="41">
        <v>153</v>
      </c>
      <c r="H288" s="41">
        <v>4997</v>
      </c>
      <c r="I288" s="41">
        <v>2598</v>
      </c>
      <c r="J288" s="136" cm="1">
        <f t="array" ref="J288">Ikäryhmähinnat[Ikä 0–5]*Ikärakenne[[#This Row],[0–5-vuotiaat]]</f>
        <v>2048880.7800000003</v>
      </c>
      <c r="K288" s="136" cm="1">
        <f t="array" ref="K288">Ikäryhmähinnat[Ikä 6]*Ikärakenne[[#This Row],[6 vuotiaat]]</f>
        <v>427770.88</v>
      </c>
      <c r="L288" s="136" cm="1">
        <f t="array" ref="L288">Ikäryhmähinnat[Ikä 7–12]*Ikärakenne[[#This Row],[7–12-vuotiaat]]</f>
        <v>2413443.81</v>
      </c>
      <c r="M288" s="136" cm="1">
        <f t="array" ref="M288">Ikäryhmähinnat[Ikä 13–15]*Ikärakenne[[#This Row],[13–15-vuotiaat]]</f>
        <v>2210576.13</v>
      </c>
      <c r="N288" s="136" cm="1">
        <f t="array" ref="N288">Ikäryhmähinnat[Ikä 16+]*Ikärakenne[[#This Row],[16 vuotta täyttäneet]]</f>
        <v>365930.31</v>
      </c>
      <c r="O288" s="136" cm="1">
        <f t="array" ref="O288">Ikäryhmähinnat[Ikä 18-64]*Ikärakenne[[#This Row],[18–64-vuotiaat]]</f>
        <v>233066.58</v>
      </c>
      <c r="P288" s="178">
        <f>SUM(Ikärakenne[[#This Row],[Ikä 0–5]:[Ikä 18-64]])</f>
        <v>7699668.4900000002</v>
      </c>
    </row>
    <row r="289" spans="1:16" x14ac:dyDescent="0.25">
      <c r="A289" s="127">
        <v>934</v>
      </c>
      <c r="B289" s="124" t="s">
        <v>294</v>
      </c>
      <c r="C289" s="38">
        <f>SUM(Ikärakenne[[#This Row],[0–5-vuotiaat]:[16 vuotta täyttäneet]])</f>
        <v>2554</v>
      </c>
      <c r="D289" s="41">
        <v>76</v>
      </c>
      <c r="E289" s="41">
        <v>10</v>
      </c>
      <c r="F289" s="41">
        <v>140</v>
      </c>
      <c r="G289" s="41">
        <v>104</v>
      </c>
      <c r="H289" s="41">
        <v>2224</v>
      </c>
      <c r="I289" s="41">
        <v>1243</v>
      </c>
      <c r="J289" s="136" cm="1">
        <f t="array" ref="J289">Ikäryhmähinnat[Ikä 0–5]*Ikärakenne[[#This Row],[0–5-vuotiaat]]</f>
        <v>711027.12000000011</v>
      </c>
      <c r="K289" s="136" cm="1">
        <f t="array" ref="K289">Ikäryhmähinnat[Ikä 6]*Ikärakenne[[#This Row],[6 vuotiaat]]</f>
        <v>99481.600000000006</v>
      </c>
      <c r="L289" s="136" cm="1">
        <f t="array" ref="L289">Ikäryhmähinnat[Ikä 7–12]*Ikärakenne[[#This Row],[7–12-vuotiaat]]</f>
        <v>1193929.8</v>
      </c>
      <c r="M289" s="136" cm="1">
        <f t="array" ref="M289">Ikäryhmähinnat[Ikä 13–15]*Ikärakenne[[#This Row],[13–15-vuotiaat]]</f>
        <v>1502613.8399999999</v>
      </c>
      <c r="N289" s="136" cm="1">
        <f t="array" ref="N289">Ikäryhmähinnat[Ikä 16+]*Ikärakenne[[#This Row],[16 vuotta täyttäneet]]</f>
        <v>162863.52000000002</v>
      </c>
      <c r="O289" s="136" cm="1">
        <f t="array" ref="O289">Ikäryhmähinnat[Ikä 18-64]*Ikärakenne[[#This Row],[18–64-vuotiaat]]</f>
        <v>111509.53</v>
      </c>
      <c r="P289" s="178">
        <f>SUM(Ikärakenne[[#This Row],[Ikä 0–5]:[Ikä 18-64]])</f>
        <v>3781425.4099999997</v>
      </c>
    </row>
    <row r="290" spans="1:16" x14ac:dyDescent="0.25">
      <c r="A290" s="127">
        <v>935</v>
      </c>
      <c r="B290" s="124" t="s">
        <v>295</v>
      </c>
      <c r="C290" s="38">
        <f>SUM(Ikärakenne[[#This Row],[0–5-vuotiaat]:[16 vuotta täyttäneet]])</f>
        <v>2751</v>
      </c>
      <c r="D290" s="41">
        <v>62</v>
      </c>
      <c r="E290" s="41">
        <v>14</v>
      </c>
      <c r="F290" s="41">
        <v>115</v>
      </c>
      <c r="G290" s="41">
        <v>86</v>
      </c>
      <c r="H290" s="41">
        <v>2474</v>
      </c>
      <c r="I290" s="41">
        <v>1381</v>
      </c>
      <c r="J290" s="136" cm="1">
        <f t="array" ref="J290">Ikäryhmähinnat[Ikä 0–5]*Ikärakenne[[#This Row],[0–5-vuotiaat]]</f>
        <v>580048.44000000006</v>
      </c>
      <c r="K290" s="136" cm="1">
        <f t="array" ref="K290">Ikäryhmähinnat[Ikä 6]*Ikärakenne[[#This Row],[6 vuotiaat]]</f>
        <v>139274.23999999999</v>
      </c>
      <c r="L290" s="136" cm="1">
        <f t="array" ref="L290">Ikäryhmähinnat[Ikä 7–12]*Ikärakenne[[#This Row],[7–12-vuotiaat]]</f>
        <v>980728.04999999993</v>
      </c>
      <c r="M290" s="136" cm="1">
        <f t="array" ref="M290">Ikäryhmähinnat[Ikä 13–15]*Ikärakenne[[#This Row],[13–15-vuotiaat]]</f>
        <v>1242546.0599999998</v>
      </c>
      <c r="N290" s="136" cm="1">
        <f t="array" ref="N290">Ikäryhmähinnat[Ikä 16+]*Ikärakenne[[#This Row],[16 vuotta täyttäneet]]</f>
        <v>181171.02000000002</v>
      </c>
      <c r="O290" s="136" cm="1">
        <f t="array" ref="O290">Ikäryhmähinnat[Ikä 18-64]*Ikärakenne[[#This Row],[18–64-vuotiaat]]</f>
        <v>123889.51</v>
      </c>
      <c r="P290" s="178">
        <f>SUM(Ikärakenne[[#This Row],[Ikä 0–5]:[Ikä 18-64]])</f>
        <v>3247657.32</v>
      </c>
    </row>
    <row r="291" spans="1:16" x14ac:dyDescent="0.25">
      <c r="A291" s="127">
        <v>936</v>
      </c>
      <c r="B291" s="124" t="s">
        <v>296</v>
      </c>
      <c r="C291" s="38">
        <f>SUM(Ikärakenne[[#This Row],[0–5-vuotiaat]:[16 vuotta täyttäneet]])</f>
        <v>6126</v>
      </c>
      <c r="D291" s="41">
        <v>212</v>
      </c>
      <c r="E291" s="41">
        <v>41</v>
      </c>
      <c r="F291" s="41">
        <v>296</v>
      </c>
      <c r="G291" s="41">
        <v>180</v>
      </c>
      <c r="H291" s="41">
        <v>5397</v>
      </c>
      <c r="I291" s="41">
        <v>2898</v>
      </c>
      <c r="J291" s="136" cm="1">
        <f t="array" ref="J291">Ikäryhmähinnat[Ikä 0–5]*Ikärakenne[[#This Row],[0–5-vuotiaat]]</f>
        <v>1983391.4400000002</v>
      </c>
      <c r="K291" s="136" cm="1">
        <f t="array" ref="K291">Ikäryhmähinnat[Ikä 6]*Ikärakenne[[#This Row],[6 vuotiaat]]</f>
        <v>407874.56</v>
      </c>
      <c r="L291" s="136" cm="1">
        <f t="array" ref="L291">Ikäryhmähinnat[Ikä 7–12]*Ikärakenne[[#This Row],[7–12-vuotiaat]]</f>
        <v>2524308.7199999997</v>
      </c>
      <c r="M291" s="136" cm="1">
        <f t="array" ref="M291">Ikäryhmähinnat[Ikä 13–15]*Ikärakenne[[#This Row],[13–15-vuotiaat]]</f>
        <v>2600677.7999999998</v>
      </c>
      <c r="N291" s="136" cm="1">
        <f t="array" ref="N291">Ikäryhmähinnat[Ikä 16+]*Ikärakenne[[#This Row],[16 vuotta täyttäneet]]</f>
        <v>395222.31</v>
      </c>
      <c r="O291" s="136" cm="1">
        <f t="array" ref="O291">Ikäryhmähinnat[Ikä 18-64]*Ikärakenne[[#This Row],[18–64-vuotiaat]]</f>
        <v>259979.58</v>
      </c>
      <c r="P291" s="178">
        <f>SUM(Ikärakenne[[#This Row],[Ikä 0–5]:[Ikä 18-64]])</f>
        <v>8171454.4099999992</v>
      </c>
    </row>
    <row r="292" spans="1:16" x14ac:dyDescent="0.25">
      <c r="A292" s="127">
        <v>946</v>
      </c>
      <c r="B292" s="124" t="s">
        <v>297</v>
      </c>
      <c r="C292" s="38">
        <f>SUM(Ikärakenne[[#This Row],[0–5-vuotiaat]:[16 vuotta täyttäneet]])</f>
        <v>6185</v>
      </c>
      <c r="D292" s="41">
        <v>342</v>
      </c>
      <c r="E292" s="41">
        <v>69</v>
      </c>
      <c r="F292" s="41">
        <v>432</v>
      </c>
      <c r="G292" s="41">
        <v>248</v>
      </c>
      <c r="H292" s="41">
        <v>5094</v>
      </c>
      <c r="I292" s="41">
        <v>3128</v>
      </c>
      <c r="J292" s="136" cm="1">
        <f t="array" ref="J292">Ikäryhmähinnat[Ikä 0–5]*Ikärakenne[[#This Row],[0–5-vuotiaat]]</f>
        <v>3199622.0400000005</v>
      </c>
      <c r="K292" s="136" cm="1">
        <f t="array" ref="K292">Ikäryhmähinnat[Ikä 6]*Ikärakenne[[#This Row],[6 vuotiaat]]</f>
        <v>686423.04000000004</v>
      </c>
      <c r="L292" s="136" cm="1">
        <f t="array" ref="L292">Ikäryhmähinnat[Ikä 7–12]*Ikärakenne[[#This Row],[7–12-vuotiaat]]</f>
        <v>3684126.2399999998</v>
      </c>
      <c r="M292" s="136" cm="1">
        <f t="array" ref="M292">Ikäryhmähinnat[Ikä 13–15]*Ikärakenne[[#This Row],[13–15-vuotiaat]]</f>
        <v>3583156.0799999996</v>
      </c>
      <c r="N292" s="136" cm="1">
        <f t="array" ref="N292">Ikäryhmähinnat[Ikä 16+]*Ikärakenne[[#This Row],[16 vuotta täyttäneet]]</f>
        <v>373033.62</v>
      </c>
      <c r="O292" s="136" cm="1">
        <f t="array" ref="O292">Ikäryhmähinnat[Ikä 18-64]*Ikärakenne[[#This Row],[18–64-vuotiaat]]</f>
        <v>280612.88</v>
      </c>
      <c r="P292" s="178">
        <f>SUM(Ikärakenne[[#This Row],[Ikä 0–5]:[Ikä 18-64]])</f>
        <v>11806973.9</v>
      </c>
    </row>
    <row r="293" spans="1:16" x14ac:dyDescent="0.25">
      <c r="A293" s="127">
        <v>976</v>
      </c>
      <c r="B293" s="124" t="s">
        <v>298</v>
      </c>
      <c r="C293" s="38">
        <f>SUM(Ikärakenne[[#This Row],[0–5-vuotiaat]:[16 vuotta täyttäneet]])</f>
        <v>3673</v>
      </c>
      <c r="D293" s="41">
        <v>120</v>
      </c>
      <c r="E293" s="41">
        <v>19</v>
      </c>
      <c r="F293" s="41">
        <v>147</v>
      </c>
      <c r="G293" s="41">
        <v>106</v>
      </c>
      <c r="H293" s="41">
        <v>3281</v>
      </c>
      <c r="I293" s="41">
        <v>1693</v>
      </c>
      <c r="J293" s="136" cm="1">
        <f t="array" ref="J293">Ikäryhmähinnat[Ikä 0–5]*Ikärakenne[[#This Row],[0–5-vuotiaat]]</f>
        <v>1122674.4000000001</v>
      </c>
      <c r="K293" s="136" cm="1">
        <f t="array" ref="K293">Ikäryhmähinnat[Ikä 6]*Ikärakenne[[#This Row],[6 vuotiaat]]</f>
        <v>189015.04000000001</v>
      </c>
      <c r="L293" s="136" cm="1">
        <f t="array" ref="L293">Ikäryhmähinnat[Ikä 7–12]*Ikärakenne[[#This Row],[7–12-vuotiaat]]</f>
        <v>1253626.29</v>
      </c>
      <c r="M293" s="136" cm="1">
        <f t="array" ref="M293">Ikäryhmähinnat[Ikä 13–15]*Ikärakenne[[#This Row],[13–15-vuotiaat]]</f>
        <v>1531510.26</v>
      </c>
      <c r="N293" s="136" cm="1">
        <f t="array" ref="N293">Ikäryhmähinnat[Ikä 16+]*Ikärakenne[[#This Row],[16 vuotta täyttäneet]]</f>
        <v>240267.63</v>
      </c>
      <c r="O293" s="136" cm="1">
        <f t="array" ref="O293">Ikäryhmähinnat[Ikä 18-64]*Ikärakenne[[#This Row],[18–64-vuotiaat]]</f>
        <v>151879.03</v>
      </c>
      <c r="P293" s="178">
        <f>SUM(Ikärakenne[[#This Row],[Ikä 0–5]:[Ikä 18-64]])</f>
        <v>4488972.6500000004</v>
      </c>
    </row>
    <row r="294" spans="1:16" x14ac:dyDescent="0.25">
      <c r="A294" s="127">
        <v>977</v>
      </c>
      <c r="B294" s="124" t="s">
        <v>299</v>
      </c>
      <c r="C294" s="38">
        <f>SUM(Ikärakenne[[#This Row],[0–5-vuotiaat]:[16 vuotta täyttäneet]])</f>
        <v>15274</v>
      </c>
      <c r="D294" s="41">
        <v>917</v>
      </c>
      <c r="E294" s="41">
        <v>156</v>
      </c>
      <c r="F294" s="41">
        <v>1331</v>
      </c>
      <c r="G294" s="41">
        <v>724</v>
      </c>
      <c r="H294" s="41">
        <v>12146</v>
      </c>
      <c r="I294" s="41">
        <v>8205</v>
      </c>
      <c r="J294" s="136" cm="1">
        <f t="array" ref="J294">Ikäryhmähinnat[Ikä 0–5]*Ikärakenne[[#This Row],[0–5-vuotiaat]]</f>
        <v>8579103.540000001</v>
      </c>
      <c r="K294" s="136" cm="1">
        <f t="array" ref="K294">Ikäryhmähinnat[Ikä 6]*Ikärakenne[[#This Row],[6 vuotiaat]]</f>
        <v>1551912.96</v>
      </c>
      <c r="L294" s="136" cm="1">
        <f t="array" ref="L294">Ikäryhmähinnat[Ikä 7–12]*Ikärakenne[[#This Row],[7–12-vuotiaat]]</f>
        <v>11350861.17</v>
      </c>
      <c r="M294" s="136" cm="1">
        <f t="array" ref="M294">Ikäryhmähinnat[Ikä 13–15]*Ikärakenne[[#This Row],[13–15-vuotiaat]]</f>
        <v>10460504.039999999</v>
      </c>
      <c r="N294" s="136" cm="1">
        <f t="array" ref="N294">Ikäryhmähinnat[Ikä 16+]*Ikärakenne[[#This Row],[16 vuotta täyttäneet]]</f>
        <v>889451.58000000007</v>
      </c>
      <c r="O294" s="136" cm="1">
        <f t="array" ref="O294">Ikäryhmähinnat[Ikä 18-64]*Ikärakenne[[#This Row],[18–64-vuotiaat]]</f>
        <v>736070.54999999993</v>
      </c>
      <c r="P294" s="178">
        <f>SUM(Ikärakenne[[#This Row],[Ikä 0–5]:[Ikä 18-64]])</f>
        <v>33567903.839999996</v>
      </c>
    </row>
    <row r="295" spans="1:16" x14ac:dyDescent="0.25">
      <c r="A295" s="127">
        <v>980</v>
      </c>
      <c r="B295" s="124" t="s">
        <v>300</v>
      </c>
      <c r="C295" s="38">
        <f>SUM(Ikärakenne[[#This Row],[0–5-vuotiaat]:[16 vuotta täyttäneet]])</f>
        <v>33658</v>
      </c>
      <c r="D295" s="41">
        <v>2244</v>
      </c>
      <c r="E295" s="41">
        <v>364</v>
      </c>
      <c r="F295" s="41">
        <v>2682</v>
      </c>
      <c r="G295" s="41">
        <v>1579</v>
      </c>
      <c r="H295" s="41">
        <v>26789</v>
      </c>
      <c r="I295" s="41">
        <v>18717</v>
      </c>
      <c r="J295" s="136" cm="1">
        <f t="array" ref="J295">Ikäryhmähinnat[Ikä 0–5]*Ikärakenne[[#This Row],[0–5-vuotiaat]]</f>
        <v>20994011.280000001</v>
      </c>
      <c r="K295" s="136" cm="1">
        <f t="array" ref="K295">Ikäryhmähinnat[Ikä 6]*Ikärakenne[[#This Row],[6 vuotiaat]]</f>
        <v>3621130.2399999998</v>
      </c>
      <c r="L295" s="136" cm="1">
        <f t="array" ref="L295">Ikäryhmähinnat[Ikä 7–12]*Ikärakenne[[#This Row],[7–12-vuotiaat]]</f>
        <v>22872283.739999998</v>
      </c>
      <c r="M295" s="136" cm="1">
        <f t="array" ref="M295">Ikäryhmähinnat[Ikä 13–15]*Ikärakenne[[#This Row],[13–15-vuotiaat]]</f>
        <v>22813723.59</v>
      </c>
      <c r="N295" s="136" cm="1">
        <f t="array" ref="N295">Ikäryhmähinnat[Ikä 16+]*Ikärakenne[[#This Row],[16 vuotta täyttäneet]]</f>
        <v>1961758.4700000002</v>
      </c>
      <c r="O295" s="136" cm="1">
        <f t="array" ref="O295">Ikäryhmähinnat[Ikä 18-64]*Ikärakenne[[#This Row],[18–64-vuotiaat]]</f>
        <v>1679102.0699999998</v>
      </c>
      <c r="P295" s="178">
        <f>SUM(Ikärakenne[[#This Row],[Ikä 0–5]:[Ikä 18-64]])</f>
        <v>73942009.389999986</v>
      </c>
    </row>
    <row r="296" spans="1:16" x14ac:dyDescent="0.25">
      <c r="A296" s="127">
        <v>981</v>
      </c>
      <c r="B296" s="124" t="s">
        <v>301</v>
      </c>
      <c r="C296" s="38">
        <f>SUM(Ikärakenne[[#This Row],[0–5-vuotiaat]:[16 vuotta täyttäneet]])</f>
        <v>2186</v>
      </c>
      <c r="D296" s="41">
        <v>74</v>
      </c>
      <c r="E296" s="41">
        <v>12</v>
      </c>
      <c r="F296" s="41">
        <v>98</v>
      </c>
      <c r="G296" s="41">
        <v>71</v>
      </c>
      <c r="H296" s="41">
        <v>1931</v>
      </c>
      <c r="I296" s="41">
        <v>1193</v>
      </c>
      <c r="J296" s="136" cm="1">
        <f t="array" ref="J296">Ikäryhmähinnat[Ikä 0–5]*Ikärakenne[[#This Row],[0–5-vuotiaat]]</f>
        <v>692315.88</v>
      </c>
      <c r="K296" s="136" cm="1">
        <f t="array" ref="K296">Ikäryhmähinnat[Ikä 6]*Ikärakenne[[#This Row],[6 vuotiaat]]</f>
        <v>119377.92</v>
      </c>
      <c r="L296" s="136" cm="1">
        <f t="array" ref="L296">Ikäryhmähinnat[Ikä 7–12]*Ikärakenne[[#This Row],[7–12-vuotiaat]]</f>
        <v>835750.86</v>
      </c>
      <c r="M296" s="136" cm="1">
        <f t="array" ref="M296">Ikäryhmähinnat[Ikä 13–15]*Ikärakenne[[#This Row],[13–15-vuotiaat]]</f>
        <v>1025822.9099999999</v>
      </c>
      <c r="N296" s="136" cm="1">
        <f t="array" ref="N296">Ikäryhmähinnat[Ikä 16+]*Ikärakenne[[#This Row],[16 vuotta täyttäneet]]</f>
        <v>141407.13</v>
      </c>
      <c r="O296" s="136" cm="1">
        <f t="array" ref="O296">Ikäryhmähinnat[Ikä 18-64]*Ikärakenne[[#This Row],[18–64-vuotiaat]]</f>
        <v>107024.03</v>
      </c>
      <c r="P296" s="178">
        <f>SUM(Ikärakenne[[#This Row],[Ikä 0–5]:[Ikä 18-64]])</f>
        <v>2921698.73</v>
      </c>
    </row>
    <row r="297" spans="1:16" x14ac:dyDescent="0.25">
      <c r="A297" s="127">
        <v>989</v>
      </c>
      <c r="B297" s="124" t="s">
        <v>302</v>
      </c>
      <c r="C297" s="38">
        <f>SUM(Ikärakenne[[#This Row],[0–5-vuotiaat]:[16 vuotta täyttäneet]])</f>
        <v>5121</v>
      </c>
      <c r="D297" s="41">
        <v>180</v>
      </c>
      <c r="E297" s="41">
        <v>43</v>
      </c>
      <c r="F297" s="41">
        <v>280</v>
      </c>
      <c r="G297" s="41">
        <v>153</v>
      </c>
      <c r="H297" s="41">
        <v>4465</v>
      </c>
      <c r="I297" s="41">
        <v>2436</v>
      </c>
      <c r="J297" s="136" cm="1">
        <f t="array" ref="J297">Ikäryhmähinnat[Ikä 0–5]*Ikärakenne[[#This Row],[0–5-vuotiaat]]</f>
        <v>1684011.6</v>
      </c>
      <c r="K297" s="136" cm="1">
        <f t="array" ref="K297">Ikäryhmähinnat[Ikä 6]*Ikärakenne[[#This Row],[6 vuotiaat]]</f>
        <v>427770.88</v>
      </c>
      <c r="L297" s="136" cm="1">
        <f t="array" ref="L297">Ikäryhmähinnat[Ikä 7–12]*Ikärakenne[[#This Row],[7–12-vuotiaat]]</f>
        <v>2387859.6</v>
      </c>
      <c r="M297" s="136" cm="1">
        <f t="array" ref="M297">Ikäryhmähinnat[Ikä 13–15]*Ikärakenne[[#This Row],[13–15-vuotiaat]]</f>
        <v>2210576.13</v>
      </c>
      <c r="N297" s="136" cm="1">
        <f t="array" ref="N297">Ikäryhmähinnat[Ikä 16+]*Ikärakenne[[#This Row],[16 vuotta täyttäneet]]</f>
        <v>326971.95</v>
      </c>
      <c r="O297" s="136" cm="1">
        <f t="array" ref="O297">Ikäryhmähinnat[Ikä 18-64]*Ikärakenne[[#This Row],[18–64-vuotiaat]]</f>
        <v>218533.56</v>
      </c>
      <c r="P297" s="178">
        <f>SUM(Ikärakenne[[#This Row],[Ikä 0–5]:[Ikä 18-64]])</f>
        <v>7255723.7199999997</v>
      </c>
    </row>
    <row r="298" spans="1:16" x14ac:dyDescent="0.25">
      <c r="A298" s="127">
        <v>992</v>
      </c>
      <c r="B298" s="124" t="s">
        <v>303</v>
      </c>
      <c r="C298" s="38">
        <f>SUM(Ikärakenne[[#This Row],[0–5-vuotiaat]:[16 vuotta täyttäneet]])</f>
        <v>17492</v>
      </c>
      <c r="D298" s="41">
        <v>711</v>
      </c>
      <c r="E298" s="41">
        <v>147</v>
      </c>
      <c r="F298" s="41">
        <v>1075</v>
      </c>
      <c r="G298" s="41">
        <v>662</v>
      </c>
      <c r="H298" s="41">
        <v>14897</v>
      </c>
      <c r="I298" s="41">
        <v>9009</v>
      </c>
      <c r="J298" s="136" cm="1">
        <f t="array" ref="J298">Ikäryhmähinnat[Ikä 0–5]*Ikärakenne[[#This Row],[0–5-vuotiaat]]</f>
        <v>6651845.8200000003</v>
      </c>
      <c r="K298" s="136" cm="1">
        <f t="array" ref="K298">Ikäryhmähinnat[Ikä 6]*Ikärakenne[[#This Row],[6 vuotiaat]]</f>
        <v>1462379.52</v>
      </c>
      <c r="L298" s="136" cm="1">
        <f t="array" ref="L298">Ikäryhmähinnat[Ikä 7–12]*Ikärakenne[[#This Row],[7–12-vuotiaat]]</f>
        <v>9167675.25</v>
      </c>
      <c r="M298" s="136" cm="1">
        <f t="array" ref="M298">Ikäryhmähinnat[Ikä 13–15]*Ikärakenne[[#This Row],[13–15-vuotiaat]]</f>
        <v>9564715.0199999996</v>
      </c>
      <c r="N298" s="136" cm="1">
        <f t="array" ref="N298">Ikäryhmähinnat[Ikä 16+]*Ikärakenne[[#This Row],[16 vuotta täyttäneet]]</f>
        <v>1090907.31</v>
      </c>
      <c r="O298" s="136" cm="1">
        <f t="array" ref="O298">Ikäryhmähinnat[Ikä 18-64]*Ikärakenne[[#This Row],[18–64-vuotiaat]]</f>
        <v>808197.3899999999</v>
      </c>
      <c r="P298" s="178">
        <f>SUM(Ikärakenne[[#This Row],[Ikä 0–5]:[Ikä 18-64]])</f>
        <v>28745720.309999999</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C1" activePane="topRight" state="frozen"/>
      <selection pane="topRight"/>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1" t="s">
        <v>1096</v>
      </c>
      <c r="D1" s="152"/>
      <c r="E1" s="361"/>
      <c r="F1" s="154"/>
      <c r="H1" s="154"/>
      <c r="S1" s="15"/>
      <c r="AF1" s="164"/>
      <c r="AH1" s="103"/>
    </row>
    <row r="2" spans="1:34" x14ac:dyDescent="0.25">
      <c r="A2" s="151" t="s">
        <v>355</v>
      </c>
      <c r="C2" s="156"/>
      <c r="D2" s="157"/>
      <c r="E2" s="157"/>
      <c r="AF2" s="164"/>
    </row>
    <row r="3" spans="1:34" x14ac:dyDescent="0.25">
      <c r="A3" s="314" t="s">
        <v>1</v>
      </c>
      <c r="B3" s="315">
        <f>COUNT(C13:C304)</f>
        <v>292</v>
      </c>
      <c r="E3" s="160"/>
      <c r="H3" s="161"/>
      <c r="I3" s="160"/>
      <c r="J3" s="160"/>
      <c r="K3" s="160"/>
      <c r="O3" s="162"/>
      <c r="P3" s="162"/>
      <c r="Q3" s="162"/>
      <c r="R3" s="162"/>
      <c r="S3" s="128"/>
      <c r="T3" s="173"/>
      <c r="U3" s="332"/>
      <c r="V3" s="160"/>
      <c r="W3" s="160"/>
      <c r="X3" s="160"/>
      <c r="Y3" s="160"/>
      <c r="Z3" s="160"/>
      <c r="AA3" s="160"/>
      <c r="AB3" s="160"/>
      <c r="AC3" s="160"/>
      <c r="AD3" s="160"/>
      <c r="AE3" s="188"/>
      <c r="AF3" s="164"/>
    </row>
    <row r="4" spans="1:34" x14ac:dyDescent="0.25">
      <c r="A4" s="151" t="s">
        <v>663</v>
      </c>
      <c r="B4" s="151" t="s">
        <v>674</v>
      </c>
      <c r="F4" s="131"/>
      <c r="H4" s="161"/>
      <c r="J4" s="26"/>
      <c r="U4" s="178" t="s">
        <v>741</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6" t="s">
        <v>649</v>
      </c>
      <c r="V5" s="218" t="s">
        <v>676</v>
      </c>
      <c r="W5" s="218" t="s">
        <v>677</v>
      </c>
      <c r="X5" s="218" t="s">
        <v>650</v>
      </c>
      <c r="Y5" s="218" t="s">
        <v>651</v>
      </c>
      <c r="Z5" s="218" t="s">
        <v>360</v>
      </c>
      <c r="AA5" s="219" t="s">
        <v>652</v>
      </c>
      <c r="AB5" s="218" t="s">
        <v>653</v>
      </c>
      <c r="AC5" s="218" t="s">
        <v>740</v>
      </c>
      <c r="AE5" s="163"/>
      <c r="AF5" s="164"/>
    </row>
    <row r="6" spans="1:34" x14ac:dyDescent="0.25">
      <c r="A6" s="90" t="s">
        <v>665</v>
      </c>
      <c r="B6" s="90" t="s">
        <v>671</v>
      </c>
      <c r="G6" s="146"/>
      <c r="H6" s="146"/>
      <c r="I6" s="164"/>
      <c r="L6" s="132"/>
      <c r="M6" s="146"/>
      <c r="N6" s="146"/>
      <c r="O6" s="146"/>
      <c r="P6" s="146"/>
      <c r="S6" s="165"/>
      <c r="T6" s="168"/>
      <c r="U6" s="320">
        <v>79.19</v>
      </c>
      <c r="V6" s="321">
        <v>336.09</v>
      </c>
      <c r="W6" s="321">
        <v>336.09</v>
      </c>
      <c r="X6" s="321">
        <v>2142.67</v>
      </c>
      <c r="Y6" s="321">
        <v>47.47</v>
      </c>
      <c r="Z6" s="321">
        <v>462.61</v>
      </c>
      <c r="AA6" s="321">
        <v>338.4</v>
      </c>
      <c r="AB6" s="321">
        <v>32.5</v>
      </c>
      <c r="AC6" s="321">
        <v>805.23</v>
      </c>
      <c r="AE6" s="167"/>
      <c r="AF6" s="343"/>
    </row>
    <row r="7" spans="1:34" x14ac:dyDescent="0.25">
      <c r="A7" s="90" t="s">
        <v>666</v>
      </c>
      <c r="B7" s="171" t="s">
        <v>672</v>
      </c>
      <c r="E7" s="42"/>
      <c r="I7" s="164"/>
      <c r="L7" s="42"/>
      <c r="M7" s="146"/>
      <c r="T7" s="146"/>
      <c r="AF7" s="167"/>
    </row>
    <row r="8" spans="1:34" s="149" customFormat="1" x14ac:dyDescent="0.25">
      <c r="A8" s="90" t="s">
        <v>667</v>
      </c>
      <c r="B8" s="172" t="s">
        <v>673</v>
      </c>
      <c r="C8" s="335"/>
      <c r="D8" s="335"/>
      <c r="E8" s="335"/>
      <c r="F8" s="335"/>
      <c r="G8" s="335"/>
      <c r="H8" s="335"/>
      <c r="I8" s="335"/>
      <c r="J8" s="335"/>
      <c r="K8" s="335"/>
      <c r="L8" s="335"/>
      <c r="M8" s="335"/>
      <c r="N8" s="335"/>
      <c r="O8" s="335"/>
      <c r="P8" s="335"/>
      <c r="Q8" s="335"/>
      <c r="R8" s="335"/>
      <c r="S8" s="335"/>
      <c r="T8" s="335"/>
      <c r="U8" s="332"/>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7"/>
      <c r="AF9" s="348"/>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49"/>
    </row>
    <row r="11" spans="1:34" s="212" customFormat="1" ht="62.25" customHeight="1" x14ac:dyDescent="0.2">
      <c r="A11" s="214" t="s">
        <v>2</v>
      </c>
      <c r="B11" s="212" t="s">
        <v>3</v>
      </c>
      <c r="C11" s="388" t="s">
        <v>1094</v>
      </c>
      <c r="D11" s="369" t="s">
        <v>1097</v>
      </c>
      <c r="E11" s="370" t="s">
        <v>1098</v>
      </c>
      <c r="F11" s="370" t="s">
        <v>1099</v>
      </c>
      <c r="G11" s="371" t="s">
        <v>661</v>
      </c>
      <c r="H11" s="369" t="s">
        <v>662</v>
      </c>
      <c r="I11" s="376" t="s">
        <v>1100</v>
      </c>
      <c r="J11" s="388" t="s">
        <v>1101</v>
      </c>
      <c r="K11" s="369" t="s">
        <v>1117</v>
      </c>
      <c r="L11" s="389" t="s">
        <v>1102</v>
      </c>
      <c r="M11" s="371" t="s">
        <v>668</v>
      </c>
      <c r="N11" s="369" t="s">
        <v>669</v>
      </c>
      <c r="O11" s="371" t="s">
        <v>1126</v>
      </c>
      <c r="P11" s="369" t="s">
        <v>1119</v>
      </c>
      <c r="Q11" s="370" t="s">
        <v>1127</v>
      </c>
      <c r="R11" s="395" t="s">
        <v>716</v>
      </c>
      <c r="S11" s="371" t="s">
        <v>728</v>
      </c>
      <c r="T11" s="370" t="s">
        <v>1118</v>
      </c>
      <c r="U11" s="226" t="s">
        <v>649</v>
      </c>
      <c r="V11" s="216" t="s">
        <v>676</v>
      </c>
      <c r="W11" s="216" t="s">
        <v>677</v>
      </c>
      <c r="X11" s="216" t="s">
        <v>650</v>
      </c>
      <c r="Y11" s="216" t="s">
        <v>651</v>
      </c>
      <c r="Z11" s="216" t="s">
        <v>360</v>
      </c>
      <c r="AA11" s="216" t="s">
        <v>652</v>
      </c>
      <c r="AB11" s="216" t="s">
        <v>653</v>
      </c>
      <c r="AC11" s="216" t="s">
        <v>742</v>
      </c>
      <c r="AD11" s="217" t="s">
        <v>678</v>
      </c>
      <c r="AE11" s="304"/>
      <c r="AF11" s="205"/>
    </row>
    <row r="12" spans="1:34" s="45" customFormat="1" x14ac:dyDescent="0.25">
      <c r="B12" s="151" t="s">
        <v>359</v>
      </c>
      <c r="C12" s="249">
        <f>SUM(C13:C304)</f>
        <v>5622045</v>
      </c>
      <c r="D12" s="134">
        <f>SUM(D13:D304)</f>
        <v>321404.24999999988</v>
      </c>
      <c r="E12" s="41">
        <f>SUM(E13:E304)</f>
        <v>2696648</v>
      </c>
      <c r="F12" s="330">
        <f>D12/E12</f>
        <v>0.11918657904183264</v>
      </c>
      <c r="G12" s="372">
        <f>F12/$F$12</f>
        <v>1</v>
      </c>
      <c r="H12" s="377"/>
      <c r="I12" s="378">
        <f>SUM(I13:I304)</f>
        <v>258156</v>
      </c>
      <c r="J12" s="384">
        <f>SUM(J13:J304)</f>
        <v>642955</v>
      </c>
      <c r="K12" s="269">
        <f>SUM(K13:K304)</f>
        <v>302444.37000000023</v>
      </c>
      <c r="L12" s="126">
        <f>C12/K12</f>
        <v>18.588691202947491</v>
      </c>
      <c r="M12" s="373">
        <f>$L$12/L12</f>
        <v>1</v>
      </c>
      <c r="N12" s="377"/>
      <c r="O12" s="378">
        <f>SUM(O13:O304)</f>
        <v>32017</v>
      </c>
      <c r="P12" s="396">
        <f>SUM(P13:P304)</f>
        <v>1807030</v>
      </c>
      <c r="Q12" s="34">
        <f>SUM(Q13:Q304)</f>
        <v>273418</v>
      </c>
      <c r="R12" s="165">
        <f>Muut[[#This Row],[30 - 54 v. ilman tutkintoa 31.12.2025]]/Muut[[#This Row],[30 - 54 v. väestö 31.12.2025]]</f>
        <v>0.15130794729473224</v>
      </c>
      <c r="S12" s="397">
        <v>1</v>
      </c>
      <c r="T12" s="34">
        <f t="shared" ref="T12:AD12" si="0">SUM(T13:T304)</f>
        <v>411019.97727272729</v>
      </c>
      <c r="U12" s="169">
        <f t="shared" si="0"/>
        <v>444520126.2525692</v>
      </c>
      <c r="V12" s="169">
        <f t="shared" si="0"/>
        <v>46249129.8024</v>
      </c>
      <c r="W12" s="169">
        <f t="shared" si="0"/>
        <v>75634164.125999987</v>
      </c>
      <c r="X12" s="169">
        <f t="shared" si="0"/>
        <v>1377640389.8499997</v>
      </c>
      <c r="Y12" s="169">
        <f t="shared" si="0"/>
        <v>240994050.43921643</v>
      </c>
      <c r="Z12" s="169">
        <f t="shared" si="0"/>
        <v>16568836.109857092</v>
      </c>
      <c r="AA12" s="169">
        <f t="shared" si="0"/>
        <v>10834552.799999997</v>
      </c>
      <c r="AB12" s="169">
        <f t="shared" si="0"/>
        <v>180769370.93054479</v>
      </c>
      <c r="AC12" s="169">
        <f t="shared" si="0"/>
        <v>330965616.29931837</v>
      </c>
      <c r="AD12" s="174">
        <f t="shared" si="0"/>
        <v>2724176236.6099062</v>
      </c>
      <c r="AE12" s="105"/>
      <c r="AF12" s="62"/>
    </row>
    <row r="13" spans="1:34" s="45" customFormat="1" x14ac:dyDescent="0.25">
      <c r="A13" s="90">
        <v>5</v>
      </c>
      <c r="B13" s="151" t="s">
        <v>12</v>
      </c>
      <c r="C13" s="391">
        <v>8982</v>
      </c>
      <c r="D13" s="134">
        <v>316.75</v>
      </c>
      <c r="E13" s="41">
        <v>3603</v>
      </c>
      <c r="F13" s="330">
        <f>D13/E13</f>
        <v>8.7912850402442413E-2</v>
      </c>
      <c r="G13" s="373">
        <f>Muut[[#This Row],[Keskim. työttömyysaste 2025, %]]/$F$12</f>
        <v>0.73760696136421844</v>
      </c>
      <c r="H13" s="166">
        <v>0</v>
      </c>
      <c r="I13" s="379">
        <v>12</v>
      </c>
      <c r="J13" s="385">
        <v>466</v>
      </c>
      <c r="K13" s="269">
        <v>1008.81</v>
      </c>
      <c r="L13" s="170">
        <f>C13/K13</f>
        <v>8.9035596395753416</v>
      </c>
      <c r="M13" s="373">
        <v>2.0877819608601045</v>
      </c>
      <c r="N13" s="166">
        <v>0</v>
      </c>
      <c r="O13" s="393">
        <v>0</v>
      </c>
      <c r="P13" s="269">
        <v>2216</v>
      </c>
      <c r="Q13" s="15">
        <v>271</v>
      </c>
      <c r="R13" s="158">
        <f>Muut[[#This Row],[30 - 54 v. ilman tutkintoa 31.12.2025]]/Muut[[#This Row],[30 - 54 v. väestö 31.12.2025]]</f>
        <v>0.12229241877256318</v>
      </c>
      <c r="S13" s="397">
        <v>0.80823526430075876</v>
      </c>
      <c r="T13" s="479">
        <v>415.41666666666669</v>
      </c>
      <c r="U13" s="197">
        <v>524648.45771902427</v>
      </c>
      <c r="V13" s="159">
        <v>0</v>
      </c>
      <c r="W13" s="159">
        <v>0</v>
      </c>
      <c r="X13" s="159">
        <v>998484.22000000009</v>
      </c>
      <c r="Y13" s="159">
        <v>890179.16096398595</v>
      </c>
      <c r="Z13" s="159">
        <v>0</v>
      </c>
      <c r="AA13" s="155">
        <v>0</v>
      </c>
      <c r="AB13" s="159">
        <v>235935.99717835599</v>
      </c>
      <c r="AC13" s="159">
        <v>334505.96250000002</v>
      </c>
      <c r="AD13" s="174">
        <f>SUM(Muut[[#This Row],[Työttömyysaste]:[Työttömät ja palveluissa olevat ]])</f>
        <v>2983753.7983613666</v>
      </c>
      <c r="AF13" s="62"/>
    </row>
    <row r="14" spans="1:34" s="45" customFormat="1" x14ac:dyDescent="0.25">
      <c r="A14" s="90">
        <v>9</v>
      </c>
      <c r="B14" s="151" t="s">
        <v>13</v>
      </c>
      <c r="C14" s="391">
        <v>2384</v>
      </c>
      <c r="D14" s="134">
        <v>94.666666666666671</v>
      </c>
      <c r="E14" s="41">
        <v>1036</v>
      </c>
      <c r="F14" s="330">
        <f t="shared" ref="F14:F76" si="1">D14/E14</f>
        <v>9.137709137709138E-2</v>
      </c>
      <c r="G14" s="373">
        <f>Muut[[#This Row],[Keskim. työttömyysaste 2025, %]]/$F$12</f>
        <v>0.76667265821111819</v>
      </c>
      <c r="H14" s="166">
        <v>0</v>
      </c>
      <c r="I14" s="379">
        <v>0</v>
      </c>
      <c r="J14" s="385">
        <v>49</v>
      </c>
      <c r="K14" s="269">
        <v>251.56</v>
      </c>
      <c r="L14" s="170">
        <f t="shared" ref="L14:L77" si="2">C14/K14</f>
        <v>9.4768643663539507</v>
      </c>
      <c r="M14" s="373">
        <v>1.9614811908613554</v>
      </c>
      <c r="N14" s="166">
        <v>0</v>
      </c>
      <c r="O14" s="393">
        <v>0</v>
      </c>
      <c r="P14" s="269">
        <v>630</v>
      </c>
      <c r="Q14" s="15">
        <v>79</v>
      </c>
      <c r="R14" s="158">
        <f>Muut[[#This Row],[30 - 54 v. ilman tutkintoa 31.12.2025]]/Muut[[#This Row],[30 - 54 v. väestö 31.12.2025]]</f>
        <v>0.1253968253968254</v>
      </c>
      <c r="S14" s="397">
        <v>0.82875240619427182</v>
      </c>
      <c r="T14" s="479">
        <v>111.41666666666667</v>
      </c>
      <c r="U14" s="197">
        <v>144739.33380411245</v>
      </c>
      <c r="V14" s="159">
        <v>0</v>
      </c>
      <c r="W14" s="159">
        <v>0</v>
      </c>
      <c r="X14" s="159">
        <v>104990.83</v>
      </c>
      <c r="Y14" s="159">
        <v>221977.84491836946</v>
      </c>
      <c r="Z14" s="159">
        <v>0</v>
      </c>
      <c r="AA14" s="155">
        <v>0</v>
      </c>
      <c r="AB14" s="159">
        <v>64211.736431932179</v>
      </c>
      <c r="AC14" s="159">
        <v>89716.04250000001</v>
      </c>
      <c r="AD14" s="174">
        <f>SUM(Muut[[#This Row],[Työttömyysaste]:[Työttömät ja palveluissa olevat ]])</f>
        <v>625635.78765441407</v>
      </c>
      <c r="AF14" s="62"/>
    </row>
    <row r="15" spans="1:34" s="45" customFormat="1" x14ac:dyDescent="0.25">
      <c r="A15" s="90">
        <v>10</v>
      </c>
      <c r="B15" s="151" t="s">
        <v>14</v>
      </c>
      <c r="C15" s="391">
        <v>10634</v>
      </c>
      <c r="D15" s="134">
        <v>473.25</v>
      </c>
      <c r="E15" s="41">
        <v>4502</v>
      </c>
      <c r="F15" s="330">
        <f t="shared" si="1"/>
        <v>0.10511994669035984</v>
      </c>
      <c r="G15" s="373">
        <f>Muut[[#This Row],[Keskim. työttömyysaste 2025, %]]/$F$12</f>
        <v>0.88197805101415305</v>
      </c>
      <c r="H15" s="166">
        <v>0</v>
      </c>
      <c r="I15" s="379">
        <v>0</v>
      </c>
      <c r="J15" s="385">
        <v>276</v>
      </c>
      <c r="K15" s="269">
        <v>1087.18</v>
      </c>
      <c r="L15" s="170">
        <f t="shared" si="2"/>
        <v>9.7812689710995411</v>
      </c>
      <c r="M15" s="373">
        <v>1.9004375871751416</v>
      </c>
      <c r="N15" s="166">
        <v>0</v>
      </c>
      <c r="O15" s="393">
        <v>0</v>
      </c>
      <c r="P15" s="269">
        <v>2788</v>
      </c>
      <c r="Q15" s="15">
        <v>360</v>
      </c>
      <c r="R15" s="158">
        <f>Muut[[#This Row],[30 - 54 v. ilman tutkintoa 31.12.2025]]/Muut[[#This Row],[30 - 54 v. väestö 31.12.2025]]</f>
        <v>0.1291248206599713</v>
      </c>
      <c r="S15" s="397">
        <v>0.85339086920827434</v>
      </c>
      <c r="T15" s="479">
        <v>601.33333333333337</v>
      </c>
      <c r="U15" s="197">
        <v>742719.41433722782</v>
      </c>
      <c r="V15" s="159">
        <v>0</v>
      </c>
      <c r="W15" s="159">
        <v>0</v>
      </c>
      <c r="X15" s="159">
        <v>591376.92000000004</v>
      </c>
      <c r="Y15" s="159">
        <v>959333.25424691092</v>
      </c>
      <c r="Z15" s="159">
        <v>0</v>
      </c>
      <c r="AA15" s="155">
        <v>0</v>
      </c>
      <c r="AB15" s="159">
        <v>294936.15135272563</v>
      </c>
      <c r="AC15" s="159">
        <v>484211.64</v>
      </c>
      <c r="AD15" s="174">
        <f>SUM(Muut[[#This Row],[Työttömyysaste]:[Työttömät ja palveluissa olevat ]])</f>
        <v>3072577.3799368646</v>
      </c>
      <c r="AF15" s="62"/>
    </row>
    <row r="16" spans="1:34" s="45" customFormat="1" x14ac:dyDescent="0.25">
      <c r="A16" s="90">
        <v>16</v>
      </c>
      <c r="B16" s="151" t="s">
        <v>15</v>
      </c>
      <c r="C16" s="391">
        <v>7841</v>
      </c>
      <c r="D16" s="134">
        <v>340</v>
      </c>
      <c r="E16" s="41">
        <v>3197</v>
      </c>
      <c r="F16" s="330">
        <f t="shared" si="1"/>
        <v>0.10634970284641852</v>
      </c>
      <c r="G16" s="373">
        <f>Muut[[#This Row],[Keskim. työttömyysaste 2025, %]]/$F$12</f>
        <v>0.89229595900299674</v>
      </c>
      <c r="H16" s="166">
        <v>0</v>
      </c>
      <c r="I16" s="379">
        <v>11</v>
      </c>
      <c r="J16" s="385">
        <v>298</v>
      </c>
      <c r="K16" s="269">
        <v>563.45000000000005</v>
      </c>
      <c r="L16" s="170">
        <f t="shared" si="2"/>
        <v>13.916052888455052</v>
      </c>
      <c r="M16" s="373">
        <v>1.335773250644148</v>
      </c>
      <c r="N16" s="166">
        <v>3</v>
      </c>
      <c r="O16" s="393">
        <v>442</v>
      </c>
      <c r="P16" s="269">
        <v>2097</v>
      </c>
      <c r="Q16" s="15">
        <v>308</v>
      </c>
      <c r="R16" s="158">
        <f>Muut[[#This Row],[30 - 54 v. ilman tutkintoa 31.12.2025]]/Muut[[#This Row],[30 - 54 v. väestö 31.12.2025]]</f>
        <v>0.14687649022412971</v>
      </c>
      <c r="S16" s="397">
        <v>0.97071233104517307</v>
      </c>
      <c r="T16" s="479">
        <v>461</v>
      </c>
      <c r="U16" s="197">
        <v>554052.25014562043</v>
      </c>
      <c r="V16" s="159">
        <v>0</v>
      </c>
      <c r="W16" s="159">
        <v>0</v>
      </c>
      <c r="X16" s="159">
        <v>638515.66</v>
      </c>
      <c r="Y16" s="159">
        <v>497191.1938275373</v>
      </c>
      <c r="Z16" s="159">
        <v>0</v>
      </c>
      <c r="AA16" s="155">
        <v>149572.79999999999</v>
      </c>
      <c r="AB16" s="159">
        <v>247369.05010106909</v>
      </c>
      <c r="AC16" s="159">
        <v>371211.03</v>
      </c>
      <c r="AD16" s="174">
        <f>SUM(Muut[[#This Row],[Työttömyysaste]:[Työttömät ja palveluissa olevat ]])</f>
        <v>2457911.9840742266</v>
      </c>
      <c r="AF16" s="62"/>
    </row>
    <row r="17" spans="1:32" s="45" customFormat="1" x14ac:dyDescent="0.25">
      <c r="A17" s="90">
        <v>18</v>
      </c>
      <c r="B17" s="151" t="s">
        <v>16</v>
      </c>
      <c r="C17" s="391">
        <v>4677</v>
      </c>
      <c r="D17" s="134">
        <v>181.83333333333334</v>
      </c>
      <c r="E17" s="41">
        <v>2369</v>
      </c>
      <c r="F17" s="330">
        <f t="shared" si="1"/>
        <v>7.675531166455607E-2</v>
      </c>
      <c r="G17" s="373">
        <f>Muut[[#This Row],[Keskim. työttömyysaste 2025, %]]/$F$12</f>
        <v>0.6439929082754875</v>
      </c>
      <c r="H17" s="166">
        <v>0</v>
      </c>
      <c r="I17" s="379">
        <v>182</v>
      </c>
      <c r="J17" s="385">
        <v>178</v>
      </c>
      <c r="K17" s="269">
        <v>212.45</v>
      </c>
      <c r="L17" s="170">
        <f t="shared" si="2"/>
        <v>22.014591668627915</v>
      </c>
      <c r="M17" s="373">
        <v>0.8443804674077815</v>
      </c>
      <c r="N17" s="166">
        <v>0</v>
      </c>
      <c r="O17" s="393">
        <v>0</v>
      </c>
      <c r="P17" s="269">
        <v>1492</v>
      </c>
      <c r="Q17" s="15">
        <v>191</v>
      </c>
      <c r="R17" s="158">
        <f>Muut[[#This Row],[30 - 54 v. ilman tutkintoa 31.12.2025]]/Muut[[#This Row],[30 - 54 v. väestö 31.12.2025]]</f>
        <v>0.12801608579088472</v>
      </c>
      <c r="S17" s="397">
        <v>0.84606319813144126</v>
      </c>
      <c r="T17" s="479">
        <v>212.58333333333334</v>
      </c>
      <c r="U17" s="197">
        <v>238516.70314643279</v>
      </c>
      <c r="V17" s="159">
        <v>0</v>
      </c>
      <c r="W17" s="159">
        <v>0</v>
      </c>
      <c r="X17" s="159">
        <v>381395.26</v>
      </c>
      <c r="Y17" s="159">
        <v>187466.97866476222</v>
      </c>
      <c r="Z17" s="159">
        <v>0</v>
      </c>
      <c r="AA17" s="155">
        <v>0</v>
      </c>
      <c r="AB17" s="159">
        <v>128603.7212739744</v>
      </c>
      <c r="AC17" s="159">
        <v>171178.47750000001</v>
      </c>
      <c r="AD17" s="174">
        <f>SUM(Muut[[#This Row],[Työttömyysaste]:[Työttömät ja palveluissa olevat ]])</f>
        <v>1107161.1405851694</v>
      </c>
      <c r="AF17" s="62"/>
    </row>
    <row r="18" spans="1:32" s="45" customFormat="1" x14ac:dyDescent="0.25">
      <c r="A18" s="90">
        <v>19</v>
      </c>
      <c r="B18" s="151" t="s">
        <v>17</v>
      </c>
      <c r="C18" s="391">
        <v>3937</v>
      </c>
      <c r="D18" s="134">
        <v>144.5</v>
      </c>
      <c r="E18" s="41">
        <v>1921</v>
      </c>
      <c r="F18" s="330">
        <f t="shared" si="1"/>
        <v>7.5221238938053103E-2</v>
      </c>
      <c r="G18" s="373">
        <f>Muut[[#This Row],[Keskim. työttömyysaste 2025, %]]/$F$12</f>
        <v>0.63112172144526124</v>
      </c>
      <c r="H18" s="166">
        <v>0</v>
      </c>
      <c r="I18" s="379">
        <v>16</v>
      </c>
      <c r="J18" s="385">
        <v>126</v>
      </c>
      <c r="K18" s="269">
        <v>95.01</v>
      </c>
      <c r="L18" s="170">
        <f t="shared" si="2"/>
        <v>41.437743395432058</v>
      </c>
      <c r="M18" s="373">
        <v>0.44859323118924083</v>
      </c>
      <c r="N18" s="166">
        <v>0</v>
      </c>
      <c r="O18" s="393">
        <v>0</v>
      </c>
      <c r="P18" s="269">
        <v>1289</v>
      </c>
      <c r="Q18" s="15">
        <v>173</v>
      </c>
      <c r="R18" s="158">
        <f>Muut[[#This Row],[30 - 54 v. ilman tutkintoa 31.12.2025]]/Muut[[#This Row],[30 - 54 v. väestö 31.12.2025]]</f>
        <v>0.13421256788207914</v>
      </c>
      <c r="S18" s="397">
        <v>0.8870159848289193</v>
      </c>
      <c r="T18" s="479">
        <v>184.91666666666666</v>
      </c>
      <c r="U18" s="197">
        <v>196765.46915036216</v>
      </c>
      <c r="V18" s="159">
        <v>0</v>
      </c>
      <c r="W18" s="159">
        <v>0</v>
      </c>
      <c r="X18" s="159">
        <v>269976.42</v>
      </c>
      <c r="Y18" s="159">
        <v>83837.315335086198</v>
      </c>
      <c r="Z18" s="159">
        <v>0</v>
      </c>
      <c r="AA18" s="155">
        <v>0</v>
      </c>
      <c r="AB18" s="159">
        <v>113495.9127988223</v>
      </c>
      <c r="AC18" s="159">
        <v>148900.44750000001</v>
      </c>
      <c r="AD18" s="174">
        <f>SUM(Muut[[#This Row],[Työttömyysaste]:[Työttömät ja palveluissa olevat ]])</f>
        <v>812975.56478427059</v>
      </c>
      <c r="AF18" s="62"/>
    </row>
    <row r="19" spans="1:32" s="45" customFormat="1" x14ac:dyDescent="0.25">
      <c r="A19" s="90">
        <v>20</v>
      </c>
      <c r="B19" s="151" t="s">
        <v>18</v>
      </c>
      <c r="C19" s="391">
        <v>16429</v>
      </c>
      <c r="D19" s="134">
        <v>843.33333333333337</v>
      </c>
      <c r="E19" s="41">
        <v>7683</v>
      </c>
      <c r="F19" s="330">
        <f t="shared" si="1"/>
        <v>0.10976615037528743</v>
      </c>
      <c r="G19" s="373">
        <f>Muut[[#This Row],[Keskim. työttömyysaste 2025, %]]/$F$12</f>
        <v>0.92096065897454127</v>
      </c>
      <c r="H19" s="166">
        <v>0</v>
      </c>
      <c r="I19" s="379">
        <v>25</v>
      </c>
      <c r="J19" s="385">
        <v>530</v>
      </c>
      <c r="K19" s="269">
        <v>293.29000000000002</v>
      </c>
      <c r="L19" s="170">
        <f t="shared" si="2"/>
        <v>56.016229670292198</v>
      </c>
      <c r="M19" s="373">
        <v>0.33184474057535274</v>
      </c>
      <c r="N19" s="166">
        <v>0</v>
      </c>
      <c r="O19" s="393">
        <v>0</v>
      </c>
      <c r="P19" s="269">
        <v>5226</v>
      </c>
      <c r="Q19" s="15">
        <v>570</v>
      </c>
      <c r="R19" s="158">
        <f>Muut[[#This Row],[30 - 54 v. ilman tutkintoa 31.12.2025]]/Muut[[#This Row],[30 - 54 v. väestö 31.12.2025]]</f>
        <v>0.10907003444316878</v>
      </c>
      <c r="S19" s="397">
        <v>0.72084802149031624</v>
      </c>
      <c r="T19" s="479">
        <v>1112.75</v>
      </c>
      <c r="U19" s="197">
        <v>1198181.3385437219</v>
      </c>
      <c r="V19" s="159">
        <v>0</v>
      </c>
      <c r="W19" s="159">
        <v>0</v>
      </c>
      <c r="X19" s="159">
        <v>1135615.1000000001</v>
      </c>
      <c r="Y19" s="159">
        <v>258800.61272105496</v>
      </c>
      <c r="Z19" s="159">
        <v>0</v>
      </c>
      <c r="AA19" s="155">
        <v>0</v>
      </c>
      <c r="AB19" s="159">
        <v>384891.39471459313</v>
      </c>
      <c r="AC19" s="159">
        <v>896019.6825</v>
      </c>
      <c r="AD19" s="174">
        <f>SUM(Muut[[#This Row],[Työttömyysaste]:[Työttömät ja palveluissa olevat ]])</f>
        <v>3873508.1284793699</v>
      </c>
      <c r="AF19" s="62"/>
    </row>
    <row r="20" spans="1:32" s="45" customFormat="1" x14ac:dyDescent="0.25">
      <c r="A20" s="90">
        <v>46</v>
      </c>
      <c r="B20" s="151" t="s">
        <v>19</v>
      </c>
      <c r="C20" s="391">
        <v>1273</v>
      </c>
      <c r="D20" s="134">
        <v>59.833333333333336</v>
      </c>
      <c r="E20" s="41">
        <v>494</v>
      </c>
      <c r="F20" s="330">
        <f t="shared" si="1"/>
        <v>0.12112010796221323</v>
      </c>
      <c r="G20" s="373">
        <f>Muut[[#This Row],[Keskim. työttömyysaste 2025, %]]/$F$12</f>
        <v>1.0162227067504133</v>
      </c>
      <c r="H20" s="166">
        <v>0</v>
      </c>
      <c r="I20" s="379">
        <v>0</v>
      </c>
      <c r="J20" s="385">
        <v>47</v>
      </c>
      <c r="K20" s="269">
        <v>305.58</v>
      </c>
      <c r="L20" s="170">
        <f t="shared" si="2"/>
        <v>4.1658485502977944</v>
      </c>
      <c r="M20" s="373">
        <v>4.462162024977764</v>
      </c>
      <c r="N20" s="166">
        <v>1</v>
      </c>
      <c r="O20" s="393">
        <v>0</v>
      </c>
      <c r="P20" s="269">
        <v>293</v>
      </c>
      <c r="Q20" s="15">
        <v>34</v>
      </c>
      <c r="R20" s="158">
        <f>Muut[[#This Row],[30 - 54 v. ilman tutkintoa 31.12.2025]]/Muut[[#This Row],[30 - 54 v. väestö 31.12.2025]]</f>
        <v>0.11604095563139932</v>
      </c>
      <c r="S20" s="397">
        <v>0.76691910574507727</v>
      </c>
      <c r="T20" s="479">
        <v>74.416666666666671</v>
      </c>
      <c r="U20" s="197">
        <v>102444.26273585053</v>
      </c>
      <c r="V20" s="159">
        <v>0</v>
      </c>
      <c r="W20" s="159">
        <v>0</v>
      </c>
      <c r="X20" s="159">
        <v>100705.49</v>
      </c>
      <c r="Y20" s="159">
        <v>269645.37227760907</v>
      </c>
      <c r="Z20" s="159">
        <v>588902.53</v>
      </c>
      <c r="AA20" s="155">
        <v>0</v>
      </c>
      <c r="AB20" s="159">
        <v>31729.360702438207</v>
      </c>
      <c r="AC20" s="159">
        <v>59922.532500000008</v>
      </c>
      <c r="AD20" s="174">
        <f>SUM(Muut[[#This Row],[Työttömyysaste]:[Työttömät ja palveluissa olevat ]])</f>
        <v>1153349.548215898</v>
      </c>
      <c r="AF20" s="62"/>
    </row>
    <row r="21" spans="1:32" s="45" customFormat="1" x14ac:dyDescent="0.25">
      <c r="A21" s="90">
        <v>47</v>
      </c>
      <c r="B21" s="151" t="s">
        <v>20</v>
      </c>
      <c r="C21" s="391">
        <v>1769</v>
      </c>
      <c r="D21" s="134">
        <v>85.833333333333329</v>
      </c>
      <c r="E21" s="41">
        <v>860</v>
      </c>
      <c r="F21" s="330">
        <f t="shared" si="1"/>
        <v>9.9806201550387594E-2</v>
      </c>
      <c r="G21" s="373">
        <f>Muut[[#This Row],[Keskim. työttömyysaste 2025, %]]/$F$12</f>
        <v>0.83739463245569934</v>
      </c>
      <c r="H21" s="166">
        <v>0</v>
      </c>
      <c r="I21" s="379">
        <v>14</v>
      </c>
      <c r="J21" s="385">
        <v>70</v>
      </c>
      <c r="K21" s="269">
        <v>7954.46</v>
      </c>
      <c r="L21" s="170">
        <f t="shared" si="2"/>
        <v>0.2223909605428904</v>
      </c>
      <c r="M21" s="373">
        <v>20</v>
      </c>
      <c r="N21" s="166">
        <v>0</v>
      </c>
      <c r="O21" s="393">
        <v>0</v>
      </c>
      <c r="P21" s="269">
        <v>538</v>
      </c>
      <c r="Q21" s="15">
        <v>68</v>
      </c>
      <c r="R21" s="158">
        <f>Muut[[#This Row],[30 - 54 v. ilman tutkintoa 31.12.2025]]/Muut[[#This Row],[30 - 54 v. väestö 31.12.2025]]</f>
        <v>0.12639405204460966</v>
      </c>
      <c r="S21" s="397">
        <v>0.83534311517958215</v>
      </c>
      <c r="T21" s="479">
        <v>98.5</v>
      </c>
      <c r="U21" s="197">
        <v>117308.19399023111</v>
      </c>
      <c r="V21" s="159">
        <v>0</v>
      </c>
      <c r="W21" s="159">
        <v>0</v>
      </c>
      <c r="X21" s="159">
        <v>149986.9</v>
      </c>
      <c r="Y21" s="159">
        <v>1679488.5999999999</v>
      </c>
      <c r="Z21" s="159">
        <v>0</v>
      </c>
      <c r="AA21" s="155">
        <v>0</v>
      </c>
      <c r="AB21" s="159">
        <v>48025.964049462127</v>
      </c>
      <c r="AC21" s="159">
        <v>79315.154999999999</v>
      </c>
      <c r="AD21" s="174">
        <f>SUM(Muut[[#This Row],[Työttömyysaste]:[Työttömät ja palveluissa olevat ]])</f>
        <v>2074124.8130396933</v>
      </c>
      <c r="AF21" s="62"/>
    </row>
    <row r="22" spans="1:32" s="45" customFormat="1" x14ac:dyDescent="0.25">
      <c r="A22" s="90">
        <v>49</v>
      </c>
      <c r="B22" s="151" t="s">
        <v>21</v>
      </c>
      <c r="C22" s="391">
        <v>325716</v>
      </c>
      <c r="D22" s="134">
        <v>18191.916666666668</v>
      </c>
      <c r="E22" s="41">
        <v>164710</v>
      </c>
      <c r="F22" s="330">
        <f t="shared" si="1"/>
        <v>0.11044816141501225</v>
      </c>
      <c r="G22" s="373">
        <f>Muut[[#This Row],[Keskim. työttömyysaste 2025, %]]/$F$12</f>
        <v>0.9266828723748054</v>
      </c>
      <c r="H22" s="166">
        <v>1</v>
      </c>
      <c r="I22" s="379">
        <v>20146</v>
      </c>
      <c r="J22" s="385">
        <v>84225</v>
      </c>
      <c r="K22" s="269">
        <v>312.88</v>
      </c>
      <c r="L22" s="170">
        <f t="shared" si="2"/>
        <v>1041.0253132191256</v>
      </c>
      <c r="M22" s="373">
        <v>1.7856137566402051E-2</v>
      </c>
      <c r="N22" s="166">
        <v>3</v>
      </c>
      <c r="O22" s="393">
        <v>614</v>
      </c>
      <c r="P22" s="269">
        <v>122138</v>
      </c>
      <c r="Q22" s="15">
        <v>23190</v>
      </c>
      <c r="R22" s="158">
        <f>Muut[[#This Row],[30 - 54 v. ilman tutkintoa 31.12.2025]]/Muut[[#This Row],[30 - 54 v. väestö 31.12.2025]]</f>
        <v>0.18986719939740293</v>
      </c>
      <c r="S22" s="397">
        <v>1.2548395691837737</v>
      </c>
      <c r="T22" s="479">
        <v>24031.333333333336</v>
      </c>
      <c r="U22" s="197">
        <v>23902348.371523239</v>
      </c>
      <c r="V22" s="159">
        <v>7662892.3307999996</v>
      </c>
      <c r="W22" s="159">
        <v>6296908.3001999995</v>
      </c>
      <c r="X22" s="159">
        <v>180466380.75</v>
      </c>
      <c r="Y22" s="159">
        <v>276086.93002885766</v>
      </c>
      <c r="Z22" s="159">
        <v>0</v>
      </c>
      <c r="AA22" s="155">
        <v>207777.59999999998</v>
      </c>
      <c r="AB22" s="159">
        <v>13283443.066278515</v>
      </c>
      <c r="AC22" s="159">
        <v>19350750.540000003</v>
      </c>
      <c r="AD22" s="174">
        <f>SUM(Muut[[#This Row],[Työttömyysaste]:[Työttömät ja palveluissa olevat ]])</f>
        <v>251446587.8888306</v>
      </c>
      <c r="AF22" s="62"/>
    </row>
    <row r="23" spans="1:32" s="45" customFormat="1" x14ac:dyDescent="0.25">
      <c r="A23" s="90">
        <v>50</v>
      </c>
      <c r="B23" s="151" t="s">
        <v>22</v>
      </c>
      <c r="C23" s="391">
        <v>11005</v>
      </c>
      <c r="D23" s="134">
        <v>368.5</v>
      </c>
      <c r="E23" s="41">
        <v>5069</v>
      </c>
      <c r="F23" s="330">
        <f t="shared" si="1"/>
        <v>7.2696784375616497E-2</v>
      </c>
      <c r="G23" s="373">
        <f>Muut[[#This Row],[Keskim. työttömyysaste 2025, %]]/$F$12</f>
        <v>0.60994102658237259</v>
      </c>
      <c r="H23" s="166">
        <v>0</v>
      </c>
      <c r="I23" s="379">
        <v>18</v>
      </c>
      <c r="J23" s="385">
        <v>554</v>
      </c>
      <c r="K23" s="269">
        <v>578.91</v>
      </c>
      <c r="L23" s="170">
        <f t="shared" si="2"/>
        <v>19.009863363908035</v>
      </c>
      <c r="M23" s="373">
        <v>0.97784454559730405</v>
      </c>
      <c r="N23" s="166">
        <v>0</v>
      </c>
      <c r="O23" s="393">
        <v>0</v>
      </c>
      <c r="P23" s="269">
        <v>3131</v>
      </c>
      <c r="Q23" s="15">
        <v>496</v>
      </c>
      <c r="R23" s="158">
        <f>Muut[[#This Row],[30 - 54 v. ilman tutkintoa 31.12.2025]]/Muut[[#This Row],[30 - 54 v. väestö 31.12.2025]]</f>
        <v>0.15841584158415842</v>
      </c>
      <c r="S23" s="397">
        <v>1.0469763447096452</v>
      </c>
      <c r="T23" s="479">
        <v>468.41666666666669</v>
      </c>
      <c r="U23" s="197">
        <v>531555.0349951142</v>
      </c>
      <c r="V23" s="159">
        <v>0</v>
      </c>
      <c r="W23" s="159">
        <v>0</v>
      </c>
      <c r="X23" s="159">
        <v>1187039.18</v>
      </c>
      <c r="Y23" s="159">
        <v>510833.17777744174</v>
      </c>
      <c r="Z23" s="159">
        <v>0</v>
      </c>
      <c r="AA23" s="155">
        <v>0</v>
      </c>
      <c r="AB23" s="159">
        <v>374464.17688971345</v>
      </c>
      <c r="AC23" s="159">
        <v>377183.15250000003</v>
      </c>
      <c r="AD23" s="174">
        <f>SUM(Muut[[#This Row],[Työttömyysaste]:[Työttömät ja palveluissa olevat ]])</f>
        <v>2981074.7221622691</v>
      </c>
      <c r="AF23" s="62"/>
    </row>
    <row r="24" spans="1:32" s="45" customFormat="1" x14ac:dyDescent="0.25">
      <c r="A24" s="90">
        <v>51</v>
      </c>
      <c r="B24" s="151" t="s">
        <v>23</v>
      </c>
      <c r="C24" s="391">
        <v>8920</v>
      </c>
      <c r="D24" s="134">
        <v>293</v>
      </c>
      <c r="E24" s="41">
        <v>4137</v>
      </c>
      <c r="F24" s="330">
        <f t="shared" si="1"/>
        <v>7.0824268793811943E-2</v>
      </c>
      <c r="G24" s="373">
        <f>Muut[[#This Row],[Keskim. työttömyysaste 2025, %]]/$F$12</f>
        <v>0.59423023433665068</v>
      </c>
      <c r="H24" s="166">
        <v>0</v>
      </c>
      <c r="I24" s="379">
        <v>33</v>
      </c>
      <c r="J24" s="385">
        <v>308</v>
      </c>
      <c r="K24" s="269">
        <v>515.03</v>
      </c>
      <c r="L24" s="170">
        <f t="shared" si="2"/>
        <v>17.319379453624062</v>
      </c>
      <c r="M24" s="373">
        <v>1.0732885235710814</v>
      </c>
      <c r="N24" s="166">
        <v>0</v>
      </c>
      <c r="O24" s="393">
        <v>0</v>
      </c>
      <c r="P24" s="269">
        <v>2722</v>
      </c>
      <c r="Q24" s="15">
        <v>319</v>
      </c>
      <c r="R24" s="158">
        <f>Muut[[#This Row],[30 - 54 v. ilman tutkintoa 31.12.2025]]/Muut[[#This Row],[30 - 54 v. väestö 31.12.2025]]</f>
        <v>0.11719324026451139</v>
      </c>
      <c r="S24" s="397">
        <v>0.77453459887490961</v>
      </c>
      <c r="T24" s="479">
        <v>367.75</v>
      </c>
      <c r="U24" s="197">
        <v>419749.26293350471</v>
      </c>
      <c r="V24" s="159">
        <v>0</v>
      </c>
      <c r="W24" s="159">
        <v>0</v>
      </c>
      <c r="X24" s="159">
        <v>659942.36</v>
      </c>
      <c r="Y24" s="159">
        <v>454465.13542815956</v>
      </c>
      <c r="Z24" s="159">
        <v>0</v>
      </c>
      <c r="AA24" s="155">
        <v>0</v>
      </c>
      <c r="AB24" s="159">
        <v>224537.58021383631</v>
      </c>
      <c r="AC24" s="159">
        <v>296123.33250000002</v>
      </c>
      <c r="AD24" s="174">
        <f>SUM(Muut[[#This Row],[Työttömyysaste]:[Työttömät ja palveluissa olevat ]])</f>
        <v>2054817.6710755005</v>
      </c>
      <c r="AF24" s="62"/>
    </row>
    <row r="25" spans="1:32" s="45" customFormat="1" x14ac:dyDescent="0.25">
      <c r="A25" s="90">
        <v>52</v>
      </c>
      <c r="B25" s="151" t="s">
        <v>24</v>
      </c>
      <c r="C25" s="391">
        <v>2267</v>
      </c>
      <c r="D25" s="134">
        <v>54.166666666666664</v>
      </c>
      <c r="E25" s="41">
        <v>981</v>
      </c>
      <c r="F25" s="330">
        <f t="shared" si="1"/>
        <v>5.5215766224940538E-2</v>
      </c>
      <c r="G25" s="373">
        <f>Muut[[#This Row],[Keskim. työttömyysaste 2025, %]]/$F$12</f>
        <v>0.46327167596244762</v>
      </c>
      <c r="H25" s="166">
        <v>0</v>
      </c>
      <c r="I25" s="379">
        <v>47</v>
      </c>
      <c r="J25" s="385">
        <v>119</v>
      </c>
      <c r="K25" s="269">
        <v>354.27</v>
      </c>
      <c r="L25" s="170">
        <f t="shared" si="2"/>
        <v>6.3990741524825703</v>
      </c>
      <c r="M25" s="373">
        <v>2.9049032344367918</v>
      </c>
      <c r="N25" s="166">
        <v>0</v>
      </c>
      <c r="O25" s="393">
        <v>0</v>
      </c>
      <c r="P25" s="269">
        <v>653</v>
      </c>
      <c r="Q25" s="15">
        <v>93</v>
      </c>
      <c r="R25" s="158">
        <f>Muut[[#This Row],[30 - 54 v. ilman tutkintoa 31.12.2025]]/Muut[[#This Row],[30 - 54 v. väestö 31.12.2025]]</f>
        <v>0.14241960183767227</v>
      </c>
      <c r="S25" s="397">
        <v>0.94125658555299552</v>
      </c>
      <c r="T25" s="479">
        <v>77.083333333333329</v>
      </c>
      <c r="U25" s="197">
        <v>83168.25927212993</v>
      </c>
      <c r="V25" s="159">
        <v>0</v>
      </c>
      <c r="W25" s="159">
        <v>0</v>
      </c>
      <c r="X25" s="159">
        <v>254977.73</v>
      </c>
      <c r="Y25" s="159">
        <v>312609.6800732658</v>
      </c>
      <c r="Z25" s="159">
        <v>0</v>
      </c>
      <c r="AA25" s="155">
        <v>0</v>
      </c>
      <c r="AB25" s="159">
        <v>69349.432082080821</v>
      </c>
      <c r="AC25" s="159">
        <v>62069.8125</v>
      </c>
      <c r="AD25" s="174">
        <f>SUM(Muut[[#This Row],[Työttömyysaste]:[Työttömät ja palveluissa olevat ]])</f>
        <v>782174.91392747662</v>
      </c>
      <c r="AF25" s="62"/>
    </row>
    <row r="26" spans="1:32" s="45" customFormat="1" x14ac:dyDescent="0.25">
      <c r="A26" s="90">
        <v>61</v>
      </c>
      <c r="B26" s="151" t="s">
        <v>25</v>
      </c>
      <c r="C26" s="391">
        <v>16307</v>
      </c>
      <c r="D26" s="134">
        <v>976.83333333333337</v>
      </c>
      <c r="E26" s="41">
        <v>6909</v>
      </c>
      <c r="F26" s="330">
        <f t="shared" si="1"/>
        <v>0.14138563226709125</v>
      </c>
      <c r="G26" s="373">
        <f>Muut[[#This Row],[Keskim. työttömyysaste 2025, %]]/$F$12</f>
        <v>1.1862546387665602</v>
      </c>
      <c r="H26" s="166">
        <v>0</v>
      </c>
      <c r="I26" s="379">
        <v>44</v>
      </c>
      <c r="J26" s="385">
        <v>1668</v>
      </c>
      <c r="K26" s="269">
        <v>248.87</v>
      </c>
      <c r="L26" s="170">
        <f t="shared" si="2"/>
        <v>65.524169244987348</v>
      </c>
      <c r="M26" s="373">
        <v>0.28369213096691859</v>
      </c>
      <c r="N26" s="166">
        <v>0</v>
      </c>
      <c r="O26" s="393">
        <v>0</v>
      </c>
      <c r="P26" s="269">
        <v>4415</v>
      </c>
      <c r="Q26" s="15">
        <v>960</v>
      </c>
      <c r="R26" s="158">
        <f>Muut[[#This Row],[30 - 54 v. ilman tutkintoa 31.12.2025]]/Muut[[#This Row],[30 - 54 v. väestö 31.12.2025]]</f>
        <v>0.217440543601359</v>
      </c>
      <c r="S26" s="397">
        <v>1.4370728536671462</v>
      </c>
      <c r="T26" s="479">
        <v>1309.5</v>
      </c>
      <c r="U26" s="197">
        <v>1531871.5054898672</v>
      </c>
      <c r="V26" s="159">
        <v>0</v>
      </c>
      <c r="W26" s="159">
        <v>0</v>
      </c>
      <c r="X26" s="159">
        <v>3573973.56</v>
      </c>
      <c r="Y26" s="159">
        <v>219604.17500729288</v>
      </c>
      <c r="Z26" s="159">
        <v>0</v>
      </c>
      <c r="AA26" s="155">
        <v>0</v>
      </c>
      <c r="AB26" s="159">
        <v>761616.27830438002</v>
      </c>
      <c r="AC26" s="159">
        <v>1054448.6850000001</v>
      </c>
      <c r="AD26" s="174">
        <f>SUM(Muut[[#This Row],[Työttömyysaste]:[Työttömät ja palveluissa olevat ]])</f>
        <v>7141514.2038015407</v>
      </c>
      <c r="AF26" s="62"/>
    </row>
    <row r="27" spans="1:32" s="45" customFormat="1" x14ac:dyDescent="0.25">
      <c r="A27" s="90">
        <v>69</v>
      </c>
      <c r="B27" s="151" t="s">
        <v>26</v>
      </c>
      <c r="C27" s="391">
        <v>6441</v>
      </c>
      <c r="D27" s="134">
        <v>297.75</v>
      </c>
      <c r="E27" s="41">
        <v>2787</v>
      </c>
      <c r="F27" s="330">
        <f t="shared" si="1"/>
        <v>0.10683530678148546</v>
      </c>
      <c r="G27" s="373">
        <f>Muut[[#This Row],[Keskim. työttömyysaste 2025, %]]/$F$12</f>
        <v>0.89637027625390553</v>
      </c>
      <c r="H27" s="166">
        <v>0</v>
      </c>
      <c r="I27" s="379">
        <v>0</v>
      </c>
      <c r="J27" s="385">
        <v>138</v>
      </c>
      <c r="K27" s="269">
        <v>767.08</v>
      </c>
      <c r="L27" s="170">
        <f t="shared" si="2"/>
        <v>8.3967773895812687</v>
      </c>
      <c r="M27" s="373">
        <v>2.2137887359038908</v>
      </c>
      <c r="N27" s="166">
        <v>0</v>
      </c>
      <c r="O27" s="393">
        <v>0</v>
      </c>
      <c r="P27" s="269">
        <v>1647</v>
      </c>
      <c r="Q27" s="15">
        <v>222</v>
      </c>
      <c r="R27" s="158">
        <f>Muut[[#This Row],[30 - 54 v. ilman tutkintoa 31.12.2025]]/Muut[[#This Row],[30 - 54 v. väestö 31.12.2025]]</f>
        <v>0.13479052823315119</v>
      </c>
      <c r="S27" s="397">
        <v>0.89083574685335709</v>
      </c>
      <c r="T27" s="479">
        <v>365.91666666666669</v>
      </c>
      <c r="U27" s="197">
        <v>457205.1239791378</v>
      </c>
      <c r="V27" s="159">
        <v>0</v>
      </c>
      <c r="W27" s="159">
        <v>0</v>
      </c>
      <c r="X27" s="159">
        <v>295688.46000000002</v>
      </c>
      <c r="Y27" s="159">
        <v>676875.35888051684</v>
      </c>
      <c r="Z27" s="159">
        <v>0</v>
      </c>
      <c r="AA27" s="155">
        <v>0</v>
      </c>
      <c r="AB27" s="159">
        <v>186480.87397818037</v>
      </c>
      <c r="AC27" s="159">
        <v>294647.07750000001</v>
      </c>
      <c r="AD27" s="174">
        <f>SUM(Muut[[#This Row],[Työttömyysaste]:[Työttömät ja palveluissa olevat ]])</f>
        <v>1910896.8943378353</v>
      </c>
      <c r="AF27" s="62"/>
    </row>
    <row r="28" spans="1:32" s="45" customFormat="1" x14ac:dyDescent="0.25">
      <c r="A28" s="90">
        <v>71</v>
      </c>
      <c r="B28" s="151" t="s">
        <v>27</v>
      </c>
      <c r="C28" s="391">
        <v>6298</v>
      </c>
      <c r="D28" s="134">
        <v>253.16666666666666</v>
      </c>
      <c r="E28" s="41">
        <v>2710</v>
      </c>
      <c r="F28" s="330">
        <f t="shared" si="1"/>
        <v>9.3419434194341941E-2</v>
      </c>
      <c r="G28" s="373">
        <f>Muut[[#This Row],[Keskim. työttömyysaste 2025, %]]/$F$12</f>
        <v>0.78380833601703737</v>
      </c>
      <c r="H28" s="166">
        <v>0</v>
      </c>
      <c r="I28" s="379">
        <v>0</v>
      </c>
      <c r="J28" s="385">
        <v>239</v>
      </c>
      <c r="K28" s="269">
        <v>1050.69</v>
      </c>
      <c r="L28" s="170">
        <f t="shared" si="2"/>
        <v>5.9941562211499111</v>
      </c>
      <c r="M28" s="373">
        <v>3.1011355922554618</v>
      </c>
      <c r="N28" s="166">
        <v>0</v>
      </c>
      <c r="O28" s="393">
        <v>0</v>
      </c>
      <c r="P28" s="269">
        <v>1774</v>
      </c>
      <c r="Q28" s="15">
        <v>232</v>
      </c>
      <c r="R28" s="158">
        <f>Muut[[#This Row],[30 - 54 v. ilman tutkintoa 31.12.2025]]/Muut[[#This Row],[30 - 54 v. väestö 31.12.2025]]</f>
        <v>0.13077790304396844</v>
      </c>
      <c r="S28" s="397">
        <v>0.86431615379215088</v>
      </c>
      <c r="T28" s="479">
        <v>309.25</v>
      </c>
      <c r="U28" s="197">
        <v>390915.4878496335</v>
      </c>
      <c r="V28" s="159">
        <v>0</v>
      </c>
      <c r="W28" s="159">
        <v>0</v>
      </c>
      <c r="X28" s="159">
        <v>512098.13</v>
      </c>
      <c r="Y28" s="159">
        <v>927134.28954238188</v>
      </c>
      <c r="Z28" s="159">
        <v>0</v>
      </c>
      <c r="AA28" s="155">
        <v>0</v>
      </c>
      <c r="AB28" s="159">
        <v>176912.55193894642</v>
      </c>
      <c r="AC28" s="159">
        <v>249017.3775</v>
      </c>
      <c r="AD28" s="174">
        <f>SUM(Muut[[#This Row],[Työttömyysaste]:[Työttömät ja palveluissa olevat ]])</f>
        <v>2256077.836830962</v>
      </c>
      <c r="AF28" s="62"/>
    </row>
    <row r="29" spans="1:32" s="45" customFormat="1" x14ac:dyDescent="0.25">
      <c r="A29" s="90">
        <v>72</v>
      </c>
      <c r="B29" s="151" t="s">
        <v>28</v>
      </c>
      <c r="C29" s="391">
        <v>912</v>
      </c>
      <c r="D29" s="134">
        <v>38.5</v>
      </c>
      <c r="E29" s="41">
        <v>361</v>
      </c>
      <c r="F29" s="330">
        <f t="shared" si="1"/>
        <v>0.10664819944598337</v>
      </c>
      <c r="G29" s="373">
        <f>Muut[[#This Row],[Keskim. työttömyysaste 2025, %]]/$F$12</f>
        <v>0.89480040708737441</v>
      </c>
      <c r="H29" s="166">
        <v>0</v>
      </c>
      <c r="I29" s="379">
        <v>0</v>
      </c>
      <c r="J29" s="385">
        <v>15</v>
      </c>
      <c r="K29" s="269">
        <v>205.61</v>
      </c>
      <c r="L29" s="170">
        <f t="shared" si="2"/>
        <v>4.4355819269490784</v>
      </c>
      <c r="M29" s="373">
        <v>4.1908122787697737</v>
      </c>
      <c r="N29" s="166">
        <v>2</v>
      </c>
      <c r="O29" s="393">
        <v>0</v>
      </c>
      <c r="P29" s="269">
        <v>210</v>
      </c>
      <c r="Q29" s="15">
        <v>21</v>
      </c>
      <c r="R29" s="158">
        <f>Muut[[#This Row],[30 - 54 v. ilman tutkintoa 31.12.2025]]/Muut[[#This Row],[30 - 54 v. väestö 31.12.2025]]</f>
        <v>0.1</v>
      </c>
      <c r="S29" s="397">
        <v>0.66090381759796357</v>
      </c>
      <c r="T29" s="479">
        <v>47.166666666666664</v>
      </c>
      <c r="U29" s="197">
        <v>64623.63074437125</v>
      </c>
      <c r="V29" s="159">
        <v>0</v>
      </c>
      <c r="W29" s="159">
        <v>0</v>
      </c>
      <c r="X29" s="159">
        <v>32140.050000000003</v>
      </c>
      <c r="Y29" s="159">
        <v>181431.32729235943</v>
      </c>
      <c r="Z29" s="159">
        <v>1265697.3098570916</v>
      </c>
      <c r="AA29" s="155">
        <v>0</v>
      </c>
      <c r="AB29" s="159">
        <v>19589.189153603638</v>
      </c>
      <c r="AC29" s="159">
        <v>37980.014999999999</v>
      </c>
      <c r="AD29" s="174">
        <f>SUM(Muut[[#This Row],[Työttömyysaste]:[Työttömät ja palveluissa olevat ]])</f>
        <v>1601461.5220474259</v>
      </c>
      <c r="AF29" s="62"/>
    </row>
    <row r="30" spans="1:32" s="45" customFormat="1" x14ac:dyDescent="0.25">
      <c r="A30" s="90">
        <v>74</v>
      </c>
      <c r="B30" s="151" t="s">
        <v>29</v>
      </c>
      <c r="C30" s="391">
        <v>975</v>
      </c>
      <c r="D30" s="134">
        <v>38</v>
      </c>
      <c r="E30" s="41">
        <v>410</v>
      </c>
      <c r="F30" s="330">
        <f t="shared" si="1"/>
        <v>9.2682926829268292E-2</v>
      </c>
      <c r="G30" s="373">
        <f>Muut[[#This Row],[Keskim. työttömyysaste 2025, %]]/$F$12</f>
        <v>0.7776288871982644</v>
      </c>
      <c r="H30" s="166">
        <v>0</v>
      </c>
      <c r="I30" s="379">
        <v>0</v>
      </c>
      <c r="J30" s="385">
        <v>44</v>
      </c>
      <c r="K30" s="269">
        <v>412.99</v>
      </c>
      <c r="L30" s="170">
        <f t="shared" si="2"/>
        <v>2.360831981403908</v>
      </c>
      <c r="M30" s="373">
        <v>7.873788287082343</v>
      </c>
      <c r="N30" s="166">
        <v>0</v>
      </c>
      <c r="O30" s="393">
        <v>0</v>
      </c>
      <c r="P30" s="269">
        <v>234</v>
      </c>
      <c r="Q30" s="15">
        <v>34</v>
      </c>
      <c r="R30" s="158">
        <f>Muut[[#This Row],[30 - 54 v. ilman tutkintoa 31.12.2025]]/Muut[[#This Row],[30 - 54 v. väestö 31.12.2025]]</f>
        <v>0.14529914529914531</v>
      </c>
      <c r="S30" s="397">
        <v>0.96028759821926335</v>
      </c>
      <c r="T30" s="479">
        <v>47.727272727272727</v>
      </c>
      <c r="U30" s="197">
        <v>60040.920787799791</v>
      </c>
      <c r="V30" s="159">
        <v>0</v>
      </c>
      <c r="W30" s="159">
        <v>0</v>
      </c>
      <c r="X30" s="159">
        <v>94277.48000000001</v>
      </c>
      <c r="Y30" s="159">
        <v>364424.51173810381</v>
      </c>
      <c r="Z30" s="159">
        <v>0</v>
      </c>
      <c r="AA30" s="155">
        <v>0</v>
      </c>
      <c r="AB30" s="159">
        <v>30429.113268572906</v>
      </c>
      <c r="AC30" s="159">
        <v>38431.431818181816</v>
      </c>
      <c r="AD30" s="174">
        <f>SUM(Muut[[#This Row],[Työttömyysaste]:[Työttömät ja palveluissa olevat ]])</f>
        <v>587603.45761265827</v>
      </c>
      <c r="AF30" s="62"/>
    </row>
    <row r="31" spans="1:32" s="45" customFormat="1" x14ac:dyDescent="0.25">
      <c r="A31" s="90">
        <v>75</v>
      </c>
      <c r="B31" s="151" t="s">
        <v>30</v>
      </c>
      <c r="C31" s="391">
        <v>19113</v>
      </c>
      <c r="D31" s="134">
        <v>1123</v>
      </c>
      <c r="E31" s="41">
        <v>8542</v>
      </c>
      <c r="F31" s="330">
        <f t="shared" si="1"/>
        <v>0.13146804027159917</v>
      </c>
      <c r="G31" s="373">
        <f>Muut[[#This Row],[Keskim. työttömyysaste 2025, %]]/$F$12</f>
        <v>1.1030439947895134</v>
      </c>
      <c r="H31" s="166">
        <v>0</v>
      </c>
      <c r="I31" s="379">
        <v>55</v>
      </c>
      <c r="J31" s="385">
        <v>1715</v>
      </c>
      <c r="K31" s="269">
        <v>609.89</v>
      </c>
      <c r="L31" s="170">
        <f t="shared" si="2"/>
        <v>31.338438078997854</v>
      </c>
      <c r="M31" s="373">
        <v>0.59315946621491367</v>
      </c>
      <c r="N31" s="166">
        <v>0</v>
      </c>
      <c r="O31" s="393">
        <v>0</v>
      </c>
      <c r="P31" s="269">
        <v>5439</v>
      </c>
      <c r="Q31" s="15">
        <v>872</v>
      </c>
      <c r="R31" s="158">
        <f>Muut[[#This Row],[30 - 54 v. ilman tutkintoa 31.12.2025]]/Muut[[#This Row],[30 - 54 v. väestö 31.12.2025]]</f>
        <v>0.16032358889501747</v>
      </c>
      <c r="S31" s="397">
        <v>1.0595847195172352</v>
      </c>
      <c r="T31" s="479">
        <v>1359.75</v>
      </c>
      <c r="U31" s="197">
        <v>1669521.5810963039</v>
      </c>
      <c r="V31" s="159">
        <v>0</v>
      </c>
      <c r="W31" s="159">
        <v>0</v>
      </c>
      <c r="X31" s="159">
        <v>3674679.0500000003</v>
      </c>
      <c r="Y31" s="159">
        <v>538170.08998753515</v>
      </c>
      <c r="Z31" s="159">
        <v>0</v>
      </c>
      <c r="AA31" s="155">
        <v>0</v>
      </c>
      <c r="AB31" s="159">
        <v>658184.88918431976</v>
      </c>
      <c r="AC31" s="159">
        <v>1094911.4924999999</v>
      </c>
      <c r="AD31" s="174">
        <f>SUM(Muut[[#This Row],[Työttömyysaste]:[Työttömät ja palveluissa olevat ]])</f>
        <v>7635467.1027681585</v>
      </c>
      <c r="AF31" s="62"/>
    </row>
    <row r="32" spans="1:32" s="45" customFormat="1" x14ac:dyDescent="0.25">
      <c r="A32" s="90">
        <v>77</v>
      </c>
      <c r="B32" s="151" t="s">
        <v>31</v>
      </c>
      <c r="C32" s="391">
        <v>4436</v>
      </c>
      <c r="D32" s="134">
        <v>241.5</v>
      </c>
      <c r="E32" s="41">
        <v>1862</v>
      </c>
      <c r="F32" s="330">
        <f t="shared" si="1"/>
        <v>0.12969924812030076</v>
      </c>
      <c r="G32" s="373">
        <f>Muut[[#This Row],[Keskim. työttömyysaste 2025, %]]/$F$12</f>
        <v>1.0882034635357589</v>
      </c>
      <c r="H32" s="166">
        <v>0</v>
      </c>
      <c r="I32" s="379">
        <v>11</v>
      </c>
      <c r="J32" s="385">
        <v>117</v>
      </c>
      <c r="K32" s="269">
        <v>571.69000000000005</v>
      </c>
      <c r="L32" s="170">
        <f t="shared" si="2"/>
        <v>7.7594500516013918</v>
      </c>
      <c r="M32" s="373">
        <v>2.3956196739885147</v>
      </c>
      <c r="N32" s="166">
        <v>0</v>
      </c>
      <c r="O32" s="393">
        <v>0</v>
      </c>
      <c r="P32" s="269">
        <v>1170</v>
      </c>
      <c r="Q32" s="15">
        <v>149</v>
      </c>
      <c r="R32" s="158">
        <f>Muut[[#This Row],[30 - 54 v. ilman tutkintoa 31.12.2025]]/Muut[[#This Row],[30 - 54 v. väestö 31.12.2025]]</f>
        <v>0.12735042735042734</v>
      </c>
      <c r="S32" s="397">
        <v>0.84166383608629547</v>
      </c>
      <c r="T32" s="479">
        <v>301.75</v>
      </c>
      <c r="U32" s="197">
        <v>382271.55598253192</v>
      </c>
      <c r="V32" s="159">
        <v>0</v>
      </c>
      <c r="W32" s="159">
        <v>0</v>
      </c>
      <c r="X32" s="159">
        <v>250692.39</v>
      </c>
      <c r="Y32" s="159">
        <v>504462.21243990556</v>
      </c>
      <c r="Z32" s="159">
        <v>0</v>
      </c>
      <c r="AA32" s="155">
        <v>0</v>
      </c>
      <c r="AB32" s="159">
        <v>121342.67524856122</v>
      </c>
      <c r="AC32" s="159">
        <v>242978.1525</v>
      </c>
      <c r="AD32" s="174">
        <f>SUM(Muut[[#This Row],[Työttömyysaste]:[Työttömät ja palveluissa olevat ]])</f>
        <v>1501746.9861709988</v>
      </c>
      <c r="AF32" s="62"/>
    </row>
    <row r="33" spans="1:32" s="45" customFormat="1" x14ac:dyDescent="0.25">
      <c r="A33" s="90">
        <v>78</v>
      </c>
      <c r="B33" s="151" t="s">
        <v>32</v>
      </c>
      <c r="C33" s="391">
        <v>7620</v>
      </c>
      <c r="D33" s="134">
        <v>365.41666666666669</v>
      </c>
      <c r="E33" s="41">
        <v>3441</v>
      </c>
      <c r="F33" s="330">
        <f t="shared" si="1"/>
        <v>0.10619490458200136</v>
      </c>
      <c r="G33" s="373">
        <f>Muut[[#This Row],[Keskim. työttömyysaste 2025, %]]/$F$12</f>
        <v>0.89099716961192921</v>
      </c>
      <c r="H33" s="166">
        <v>1</v>
      </c>
      <c r="I33" s="379">
        <v>3141</v>
      </c>
      <c r="J33" s="385">
        <v>518</v>
      </c>
      <c r="K33" s="269">
        <v>117.6</v>
      </c>
      <c r="L33" s="170">
        <f t="shared" si="2"/>
        <v>64.795918367346943</v>
      </c>
      <c r="M33" s="373">
        <v>0.28688058864391403</v>
      </c>
      <c r="N33" s="166">
        <v>0</v>
      </c>
      <c r="O33" s="393">
        <v>0</v>
      </c>
      <c r="P33" s="269">
        <v>2035</v>
      </c>
      <c r="Q33" s="15">
        <v>476</v>
      </c>
      <c r="R33" s="158">
        <f>Muut[[#This Row],[30 - 54 v. ilman tutkintoa 31.12.2025]]/Muut[[#This Row],[30 - 54 v. väestö 31.12.2025]]</f>
        <v>0.23390663390663391</v>
      </c>
      <c r="S33" s="397">
        <v>1.5458978731038362</v>
      </c>
      <c r="T33" s="479">
        <v>434.75</v>
      </c>
      <c r="U33" s="197">
        <v>537652.46186515328</v>
      </c>
      <c r="V33" s="159">
        <v>179270.40599999999</v>
      </c>
      <c r="W33" s="159">
        <v>981762.58169999998</v>
      </c>
      <c r="X33" s="159">
        <v>1109903.06</v>
      </c>
      <c r="Y33" s="159">
        <v>103770.84815710067</v>
      </c>
      <c r="Z33" s="159">
        <v>0</v>
      </c>
      <c r="AA33" s="155">
        <v>0</v>
      </c>
      <c r="AB33" s="159">
        <v>382841.60827416502</v>
      </c>
      <c r="AC33" s="159">
        <v>350073.74249999999</v>
      </c>
      <c r="AD33" s="174">
        <f>SUM(Muut[[#This Row],[Työttömyysaste]:[Työttömät ja palveluissa olevat ]])</f>
        <v>3645274.7084964192</v>
      </c>
      <c r="AF33" s="62"/>
    </row>
    <row r="34" spans="1:32" s="45" customFormat="1" x14ac:dyDescent="0.25">
      <c r="A34" s="90">
        <v>79</v>
      </c>
      <c r="B34" s="151" t="s">
        <v>33</v>
      </c>
      <c r="C34" s="391">
        <v>6565</v>
      </c>
      <c r="D34" s="134">
        <v>337.25</v>
      </c>
      <c r="E34" s="41">
        <v>2820</v>
      </c>
      <c r="F34" s="330">
        <f t="shared" si="1"/>
        <v>0.11959219858156028</v>
      </c>
      <c r="G34" s="373">
        <f>Muut[[#This Row],[Keskim. työttömyysaste 2025, %]]/$F$12</f>
        <v>1.0034032316640724</v>
      </c>
      <c r="H34" s="166">
        <v>0</v>
      </c>
      <c r="I34" s="379">
        <v>13</v>
      </c>
      <c r="J34" s="385">
        <v>359</v>
      </c>
      <c r="K34" s="269">
        <v>123.48</v>
      </c>
      <c r="L34" s="170">
        <f t="shared" si="2"/>
        <v>53.166504697116942</v>
      </c>
      <c r="M34" s="373">
        <v>0.3496316206763071</v>
      </c>
      <c r="N34" s="166">
        <v>0</v>
      </c>
      <c r="O34" s="393">
        <v>0</v>
      </c>
      <c r="P34" s="269">
        <v>1797</v>
      </c>
      <c r="Q34" s="15">
        <v>333</v>
      </c>
      <c r="R34" s="158">
        <f>Muut[[#This Row],[30 - 54 v. ilman tutkintoa 31.12.2025]]/Muut[[#This Row],[30 - 54 v. väestö 31.12.2025]]</f>
        <v>0.18530884808013356</v>
      </c>
      <c r="S34" s="397">
        <v>1.2247132513084134</v>
      </c>
      <c r="T34" s="479">
        <v>438.25</v>
      </c>
      <c r="U34" s="197">
        <v>521651.63007511233</v>
      </c>
      <c r="V34" s="159">
        <v>0</v>
      </c>
      <c r="W34" s="159">
        <v>0</v>
      </c>
      <c r="X34" s="159">
        <v>769218.53</v>
      </c>
      <c r="Y34" s="159">
        <v>108959.39056495571</v>
      </c>
      <c r="Z34" s="159">
        <v>0</v>
      </c>
      <c r="AA34" s="155">
        <v>0</v>
      </c>
      <c r="AB34" s="159">
        <v>261307.88108229134</v>
      </c>
      <c r="AC34" s="159">
        <v>352892.04749999999</v>
      </c>
      <c r="AD34" s="174">
        <f>SUM(Muut[[#This Row],[Työttömyysaste]:[Työttömät ja palveluissa olevat ]])</f>
        <v>2014029.4792223591</v>
      </c>
      <c r="AF34" s="62"/>
    </row>
    <row r="35" spans="1:32" s="45" customFormat="1" x14ac:dyDescent="0.25">
      <c r="A35" s="90">
        <v>81</v>
      </c>
      <c r="B35" s="151" t="s">
        <v>34</v>
      </c>
      <c r="C35" s="391">
        <v>2401</v>
      </c>
      <c r="D35" s="134">
        <v>111.33333333333333</v>
      </c>
      <c r="E35" s="41">
        <v>964</v>
      </c>
      <c r="F35" s="330">
        <f t="shared" si="1"/>
        <v>0.11549100968188104</v>
      </c>
      <c r="G35" s="373">
        <f>Muut[[#This Row],[Keskim. työttömyysaste 2025, %]]/$F$12</f>
        <v>0.96899341025087649</v>
      </c>
      <c r="H35" s="166">
        <v>0</v>
      </c>
      <c r="I35" s="379">
        <v>0</v>
      </c>
      <c r="J35" s="385">
        <v>95</v>
      </c>
      <c r="K35" s="269">
        <v>542.97</v>
      </c>
      <c r="L35" s="170">
        <f t="shared" si="2"/>
        <v>4.4219754314234674</v>
      </c>
      <c r="M35" s="373">
        <v>4.2037074812429811</v>
      </c>
      <c r="N35" s="166">
        <v>0</v>
      </c>
      <c r="O35" s="393">
        <v>0</v>
      </c>
      <c r="P35" s="269">
        <v>497</v>
      </c>
      <c r="Q35" s="15">
        <v>87</v>
      </c>
      <c r="R35" s="158">
        <f>Muut[[#This Row],[30 - 54 v. ilman tutkintoa 31.12.2025]]/Muut[[#This Row],[30 - 54 v. väestö 31.12.2025]]</f>
        <v>0.1750503018108652</v>
      </c>
      <c r="S35" s="397">
        <v>1.1569141273847652</v>
      </c>
      <c r="T35" s="479">
        <v>155.41666666666666</v>
      </c>
      <c r="U35" s="197">
        <v>184239.74616679834</v>
      </c>
      <c r="V35" s="159">
        <v>0</v>
      </c>
      <c r="W35" s="159">
        <v>0</v>
      </c>
      <c r="X35" s="159">
        <v>203553.65</v>
      </c>
      <c r="Y35" s="159">
        <v>479119.53591718496</v>
      </c>
      <c r="Z35" s="159">
        <v>0</v>
      </c>
      <c r="AA35" s="155">
        <v>0</v>
      </c>
      <c r="AB35" s="159">
        <v>90276.901645151695</v>
      </c>
      <c r="AC35" s="159">
        <v>125146.16249999999</v>
      </c>
      <c r="AD35" s="174">
        <f>SUM(Muut[[#This Row],[Työttömyysaste]:[Työttömät ja palveluissa olevat ]])</f>
        <v>1082335.996229135</v>
      </c>
      <c r="AF35" s="62"/>
    </row>
    <row r="36" spans="1:32" s="45" customFormat="1" x14ac:dyDescent="0.25">
      <c r="A36" s="90">
        <v>82</v>
      </c>
      <c r="B36" s="151" t="s">
        <v>35</v>
      </c>
      <c r="C36" s="391">
        <v>9346</v>
      </c>
      <c r="D36" s="134">
        <v>325.58333333333331</v>
      </c>
      <c r="E36" s="41">
        <v>4492</v>
      </c>
      <c r="F36" s="330">
        <f t="shared" si="1"/>
        <v>7.2480706441080442E-2</v>
      </c>
      <c r="G36" s="373">
        <f>Muut[[#This Row],[Keskim. työttömyysaste 2025, %]]/$F$12</f>
        <v>0.60812808810999464</v>
      </c>
      <c r="H36" s="166">
        <v>0</v>
      </c>
      <c r="I36" s="379">
        <v>37</v>
      </c>
      <c r="J36" s="385">
        <v>243</v>
      </c>
      <c r="K36" s="269">
        <v>357.8</v>
      </c>
      <c r="L36" s="170">
        <f t="shared" si="2"/>
        <v>26.120737842370037</v>
      </c>
      <c r="M36" s="373">
        <v>0.7116449510394407</v>
      </c>
      <c r="N36" s="166">
        <v>0</v>
      </c>
      <c r="O36" s="393">
        <v>0</v>
      </c>
      <c r="P36" s="269">
        <v>2964</v>
      </c>
      <c r="Q36" s="15">
        <v>262</v>
      </c>
      <c r="R36" s="158">
        <f>Muut[[#This Row],[30 - 54 v. ilman tutkintoa 31.12.2025]]/Muut[[#This Row],[30 - 54 v. väestö 31.12.2025]]</f>
        <v>8.8394062078272606E-2</v>
      </c>
      <c r="S36" s="397">
        <v>0.58419973080521748</v>
      </c>
      <c r="T36" s="479">
        <v>428.91666666666663</v>
      </c>
      <c r="U36" s="197">
        <v>450081.52117778524</v>
      </c>
      <c r="V36" s="159">
        <v>0</v>
      </c>
      <c r="W36" s="159">
        <v>0</v>
      </c>
      <c r="X36" s="159">
        <v>520668.81</v>
      </c>
      <c r="Y36" s="159">
        <v>315724.57032832166</v>
      </c>
      <c r="Z36" s="159">
        <v>0</v>
      </c>
      <c r="AA36" s="155">
        <v>0</v>
      </c>
      <c r="AB36" s="159">
        <v>177447.74723343077</v>
      </c>
      <c r="AC36" s="159">
        <v>345376.5675</v>
      </c>
      <c r="AD36" s="174">
        <f>SUM(Muut[[#This Row],[Työttömyysaste]:[Työttömät ja palveluissa olevat ]])</f>
        <v>1809299.2162395376</v>
      </c>
      <c r="AF36" s="62"/>
    </row>
    <row r="37" spans="1:32" s="45" customFormat="1" x14ac:dyDescent="0.25">
      <c r="A37" s="90">
        <v>86</v>
      </c>
      <c r="B37" s="151" t="s">
        <v>36</v>
      </c>
      <c r="C37" s="391">
        <v>7862</v>
      </c>
      <c r="D37" s="134">
        <v>328.25</v>
      </c>
      <c r="E37" s="41">
        <v>3850</v>
      </c>
      <c r="F37" s="330">
        <f t="shared" si="1"/>
        <v>8.5259740259740258E-2</v>
      </c>
      <c r="G37" s="373">
        <f>Muut[[#This Row],[Keskim. työttömyysaste 2025, %]]/$F$12</f>
        <v>0.71534681962652369</v>
      </c>
      <c r="H37" s="166">
        <v>0</v>
      </c>
      <c r="I37" s="379">
        <v>31</v>
      </c>
      <c r="J37" s="385">
        <v>290</v>
      </c>
      <c r="K37" s="269">
        <v>389.52</v>
      </c>
      <c r="L37" s="170">
        <f t="shared" si="2"/>
        <v>20.183815978640379</v>
      </c>
      <c r="M37" s="373">
        <v>0.92097010905267185</v>
      </c>
      <c r="N37" s="166">
        <v>0</v>
      </c>
      <c r="O37" s="393">
        <v>0</v>
      </c>
      <c r="P37" s="269">
        <v>2447</v>
      </c>
      <c r="Q37" s="15">
        <v>303</v>
      </c>
      <c r="R37" s="158">
        <f>Muut[[#This Row],[30 - 54 v. ilman tutkintoa 31.12.2025]]/Muut[[#This Row],[30 - 54 v. väestö 31.12.2025]]</f>
        <v>0.1238250919493257</v>
      </c>
      <c r="S37" s="397">
        <v>0.81836475983728219</v>
      </c>
      <c r="T37" s="479">
        <v>404.41666666666669</v>
      </c>
      <c r="U37" s="197">
        <v>445369.04974861635</v>
      </c>
      <c r="V37" s="159">
        <v>0</v>
      </c>
      <c r="W37" s="159">
        <v>0</v>
      </c>
      <c r="X37" s="159">
        <v>621374.30000000005</v>
      </c>
      <c r="Y37" s="159">
        <v>343714.46236525389</v>
      </c>
      <c r="Z37" s="159">
        <v>0</v>
      </c>
      <c r="AA37" s="155">
        <v>0</v>
      </c>
      <c r="AB37" s="159">
        <v>209104.47160982314</v>
      </c>
      <c r="AC37" s="159">
        <v>325648.4325</v>
      </c>
      <c r="AD37" s="174">
        <f>SUM(Muut[[#This Row],[Työttömyysaste]:[Työttömät ja palveluissa olevat ]])</f>
        <v>1945210.7162236935</v>
      </c>
      <c r="AF37" s="62"/>
    </row>
    <row r="38" spans="1:32" s="45" customFormat="1" x14ac:dyDescent="0.25">
      <c r="A38" s="90">
        <v>90</v>
      </c>
      <c r="B38" s="151" t="s">
        <v>37</v>
      </c>
      <c r="C38" s="391">
        <v>2888</v>
      </c>
      <c r="D38" s="134">
        <v>154.75</v>
      </c>
      <c r="E38" s="41">
        <v>1122</v>
      </c>
      <c r="F38" s="330">
        <f t="shared" si="1"/>
        <v>0.13792335115864526</v>
      </c>
      <c r="G38" s="373">
        <f>Muut[[#This Row],[Keskim. työttömyysaste 2025, %]]/$F$12</f>
        <v>1.1572053856016482</v>
      </c>
      <c r="H38" s="166">
        <v>0</v>
      </c>
      <c r="I38" s="379">
        <v>0</v>
      </c>
      <c r="J38" s="385">
        <v>152</v>
      </c>
      <c r="K38" s="269">
        <v>1030</v>
      </c>
      <c r="L38" s="170">
        <f t="shared" si="2"/>
        <v>2.8038834951456311</v>
      </c>
      <c r="M38" s="373">
        <v>6.6296232475886132</v>
      </c>
      <c r="N38" s="166">
        <v>0</v>
      </c>
      <c r="O38" s="393">
        <v>0</v>
      </c>
      <c r="P38" s="269">
        <v>647</v>
      </c>
      <c r="Q38" s="15">
        <v>133</v>
      </c>
      <c r="R38" s="158">
        <f>Muut[[#This Row],[30 - 54 v. ilman tutkintoa 31.12.2025]]/Muut[[#This Row],[30 - 54 v. väestö 31.12.2025]]</f>
        <v>0.20556414219474498</v>
      </c>
      <c r="S38" s="397">
        <v>1.3585812633775758</v>
      </c>
      <c r="T38" s="479">
        <v>196.83333333333334</v>
      </c>
      <c r="U38" s="197">
        <v>264653.70487497456</v>
      </c>
      <c r="V38" s="159">
        <v>0</v>
      </c>
      <c r="W38" s="159">
        <v>0</v>
      </c>
      <c r="X38" s="159">
        <v>325685.84000000003</v>
      </c>
      <c r="Y38" s="159">
        <v>908877.32654603478</v>
      </c>
      <c r="Z38" s="159">
        <v>0</v>
      </c>
      <c r="AA38" s="155">
        <v>0</v>
      </c>
      <c r="AB38" s="159">
        <v>127516.43738061926</v>
      </c>
      <c r="AC38" s="159">
        <v>158496.10500000001</v>
      </c>
      <c r="AD38" s="174">
        <f>SUM(Muut[[#This Row],[Työttömyysaste]:[Työttömät ja palveluissa olevat ]])</f>
        <v>1785229.4138016286</v>
      </c>
      <c r="AF38" s="62"/>
    </row>
    <row r="39" spans="1:32" s="45" customFormat="1" x14ac:dyDescent="0.25">
      <c r="A39" s="90">
        <v>91</v>
      </c>
      <c r="B39" s="151" t="s">
        <v>38</v>
      </c>
      <c r="C39" s="391">
        <v>694392</v>
      </c>
      <c r="D39" s="134">
        <v>48575.833333333336</v>
      </c>
      <c r="E39" s="41">
        <v>364959</v>
      </c>
      <c r="F39" s="330">
        <f t="shared" si="1"/>
        <v>0.13309942578024747</v>
      </c>
      <c r="G39" s="373">
        <f>Muut[[#This Row],[Keskim. työttömyysaste 2025, %]]/$F$12</f>
        <v>1.116731655948709</v>
      </c>
      <c r="H39" s="166">
        <v>1</v>
      </c>
      <c r="I39" s="379">
        <v>37349</v>
      </c>
      <c r="J39" s="385">
        <v>147482</v>
      </c>
      <c r="K39" s="269">
        <v>214.58</v>
      </c>
      <c r="L39" s="170">
        <f t="shared" si="2"/>
        <v>3236.0518221642278</v>
      </c>
      <c r="M39" s="373">
        <v>5.7442501617652169E-3</v>
      </c>
      <c r="N39" s="166">
        <v>3</v>
      </c>
      <c r="O39" s="393">
        <v>990</v>
      </c>
      <c r="P39" s="269">
        <v>261219</v>
      </c>
      <c r="Q39" s="15">
        <v>46069</v>
      </c>
      <c r="R39" s="158">
        <f>Muut[[#This Row],[30 - 54 v. ilman tutkintoa 31.12.2025]]/Muut[[#This Row],[30 - 54 v. väestö 31.12.2025]]</f>
        <v>0.17636159697418641</v>
      </c>
      <c r="S39" s="397">
        <v>1.1655805271791326</v>
      </c>
      <c r="T39" s="479">
        <v>60486.75</v>
      </c>
      <c r="U39" s="197">
        <v>61407848.125292473</v>
      </c>
      <c r="V39" s="159">
        <v>16336474.509599999</v>
      </c>
      <c r="W39" s="159">
        <v>11673941.631299999</v>
      </c>
      <c r="X39" s="159">
        <v>316005256.94</v>
      </c>
      <c r="Y39" s="159">
        <v>189346.50167985258</v>
      </c>
      <c r="Z39" s="159">
        <v>0</v>
      </c>
      <c r="AA39" s="155">
        <v>335016</v>
      </c>
      <c r="AB39" s="159">
        <v>26304518.286441598</v>
      </c>
      <c r="AC39" s="159">
        <v>48705745.702500001</v>
      </c>
      <c r="AD39" s="174">
        <f>SUM(Muut[[#This Row],[Työttömyysaste]:[Työttömät ja palveluissa olevat ]])</f>
        <v>480958147.69681394</v>
      </c>
      <c r="AF39" s="62"/>
    </row>
    <row r="40" spans="1:32" s="45" customFormat="1" x14ac:dyDescent="0.25">
      <c r="A40" s="90">
        <v>92</v>
      </c>
      <c r="B40" s="151" t="s">
        <v>39</v>
      </c>
      <c r="C40" s="391">
        <v>252956</v>
      </c>
      <c r="D40" s="134">
        <v>18564.25</v>
      </c>
      <c r="E40" s="41">
        <v>133292</v>
      </c>
      <c r="F40" s="330">
        <f t="shared" si="1"/>
        <v>0.13927505026558232</v>
      </c>
      <c r="G40" s="373">
        <f>Muut[[#This Row],[Keskim. työttömyysaste 2025, %]]/$F$12</f>
        <v>1.1685464201191558</v>
      </c>
      <c r="H40" s="166">
        <v>1</v>
      </c>
      <c r="I40" s="379">
        <v>5272</v>
      </c>
      <c r="J40" s="385">
        <v>75683</v>
      </c>
      <c r="K40" s="269">
        <v>238.39</v>
      </c>
      <c r="L40" s="170">
        <f t="shared" si="2"/>
        <v>1061.1015562733337</v>
      </c>
      <c r="M40" s="373">
        <v>1.7518296050975869E-2</v>
      </c>
      <c r="N40" s="166">
        <v>0</v>
      </c>
      <c r="O40" s="393">
        <v>0</v>
      </c>
      <c r="P40" s="269">
        <v>96177</v>
      </c>
      <c r="Q40" s="15">
        <v>24943</v>
      </c>
      <c r="R40" s="158">
        <f>Muut[[#This Row],[30 - 54 v. ilman tutkintoa 31.12.2025]]/Muut[[#This Row],[30 - 54 v. väestö 31.12.2025]]</f>
        <v>0.25934474978425193</v>
      </c>
      <c r="S40" s="397">
        <v>1.7140193520640075</v>
      </c>
      <c r="T40" s="479">
        <v>24323.25</v>
      </c>
      <c r="U40" s="197">
        <v>23407837.688932288</v>
      </c>
      <c r="V40" s="159">
        <v>5951118.7428000001</v>
      </c>
      <c r="W40" s="159">
        <v>1647835.8263999999</v>
      </c>
      <c r="X40" s="159">
        <v>162163693.61000001</v>
      </c>
      <c r="Y40" s="159">
        <v>210356.56881097984</v>
      </c>
      <c r="Z40" s="159">
        <v>0</v>
      </c>
      <c r="AA40" s="155">
        <v>0</v>
      </c>
      <c r="AB40" s="159">
        <v>14091073.07467285</v>
      </c>
      <c r="AC40" s="159">
        <v>19585810.5975</v>
      </c>
      <c r="AD40" s="174">
        <f>SUM(Muut[[#This Row],[Työttömyysaste]:[Työttömät ja palveluissa olevat ]])</f>
        <v>227057726.10911611</v>
      </c>
      <c r="AF40" s="62"/>
    </row>
    <row r="41" spans="1:32" s="45" customFormat="1" x14ac:dyDescent="0.25">
      <c r="A41" s="90">
        <v>97</v>
      </c>
      <c r="B41" s="151" t="s">
        <v>40</v>
      </c>
      <c r="C41" s="391">
        <v>2023</v>
      </c>
      <c r="D41" s="134">
        <v>83.833333333333329</v>
      </c>
      <c r="E41" s="41">
        <v>840</v>
      </c>
      <c r="F41" s="330">
        <f t="shared" si="1"/>
        <v>9.9801587301587294E-2</v>
      </c>
      <c r="G41" s="373">
        <f>Muut[[#This Row],[Keskim. työttömyysaste 2025, %]]/$F$12</f>
        <v>0.83735591795581688</v>
      </c>
      <c r="H41" s="166">
        <v>0</v>
      </c>
      <c r="I41" s="379">
        <v>0</v>
      </c>
      <c r="J41" s="385">
        <v>67</v>
      </c>
      <c r="K41" s="269">
        <v>465.19</v>
      </c>
      <c r="L41" s="170">
        <f t="shared" si="2"/>
        <v>4.3487607214256538</v>
      </c>
      <c r="M41" s="373">
        <v>4.2744801090949798</v>
      </c>
      <c r="N41" s="166">
        <v>3</v>
      </c>
      <c r="O41" s="393">
        <v>1569</v>
      </c>
      <c r="P41" s="269">
        <v>452</v>
      </c>
      <c r="Q41" s="15">
        <v>63</v>
      </c>
      <c r="R41" s="158">
        <f>Muut[[#This Row],[30 - 54 v. ilman tutkintoa 31.12.2025]]/Muut[[#This Row],[30 - 54 v. väestö 31.12.2025]]</f>
        <v>0.13938053097345132</v>
      </c>
      <c r="S41" s="397">
        <v>0.92117125019185186</v>
      </c>
      <c r="T41" s="479">
        <v>103.5</v>
      </c>
      <c r="U41" s="197">
        <v>134145.56523412946</v>
      </c>
      <c r="V41" s="159">
        <v>0</v>
      </c>
      <c r="W41" s="159">
        <v>0</v>
      </c>
      <c r="X41" s="159">
        <v>143558.89000000001</v>
      </c>
      <c r="Y41" s="159">
        <v>410486.06168538838</v>
      </c>
      <c r="Z41" s="159">
        <v>0</v>
      </c>
      <c r="AA41" s="155">
        <v>530949.6</v>
      </c>
      <c r="AB41" s="159">
        <v>60564.706771988778</v>
      </c>
      <c r="AC41" s="159">
        <v>83341.305000000008</v>
      </c>
      <c r="AD41" s="174">
        <f>SUM(Muut[[#This Row],[Työttömyysaste]:[Työttömät ja palveluissa olevat ]])</f>
        <v>1363046.1286915068</v>
      </c>
      <c r="AF41" s="62"/>
    </row>
    <row r="42" spans="1:32" s="45" customFormat="1" x14ac:dyDescent="0.25">
      <c r="A42" s="90">
        <v>98</v>
      </c>
      <c r="B42" s="151" t="s">
        <v>41</v>
      </c>
      <c r="C42" s="391">
        <v>22775</v>
      </c>
      <c r="D42" s="134">
        <v>982.5</v>
      </c>
      <c r="E42" s="41">
        <v>10392</v>
      </c>
      <c r="F42" s="330">
        <f t="shared" si="1"/>
        <v>9.4543879907621253E-2</v>
      </c>
      <c r="G42" s="373">
        <f>Muut[[#This Row],[Keskim. työttömyysaste 2025, %]]/$F$12</f>
        <v>0.79324266765335905</v>
      </c>
      <c r="H42" s="166">
        <v>0</v>
      </c>
      <c r="I42" s="379">
        <v>80</v>
      </c>
      <c r="J42" s="385">
        <v>838</v>
      </c>
      <c r="K42" s="269">
        <v>651.94000000000005</v>
      </c>
      <c r="L42" s="170">
        <f t="shared" si="2"/>
        <v>34.934196398441571</v>
      </c>
      <c r="M42" s="373">
        <v>0.53210587674421905</v>
      </c>
      <c r="N42" s="166">
        <v>0</v>
      </c>
      <c r="O42" s="393">
        <v>0</v>
      </c>
      <c r="P42" s="269">
        <v>6868</v>
      </c>
      <c r="Q42" s="15">
        <v>771</v>
      </c>
      <c r="R42" s="158">
        <f>Muut[[#This Row],[30 - 54 v. ilman tutkintoa 31.12.2025]]/Muut[[#This Row],[30 - 54 v. väestö 31.12.2025]]</f>
        <v>0.11225975538730344</v>
      </c>
      <c r="S42" s="397">
        <v>0.74192900898082403</v>
      </c>
      <c r="T42" s="479">
        <v>1259.5</v>
      </c>
      <c r="U42" s="197">
        <v>1430654.598042218</v>
      </c>
      <c r="V42" s="159">
        <v>0</v>
      </c>
      <c r="W42" s="159">
        <v>0</v>
      </c>
      <c r="X42" s="159">
        <v>1795557.46</v>
      </c>
      <c r="Y42" s="159">
        <v>575275.22744506993</v>
      </c>
      <c r="Z42" s="159">
        <v>0</v>
      </c>
      <c r="AA42" s="155">
        <v>0</v>
      </c>
      <c r="AB42" s="159">
        <v>549166.57833499368</v>
      </c>
      <c r="AC42" s="159">
        <v>1014187.1850000001</v>
      </c>
      <c r="AD42" s="174">
        <f>SUM(Muut[[#This Row],[Työttömyysaste]:[Työttömät ja palveluissa olevat ]])</f>
        <v>5364841.0488222819</v>
      </c>
      <c r="AF42" s="62"/>
    </row>
    <row r="43" spans="1:32" s="45" customFormat="1" x14ac:dyDescent="0.25">
      <c r="A43" s="90">
        <v>102</v>
      </c>
      <c r="B43" s="151" t="s">
        <v>42</v>
      </c>
      <c r="C43" s="391">
        <v>9546</v>
      </c>
      <c r="D43" s="134">
        <v>380.16666666666669</v>
      </c>
      <c r="E43" s="41">
        <v>4256</v>
      </c>
      <c r="F43" s="330">
        <f t="shared" si="1"/>
        <v>8.9324874686716793E-2</v>
      </c>
      <c r="G43" s="373">
        <f>Muut[[#This Row],[Keskim. työttömyysaste 2025, %]]/$F$12</f>
        <v>0.74945413657157789</v>
      </c>
      <c r="H43" s="166">
        <v>0</v>
      </c>
      <c r="I43" s="379">
        <v>19</v>
      </c>
      <c r="J43" s="385">
        <v>585</v>
      </c>
      <c r="K43" s="269">
        <v>532.65</v>
      </c>
      <c r="L43" s="170">
        <f t="shared" si="2"/>
        <v>17.921712193748242</v>
      </c>
      <c r="M43" s="373">
        <v>1.0372162548973372</v>
      </c>
      <c r="N43" s="166">
        <v>0</v>
      </c>
      <c r="O43" s="393">
        <v>0</v>
      </c>
      <c r="P43" s="269">
        <v>2610</v>
      </c>
      <c r="Q43" s="15">
        <v>403</v>
      </c>
      <c r="R43" s="158">
        <f>Muut[[#This Row],[30 - 54 v. ilman tutkintoa 31.12.2025]]/Muut[[#This Row],[30 - 54 v. väestö 31.12.2025]]</f>
        <v>0.15440613026819924</v>
      </c>
      <c r="S43" s="397">
        <v>1.0204760095478136</v>
      </c>
      <c r="T43" s="479">
        <v>488.5</v>
      </c>
      <c r="U43" s="197">
        <v>566548.16077493562</v>
      </c>
      <c r="V43" s="159">
        <v>0</v>
      </c>
      <c r="W43" s="159">
        <v>0</v>
      </c>
      <c r="X43" s="159">
        <v>1253461.95</v>
      </c>
      <c r="Y43" s="159">
        <v>470013.11454829661</v>
      </c>
      <c r="Z43" s="159">
        <v>0</v>
      </c>
      <c r="AA43" s="155">
        <v>0</v>
      </c>
      <c r="AB43" s="159">
        <v>316597.57958216144</v>
      </c>
      <c r="AC43" s="159">
        <v>393354.85499999998</v>
      </c>
      <c r="AD43" s="174">
        <f>SUM(Muut[[#This Row],[Työttömyysaste]:[Työttömät ja palveluissa olevat ]])</f>
        <v>2999975.6599053936</v>
      </c>
      <c r="AF43" s="62"/>
    </row>
    <row r="44" spans="1:32" s="45" customFormat="1" x14ac:dyDescent="0.25">
      <c r="A44" s="90">
        <v>103</v>
      </c>
      <c r="B44" s="151" t="s">
        <v>43</v>
      </c>
      <c r="C44" s="391">
        <v>2074</v>
      </c>
      <c r="D44" s="134">
        <v>100.25</v>
      </c>
      <c r="E44" s="41">
        <v>935</v>
      </c>
      <c r="F44" s="330">
        <f t="shared" si="1"/>
        <v>0.1072192513368984</v>
      </c>
      <c r="G44" s="373">
        <f>Muut[[#This Row],[Keskim. työttömyysaste 2025, %]]/$F$12</f>
        <v>0.89959165032554633</v>
      </c>
      <c r="H44" s="166">
        <v>0</v>
      </c>
      <c r="I44" s="379">
        <v>0</v>
      </c>
      <c r="J44" s="385">
        <v>59</v>
      </c>
      <c r="K44" s="269">
        <v>147.96</v>
      </c>
      <c r="L44" s="170">
        <f t="shared" si="2"/>
        <v>14.017301973506353</v>
      </c>
      <c r="M44" s="373">
        <v>1.326124759107093</v>
      </c>
      <c r="N44" s="166">
        <v>0</v>
      </c>
      <c r="O44" s="393">
        <v>0</v>
      </c>
      <c r="P44" s="269">
        <v>558</v>
      </c>
      <c r="Q44" s="15">
        <v>88</v>
      </c>
      <c r="R44" s="158">
        <f>Muut[[#This Row],[30 - 54 v. ilman tutkintoa 31.12.2025]]/Muut[[#This Row],[30 - 54 v. väestö 31.12.2025]]</f>
        <v>0.15770609318996415</v>
      </c>
      <c r="S44" s="397">
        <v>1.0422855904770751</v>
      </c>
      <c r="T44" s="479">
        <v>125.08333333333333</v>
      </c>
      <c r="U44" s="197">
        <v>147748.98662496675</v>
      </c>
      <c r="V44" s="159">
        <v>0</v>
      </c>
      <c r="W44" s="159">
        <v>0</v>
      </c>
      <c r="X44" s="159">
        <v>126417.53</v>
      </c>
      <c r="Y44" s="159">
        <v>130560.66916092363</v>
      </c>
      <c r="Z44" s="159">
        <v>0</v>
      </c>
      <c r="AA44" s="155">
        <v>0</v>
      </c>
      <c r="AB44" s="159">
        <v>70255.260226107261</v>
      </c>
      <c r="AC44" s="159">
        <v>100720.85249999999</v>
      </c>
      <c r="AD44" s="174">
        <f>SUM(Muut[[#This Row],[Työttömyysaste]:[Työttömät ja palveluissa olevat ]])</f>
        <v>575703.29851199768</v>
      </c>
      <c r="AF44" s="62"/>
    </row>
    <row r="45" spans="1:32" s="45" customFormat="1" x14ac:dyDescent="0.25">
      <c r="A45" s="90">
        <v>105</v>
      </c>
      <c r="B45" s="151" t="s">
        <v>44</v>
      </c>
      <c r="C45" s="391">
        <v>1984</v>
      </c>
      <c r="D45" s="134">
        <v>82.166666666666671</v>
      </c>
      <c r="E45" s="41">
        <v>695</v>
      </c>
      <c r="F45" s="330">
        <f t="shared" si="1"/>
        <v>0.1182254196642686</v>
      </c>
      <c r="G45" s="373">
        <f>Muut[[#This Row],[Keskim. työttömyysaste 2025, %]]/$F$12</f>
        <v>0.99193567442499808</v>
      </c>
      <c r="H45" s="166">
        <v>0</v>
      </c>
      <c r="I45" s="379">
        <v>0</v>
      </c>
      <c r="J45" s="385">
        <v>45</v>
      </c>
      <c r="K45" s="269">
        <v>1421.45</v>
      </c>
      <c r="L45" s="170">
        <f t="shared" si="2"/>
        <v>1.3957578528966899</v>
      </c>
      <c r="M45" s="373">
        <v>13.317991487111751</v>
      </c>
      <c r="N45" s="166">
        <v>0</v>
      </c>
      <c r="O45" s="393">
        <v>0</v>
      </c>
      <c r="P45" s="269">
        <v>395</v>
      </c>
      <c r="Q45" s="15">
        <v>54</v>
      </c>
      <c r="R45" s="158">
        <f>Muut[[#This Row],[30 - 54 v. ilman tutkintoa 31.12.2025]]/Muut[[#This Row],[30 - 54 v. väestö 31.12.2025]]</f>
        <v>0.13670886075949368</v>
      </c>
      <c r="S45" s="397">
        <v>0.90351407975417808</v>
      </c>
      <c r="T45" s="479">
        <v>94.833333333333343</v>
      </c>
      <c r="U45" s="197">
        <v>155845.94993850775</v>
      </c>
      <c r="V45" s="159">
        <v>0</v>
      </c>
      <c r="W45" s="159">
        <v>0</v>
      </c>
      <c r="X45" s="159">
        <v>96420.150000000009</v>
      </c>
      <c r="Y45" s="159">
        <v>1254294.8308920986</v>
      </c>
      <c r="Z45" s="159">
        <v>0</v>
      </c>
      <c r="AA45" s="155">
        <v>0</v>
      </c>
      <c r="AB45" s="159">
        <v>58258.587862549401</v>
      </c>
      <c r="AC45" s="159">
        <v>76362.645000000004</v>
      </c>
      <c r="AD45" s="174">
        <f>SUM(Muut[[#This Row],[Työttömyysaste]:[Työttömät ja palveluissa olevat ]])</f>
        <v>1641182.1636931556</v>
      </c>
      <c r="AF45" s="62"/>
    </row>
    <row r="46" spans="1:32" s="45" customFormat="1" x14ac:dyDescent="0.25">
      <c r="A46" s="90">
        <v>106</v>
      </c>
      <c r="B46" s="151" t="s">
        <v>45</v>
      </c>
      <c r="C46" s="391">
        <v>47015</v>
      </c>
      <c r="D46" s="134">
        <v>2884</v>
      </c>
      <c r="E46" s="41">
        <v>23211</v>
      </c>
      <c r="F46" s="330">
        <f t="shared" si="1"/>
        <v>0.12425143251044764</v>
      </c>
      <c r="G46" s="373">
        <f>Muut[[#This Row],[Keskim. työttömyysaste 2025, %]]/$F$12</f>
        <v>1.0424951660609145</v>
      </c>
      <c r="H46" s="166">
        <v>0</v>
      </c>
      <c r="I46" s="379">
        <v>426</v>
      </c>
      <c r="J46" s="385">
        <v>4246</v>
      </c>
      <c r="K46" s="269">
        <v>322.70999999999998</v>
      </c>
      <c r="L46" s="170">
        <f t="shared" si="2"/>
        <v>145.68807908028882</v>
      </c>
      <c r="M46" s="373">
        <v>0.12759239685426318</v>
      </c>
      <c r="N46" s="166">
        <v>0</v>
      </c>
      <c r="O46" s="393">
        <v>0</v>
      </c>
      <c r="P46" s="269">
        <v>15088</v>
      </c>
      <c r="Q46" s="15">
        <v>2253</v>
      </c>
      <c r="R46" s="158">
        <f>Muut[[#This Row],[30 - 54 v. ilman tutkintoa 31.12.2025]]/Muut[[#This Row],[30 - 54 v. väestö 31.12.2025]]</f>
        <v>0.1493239660657476</v>
      </c>
      <c r="S46" s="397">
        <v>0.98688779231721357</v>
      </c>
      <c r="T46" s="479">
        <v>3653</v>
      </c>
      <c r="U46" s="197">
        <v>3881332.3613001052</v>
      </c>
      <c r="V46" s="159">
        <v>0</v>
      </c>
      <c r="W46" s="159">
        <v>0</v>
      </c>
      <c r="X46" s="159">
        <v>9097776.8200000003</v>
      </c>
      <c r="Y46" s="159">
        <v>284760.9728637581</v>
      </c>
      <c r="Z46" s="159">
        <v>0</v>
      </c>
      <c r="AA46" s="155">
        <v>0</v>
      </c>
      <c r="AB46" s="159">
        <v>1507952.2105632983</v>
      </c>
      <c r="AC46" s="159">
        <v>2941505.19</v>
      </c>
      <c r="AD46" s="174">
        <f>SUM(Muut[[#This Row],[Työttömyysaste]:[Työttömät ja palveluissa olevat ]])</f>
        <v>17713327.554727163</v>
      </c>
      <c r="AF46" s="62"/>
    </row>
    <row r="47" spans="1:32" s="45" customFormat="1" x14ac:dyDescent="0.25">
      <c r="A47" s="90">
        <v>108</v>
      </c>
      <c r="B47" s="151" t="s">
        <v>46</v>
      </c>
      <c r="C47" s="391">
        <v>10249</v>
      </c>
      <c r="D47" s="134">
        <v>476.58333333333331</v>
      </c>
      <c r="E47" s="41">
        <v>4746</v>
      </c>
      <c r="F47" s="330">
        <f t="shared" si="1"/>
        <v>0.10041789577187807</v>
      </c>
      <c r="G47" s="373">
        <f>Muut[[#This Row],[Keskim. työttömyysaste 2025, %]]/$F$12</f>
        <v>0.84252687323656594</v>
      </c>
      <c r="H47" s="166">
        <v>0</v>
      </c>
      <c r="I47" s="379">
        <v>16</v>
      </c>
      <c r="J47" s="385">
        <v>224</v>
      </c>
      <c r="K47" s="269">
        <v>464.04</v>
      </c>
      <c r="L47" s="170">
        <f t="shared" si="2"/>
        <v>22.086458063960002</v>
      </c>
      <c r="M47" s="373">
        <v>0.84163296573477941</v>
      </c>
      <c r="N47" s="166">
        <v>0</v>
      </c>
      <c r="O47" s="393">
        <v>0</v>
      </c>
      <c r="P47" s="269">
        <v>3104</v>
      </c>
      <c r="Q47" s="15">
        <v>327</v>
      </c>
      <c r="R47" s="158">
        <f>Muut[[#This Row],[30 - 54 v. ilman tutkintoa 31.12.2025]]/Muut[[#This Row],[30 - 54 v. väestö 31.12.2025]]</f>
        <v>0.1053479381443299</v>
      </c>
      <c r="S47" s="397">
        <v>0.69624854495661759</v>
      </c>
      <c r="T47" s="479">
        <v>616.91666666666663</v>
      </c>
      <c r="U47" s="197">
        <v>683810.23698584584</v>
      </c>
      <c r="V47" s="159">
        <v>0</v>
      </c>
      <c r="W47" s="159">
        <v>0</v>
      </c>
      <c r="X47" s="159">
        <v>479958.08</v>
      </c>
      <c r="Y47" s="159">
        <v>409471.29573827382</v>
      </c>
      <c r="Z47" s="159">
        <v>0</v>
      </c>
      <c r="AA47" s="155">
        <v>0</v>
      </c>
      <c r="AB47" s="159">
        <v>231915.16846096216</v>
      </c>
      <c r="AC47" s="159">
        <v>496759.8075</v>
      </c>
      <c r="AD47" s="174">
        <f>SUM(Muut[[#This Row],[Työttömyysaste]:[Työttömät ja palveluissa olevat ]])</f>
        <v>2301914.5886850818</v>
      </c>
      <c r="AF47" s="62"/>
    </row>
    <row r="48" spans="1:32" s="45" customFormat="1" x14ac:dyDescent="0.25">
      <c r="A48" s="90">
        <v>109</v>
      </c>
      <c r="B48" s="151" t="s">
        <v>47</v>
      </c>
      <c r="C48" s="391">
        <v>68614</v>
      </c>
      <c r="D48" s="134">
        <v>3702.25</v>
      </c>
      <c r="E48" s="41">
        <v>31775</v>
      </c>
      <c r="F48" s="330">
        <f t="shared" si="1"/>
        <v>0.11651455546813533</v>
      </c>
      <c r="G48" s="373">
        <f>Muut[[#This Row],[Keskim. työttömyysaste 2025, %]]/$F$12</f>
        <v>0.97758117067224937</v>
      </c>
      <c r="H48" s="166">
        <v>0</v>
      </c>
      <c r="I48" s="379">
        <v>270</v>
      </c>
      <c r="J48" s="385">
        <v>5676</v>
      </c>
      <c r="K48" s="269">
        <v>1785.57</v>
      </c>
      <c r="L48" s="170">
        <f t="shared" si="2"/>
        <v>38.426944897147692</v>
      </c>
      <c r="M48" s="373">
        <v>0.48374106379524512</v>
      </c>
      <c r="N48" s="166">
        <v>0</v>
      </c>
      <c r="O48" s="393">
        <v>0</v>
      </c>
      <c r="P48" s="269">
        <v>20560</v>
      </c>
      <c r="Q48" s="15">
        <v>3043</v>
      </c>
      <c r="R48" s="158">
        <f>Muut[[#This Row],[30 - 54 v. ilman tutkintoa 31.12.2025]]/Muut[[#This Row],[30 - 54 v. väestö 31.12.2025]]</f>
        <v>0.14800583657587549</v>
      </c>
      <c r="S48" s="397">
        <v>0.97817622419776418</v>
      </c>
      <c r="T48" s="479">
        <v>4676.583333333333</v>
      </c>
      <c r="U48" s="197">
        <v>5311728.9944604076</v>
      </c>
      <c r="V48" s="159">
        <v>0</v>
      </c>
      <c r="W48" s="159">
        <v>0</v>
      </c>
      <c r="X48" s="159">
        <v>12161794.92</v>
      </c>
      <c r="Y48" s="159">
        <v>1575596.2019036927</v>
      </c>
      <c r="Z48" s="159">
        <v>0</v>
      </c>
      <c r="AA48" s="155">
        <v>0</v>
      </c>
      <c r="AB48" s="159">
        <v>2181288.9620309253</v>
      </c>
      <c r="AC48" s="159">
        <v>3765725.1974999998</v>
      </c>
      <c r="AD48" s="174">
        <f>SUM(Muut[[#This Row],[Työttömyysaste]:[Työttömät ja palveluissa olevat ]])</f>
        <v>24996134.275895022</v>
      </c>
      <c r="AF48" s="62"/>
    </row>
    <row r="49" spans="1:32" s="45" customFormat="1" x14ac:dyDescent="0.25">
      <c r="A49" s="90">
        <v>111</v>
      </c>
      <c r="B49" s="151" t="s">
        <v>48</v>
      </c>
      <c r="C49" s="391">
        <v>17694</v>
      </c>
      <c r="D49" s="134">
        <v>1189.4166666666667</v>
      </c>
      <c r="E49" s="41">
        <v>7393</v>
      </c>
      <c r="F49" s="330">
        <f t="shared" si="1"/>
        <v>0.16088416971008612</v>
      </c>
      <c r="G49" s="373">
        <f>Muut[[#This Row],[Keskim. työttömyysaste 2025, %]]/$F$12</f>
        <v>1.3498513926942921</v>
      </c>
      <c r="H49" s="166">
        <v>0</v>
      </c>
      <c r="I49" s="379">
        <v>42</v>
      </c>
      <c r="J49" s="385">
        <v>1032</v>
      </c>
      <c r="K49" s="269">
        <v>675.97</v>
      </c>
      <c r="L49" s="170">
        <f t="shared" si="2"/>
        <v>26.175717857301358</v>
      </c>
      <c r="M49" s="373">
        <v>0.71015019738083063</v>
      </c>
      <c r="N49" s="166">
        <v>0</v>
      </c>
      <c r="O49" s="393">
        <v>0</v>
      </c>
      <c r="P49" s="269">
        <v>4296</v>
      </c>
      <c r="Q49" s="15">
        <v>819</v>
      </c>
      <c r="R49" s="158">
        <f>Muut[[#This Row],[30 - 54 v. ilman tutkintoa 31.12.2025]]/Muut[[#This Row],[30 - 54 v. väestö 31.12.2025]]</f>
        <v>0.19064245810055866</v>
      </c>
      <c r="S49" s="397">
        <v>1.2599632835491903</v>
      </c>
      <c r="T49" s="479">
        <v>1478.25</v>
      </c>
      <c r="U49" s="197">
        <v>1891395.3842473347</v>
      </c>
      <c r="V49" s="159">
        <v>0</v>
      </c>
      <c r="W49" s="159">
        <v>0</v>
      </c>
      <c r="X49" s="159">
        <v>2211235.44</v>
      </c>
      <c r="Y49" s="159">
        <v>596479.42371390609</v>
      </c>
      <c r="Z49" s="159">
        <v>0</v>
      </c>
      <c r="AA49" s="155">
        <v>0</v>
      </c>
      <c r="AB49" s="159">
        <v>724548.18602137954</v>
      </c>
      <c r="AC49" s="159">
        <v>1190331.2475000001</v>
      </c>
      <c r="AD49" s="174">
        <f>SUM(Muut[[#This Row],[Työttömyysaste]:[Työttömät ja palveluissa olevat ]])</f>
        <v>6613989.6814826205</v>
      </c>
      <c r="AF49" s="62"/>
    </row>
    <row r="50" spans="1:32" s="45" customFormat="1" x14ac:dyDescent="0.25">
      <c r="A50" s="90">
        <v>139</v>
      </c>
      <c r="B50" s="151" t="s">
        <v>49</v>
      </c>
      <c r="C50" s="391">
        <v>9755</v>
      </c>
      <c r="D50" s="134">
        <v>580.83333333333337</v>
      </c>
      <c r="E50" s="41">
        <v>4211</v>
      </c>
      <c r="F50" s="330">
        <f t="shared" si="1"/>
        <v>0.13793239927174861</v>
      </c>
      <c r="G50" s="373">
        <f>Muut[[#This Row],[Keskim. työttömyysaste 2025, %]]/$F$12</f>
        <v>1.157281301138247</v>
      </c>
      <c r="H50" s="166">
        <v>0</v>
      </c>
      <c r="I50" s="379">
        <v>15</v>
      </c>
      <c r="J50" s="385">
        <v>107</v>
      </c>
      <c r="K50" s="269">
        <v>1615.75</v>
      </c>
      <c r="L50" s="170">
        <f t="shared" si="2"/>
        <v>6.0374439114962088</v>
      </c>
      <c r="M50" s="373">
        <v>3.0789008519899959</v>
      </c>
      <c r="N50" s="166">
        <v>0</v>
      </c>
      <c r="O50" s="393">
        <v>0</v>
      </c>
      <c r="P50" s="269">
        <v>2777</v>
      </c>
      <c r="Q50" s="15">
        <v>257</v>
      </c>
      <c r="R50" s="158">
        <f>Muut[[#This Row],[30 - 54 v. ilman tutkintoa 31.12.2025]]/Muut[[#This Row],[30 - 54 v. väestö 31.12.2025]]</f>
        <v>9.2545912855599571E-2</v>
      </c>
      <c r="S50" s="397">
        <v>0.61163947109354211</v>
      </c>
      <c r="T50" s="479">
        <v>678.5</v>
      </c>
      <c r="U50" s="197">
        <v>893998.01134327904</v>
      </c>
      <c r="V50" s="159">
        <v>0</v>
      </c>
      <c r="W50" s="159">
        <v>0</v>
      </c>
      <c r="X50" s="159">
        <v>229265.69</v>
      </c>
      <c r="Y50" s="159">
        <v>1425746.1556958794</v>
      </c>
      <c r="Z50" s="159">
        <v>0</v>
      </c>
      <c r="AA50" s="155">
        <v>0</v>
      </c>
      <c r="AB50" s="159">
        <v>193912.64881681884</v>
      </c>
      <c r="AC50" s="159">
        <v>546348.55500000005</v>
      </c>
      <c r="AD50" s="174">
        <f>SUM(Muut[[#This Row],[Työttömyysaste]:[Työttömät ja palveluissa olevat ]])</f>
        <v>3289271.0608559772</v>
      </c>
      <c r="AF50" s="62"/>
    </row>
    <row r="51" spans="1:32" s="45" customFormat="1" x14ac:dyDescent="0.25">
      <c r="A51" s="90">
        <v>140</v>
      </c>
      <c r="B51" s="151" t="s">
        <v>50</v>
      </c>
      <c r="C51" s="391">
        <v>20205</v>
      </c>
      <c r="D51" s="134">
        <v>1140.6666666666667</v>
      </c>
      <c r="E51" s="41">
        <v>9132</v>
      </c>
      <c r="F51" s="330">
        <f t="shared" si="1"/>
        <v>0.12490874580230692</v>
      </c>
      <c r="G51" s="373">
        <f>Muut[[#This Row],[Keskim. työttömyysaste 2025, %]]/$F$12</f>
        <v>1.0480101602586134</v>
      </c>
      <c r="H51" s="166">
        <v>0</v>
      </c>
      <c r="I51" s="379">
        <v>0</v>
      </c>
      <c r="J51" s="385">
        <v>1002</v>
      </c>
      <c r="K51" s="269">
        <v>763.01</v>
      </c>
      <c r="L51" s="170">
        <f t="shared" si="2"/>
        <v>26.480649008531998</v>
      </c>
      <c r="M51" s="373">
        <v>0.70197264413565774</v>
      </c>
      <c r="N51" s="166">
        <v>0</v>
      </c>
      <c r="O51" s="393">
        <v>0</v>
      </c>
      <c r="P51" s="269">
        <v>5691</v>
      </c>
      <c r="Q51" s="15">
        <v>795</v>
      </c>
      <c r="R51" s="158">
        <f>Muut[[#This Row],[30 - 54 v. ilman tutkintoa 31.12.2025]]/Muut[[#This Row],[30 - 54 v. väestö 31.12.2025]]</f>
        <v>0.13969425408539798</v>
      </c>
      <c r="S51" s="397">
        <v>0.92324465821539448</v>
      </c>
      <c r="T51" s="479">
        <v>1432.25</v>
      </c>
      <c r="U51" s="197">
        <v>1676851.8363587221</v>
      </c>
      <c r="V51" s="159">
        <v>0</v>
      </c>
      <c r="W51" s="159">
        <v>0</v>
      </c>
      <c r="X51" s="159">
        <v>2146955.34</v>
      </c>
      <c r="Y51" s="159">
        <v>673283.96983290301</v>
      </c>
      <c r="Z51" s="159">
        <v>0</v>
      </c>
      <c r="AA51" s="155">
        <v>0</v>
      </c>
      <c r="AB51" s="159">
        <v>606260.14537536644</v>
      </c>
      <c r="AC51" s="159">
        <v>1153290.6675</v>
      </c>
      <c r="AD51" s="174">
        <f>SUM(Muut[[#This Row],[Työttömyysaste]:[Työttömät ja palveluissa olevat ]])</f>
        <v>6256641.9590669908</v>
      </c>
      <c r="AF51" s="62"/>
    </row>
    <row r="52" spans="1:32" s="45" customFormat="1" x14ac:dyDescent="0.25">
      <c r="A52" s="90">
        <v>142</v>
      </c>
      <c r="B52" s="151" t="s">
        <v>51</v>
      </c>
      <c r="C52" s="391">
        <v>6329</v>
      </c>
      <c r="D52" s="134">
        <v>317.08333333333331</v>
      </c>
      <c r="E52" s="41">
        <v>2712</v>
      </c>
      <c r="F52" s="330">
        <f t="shared" si="1"/>
        <v>0.11691863323500491</v>
      </c>
      <c r="G52" s="373">
        <f>Muut[[#This Row],[Keskim. työttömyysaste 2025, %]]/$F$12</f>
        <v>0.98097146654379841</v>
      </c>
      <c r="H52" s="166">
        <v>0</v>
      </c>
      <c r="I52" s="379">
        <v>12</v>
      </c>
      <c r="J52" s="385">
        <v>168</v>
      </c>
      <c r="K52" s="269">
        <v>589.87</v>
      </c>
      <c r="L52" s="170">
        <f t="shared" si="2"/>
        <v>10.729482767389424</v>
      </c>
      <c r="M52" s="373">
        <v>1.7324871669904625</v>
      </c>
      <c r="N52" s="166">
        <v>0</v>
      </c>
      <c r="O52" s="393">
        <v>0</v>
      </c>
      <c r="P52" s="269">
        <v>1642</v>
      </c>
      <c r="Q52" s="15">
        <v>212</v>
      </c>
      <c r="R52" s="158">
        <f>Muut[[#This Row],[30 - 54 v. ilman tutkintoa 31.12.2025]]/Muut[[#This Row],[30 - 54 v. väestö 31.12.2025]]</f>
        <v>0.12911084043848964</v>
      </c>
      <c r="S52" s="397">
        <v>0.85329847339079334</v>
      </c>
      <c r="T52" s="479">
        <v>414</v>
      </c>
      <c r="U52" s="197">
        <v>491656.53252693388</v>
      </c>
      <c r="V52" s="159">
        <v>0</v>
      </c>
      <c r="W52" s="159">
        <v>0</v>
      </c>
      <c r="X52" s="159">
        <v>359968.56</v>
      </c>
      <c r="Y52" s="159">
        <v>520504.33845602878</v>
      </c>
      <c r="Z52" s="159">
        <v>0</v>
      </c>
      <c r="AA52" s="155">
        <v>0</v>
      </c>
      <c r="AB52" s="159">
        <v>175517.09623793577</v>
      </c>
      <c r="AC52" s="159">
        <v>333365.22000000003</v>
      </c>
      <c r="AD52" s="174">
        <f>SUM(Muut[[#This Row],[Työttömyysaste]:[Työttömät ja palveluissa olevat ]])</f>
        <v>1881011.7472208985</v>
      </c>
      <c r="AF52" s="62"/>
    </row>
    <row r="53" spans="1:32" s="45" customFormat="1" x14ac:dyDescent="0.25">
      <c r="A53" s="90">
        <v>143</v>
      </c>
      <c r="B53" s="151" t="s">
        <v>52</v>
      </c>
      <c r="C53" s="391">
        <v>6704</v>
      </c>
      <c r="D53" s="134">
        <v>310.16666666666669</v>
      </c>
      <c r="E53" s="41">
        <v>2796</v>
      </c>
      <c r="F53" s="330">
        <f t="shared" si="1"/>
        <v>0.11093228421554603</v>
      </c>
      <c r="G53" s="373">
        <f>Muut[[#This Row],[Keskim. työttömyysaste 2025, %]]/$F$12</f>
        <v>0.93074476260125327</v>
      </c>
      <c r="H53" s="166">
        <v>0</v>
      </c>
      <c r="I53" s="379">
        <v>0</v>
      </c>
      <c r="J53" s="385">
        <v>327</v>
      </c>
      <c r="K53" s="269">
        <v>750.48</v>
      </c>
      <c r="L53" s="170">
        <f t="shared" si="2"/>
        <v>8.9329495789361477</v>
      </c>
      <c r="M53" s="373">
        <v>2.0809130331127732</v>
      </c>
      <c r="N53" s="166">
        <v>0</v>
      </c>
      <c r="O53" s="393">
        <v>0</v>
      </c>
      <c r="P53" s="269">
        <v>1740</v>
      </c>
      <c r="Q53" s="15">
        <v>283</v>
      </c>
      <c r="R53" s="158">
        <f>Muut[[#This Row],[30 - 54 v. ilman tutkintoa 31.12.2025]]/Muut[[#This Row],[30 - 54 v. väestö 31.12.2025]]</f>
        <v>0.16264367816091954</v>
      </c>
      <c r="S53" s="397">
        <v>1.0749182780472626</v>
      </c>
      <c r="T53" s="479">
        <v>415.58333333333337</v>
      </c>
      <c r="U53" s="197">
        <v>494122.86363863631</v>
      </c>
      <c r="V53" s="159">
        <v>0</v>
      </c>
      <c r="W53" s="159">
        <v>0</v>
      </c>
      <c r="X53" s="159">
        <v>700653.09</v>
      </c>
      <c r="Y53" s="159">
        <v>662227.43303521187</v>
      </c>
      <c r="Z53" s="159">
        <v>0</v>
      </c>
      <c r="AA53" s="155">
        <v>0</v>
      </c>
      <c r="AB53" s="159">
        <v>234203.19442093757</v>
      </c>
      <c r="AC53" s="159">
        <v>334640.16750000004</v>
      </c>
      <c r="AD53" s="174">
        <f>SUM(Muut[[#This Row],[Työttömyysaste]:[Työttömät ja palveluissa olevat ]])</f>
        <v>2425846.7485947856</v>
      </c>
      <c r="AF53" s="62"/>
    </row>
    <row r="54" spans="1:32" s="45" customFormat="1" x14ac:dyDescent="0.25">
      <c r="A54" s="90">
        <v>145</v>
      </c>
      <c r="B54" s="151" t="s">
        <v>53</v>
      </c>
      <c r="C54" s="391">
        <v>12405</v>
      </c>
      <c r="D54" s="134">
        <v>380.08333333333331</v>
      </c>
      <c r="E54" s="41">
        <v>5793</v>
      </c>
      <c r="F54" s="330">
        <f t="shared" si="1"/>
        <v>6.5610794637205816E-2</v>
      </c>
      <c r="G54" s="373">
        <f>Muut[[#This Row],[Keskim. työttömyysaste 2025, %]]/$F$12</f>
        <v>0.55048811002602438</v>
      </c>
      <c r="H54" s="166">
        <v>0</v>
      </c>
      <c r="I54" s="379">
        <v>27</v>
      </c>
      <c r="J54" s="385">
        <v>245</v>
      </c>
      <c r="K54" s="269">
        <v>576.74</v>
      </c>
      <c r="L54" s="170">
        <f t="shared" si="2"/>
        <v>21.508825467281618</v>
      </c>
      <c r="M54" s="373">
        <v>0.86423553118806418</v>
      </c>
      <c r="N54" s="166">
        <v>0</v>
      </c>
      <c r="O54" s="393">
        <v>0</v>
      </c>
      <c r="P54" s="269">
        <v>3889</v>
      </c>
      <c r="Q54" s="15">
        <v>273</v>
      </c>
      <c r="R54" s="158">
        <f>Muut[[#This Row],[30 - 54 v. ilman tutkintoa 31.12.2025]]/Muut[[#This Row],[30 - 54 v. väestö 31.12.2025]]</f>
        <v>7.0197994343018766E-2</v>
      </c>
      <c r="S54" s="397">
        <v>0.46394122449021352</v>
      </c>
      <c r="T54" s="479">
        <v>542.66666666666663</v>
      </c>
      <c r="U54" s="197">
        <v>540773.06833587959</v>
      </c>
      <c r="V54" s="159">
        <v>0</v>
      </c>
      <c r="W54" s="159">
        <v>0</v>
      </c>
      <c r="X54" s="159">
        <v>524954.15</v>
      </c>
      <c r="Y54" s="159">
        <v>508918.35855549533</v>
      </c>
      <c r="Z54" s="159">
        <v>0</v>
      </c>
      <c r="AA54" s="155">
        <v>0</v>
      </c>
      <c r="AB54" s="159">
        <v>187043.7039185357</v>
      </c>
      <c r="AC54" s="159">
        <v>436971.48</v>
      </c>
      <c r="AD54" s="174">
        <f>SUM(Muut[[#This Row],[Työttömyysaste]:[Työttömät ja palveluissa olevat ]])</f>
        <v>2198660.7608099105</v>
      </c>
      <c r="AF54" s="62"/>
    </row>
    <row r="55" spans="1:32" s="45" customFormat="1" x14ac:dyDescent="0.25">
      <c r="A55" s="90">
        <v>146</v>
      </c>
      <c r="B55" s="151" t="s">
        <v>54</v>
      </c>
      <c r="C55" s="391">
        <v>4293</v>
      </c>
      <c r="D55" s="134">
        <v>269.16666666666669</v>
      </c>
      <c r="E55" s="41">
        <v>1558</v>
      </c>
      <c r="F55" s="330">
        <f t="shared" si="1"/>
        <v>0.17276422764227645</v>
      </c>
      <c r="G55" s="373">
        <f>Muut[[#This Row],[Keskim. työttömyysaste 2025, %]]/$F$12</f>
        <v>1.4495275309616773</v>
      </c>
      <c r="H55" s="166">
        <v>0</v>
      </c>
      <c r="I55" s="379">
        <v>10</v>
      </c>
      <c r="J55" s="385">
        <v>229</v>
      </c>
      <c r="K55" s="269">
        <v>2763.39</v>
      </c>
      <c r="L55" s="170">
        <f t="shared" si="2"/>
        <v>1.5535266466188269</v>
      </c>
      <c r="M55" s="373">
        <v>11.965479474333348</v>
      </c>
      <c r="N55" s="166">
        <v>0</v>
      </c>
      <c r="O55" s="393">
        <v>0</v>
      </c>
      <c r="P55" s="269">
        <v>878</v>
      </c>
      <c r="Q55" s="15">
        <v>166</v>
      </c>
      <c r="R55" s="158">
        <f>Muut[[#This Row],[30 - 54 v. ilman tutkintoa 31.12.2025]]/Muut[[#This Row],[30 - 54 v. väestö 31.12.2025]]</f>
        <v>0.18906605922551253</v>
      </c>
      <c r="S55" s="397">
        <v>1.2495448032034391</v>
      </c>
      <c r="T55" s="479">
        <v>310.91666666666669</v>
      </c>
      <c r="U55" s="197">
        <v>492785.24966423947</v>
      </c>
      <c r="V55" s="159">
        <v>0</v>
      </c>
      <c r="W55" s="159">
        <v>0</v>
      </c>
      <c r="X55" s="159">
        <v>490671.43</v>
      </c>
      <c r="Y55" s="159">
        <v>2438429.6266058711</v>
      </c>
      <c r="Z55" s="159">
        <v>0</v>
      </c>
      <c r="AA55" s="155">
        <v>0</v>
      </c>
      <c r="AB55" s="159">
        <v>174339.61480495182</v>
      </c>
      <c r="AC55" s="159">
        <v>250359.42750000002</v>
      </c>
      <c r="AD55" s="174">
        <f>SUM(Muut[[#This Row],[Työttömyysaste]:[Työttömät ja palveluissa olevat ]])</f>
        <v>3846585.3485750626</v>
      </c>
      <c r="AF55" s="62"/>
    </row>
    <row r="56" spans="1:32" s="45" customFormat="1" x14ac:dyDescent="0.25">
      <c r="A56" s="90">
        <v>148</v>
      </c>
      <c r="B56" s="151" t="s">
        <v>55</v>
      </c>
      <c r="C56" s="391">
        <v>7244</v>
      </c>
      <c r="D56" s="134">
        <v>325.66666666666669</v>
      </c>
      <c r="E56" s="41">
        <v>3640</v>
      </c>
      <c r="F56" s="330">
        <f t="shared" si="1"/>
        <v>8.946886446886447E-2</v>
      </c>
      <c r="G56" s="373">
        <f>Muut[[#This Row],[Keskim. työttömyysaste 2025, %]]/$F$12</f>
        <v>0.75066224056537678</v>
      </c>
      <c r="H56" s="166">
        <v>0</v>
      </c>
      <c r="I56" s="379">
        <v>31</v>
      </c>
      <c r="J56" s="385">
        <v>442</v>
      </c>
      <c r="K56" s="269">
        <v>15068.32</v>
      </c>
      <c r="L56" s="170">
        <f t="shared" si="2"/>
        <v>0.4807437060004035</v>
      </c>
      <c r="M56" s="373">
        <v>20</v>
      </c>
      <c r="N56" s="166">
        <v>0</v>
      </c>
      <c r="O56" s="393">
        <v>0</v>
      </c>
      <c r="P56" s="269">
        <v>2400</v>
      </c>
      <c r="Q56" s="15">
        <v>382</v>
      </c>
      <c r="R56" s="158">
        <f>Muut[[#This Row],[30 - 54 v. ilman tutkintoa 31.12.2025]]/Muut[[#This Row],[30 - 54 v. väestö 31.12.2025]]</f>
        <v>0.15916666666666668</v>
      </c>
      <c r="S56" s="397">
        <v>1.0519385763434255</v>
      </c>
      <c r="T56" s="479">
        <v>386</v>
      </c>
      <c r="U56" s="197">
        <v>430619.1658632161</v>
      </c>
      <c r="V56" s="159">
        <v>0</v>
      </c>
      <c r="W56" s="159">
        <v>0</v>
      </c>
      <c r="X56" s="159">
        <v>947060.14</v>
      </c>
      <c r="Y56" s="159">
        <v>6877453.5999999996</v>
      </c>
      <c r="Z56" s="159">
        <v>0</v>
      </c>
      <c r="AA56" s="155">
        <v>0</v>
      </c>
      <c r="AB56" s="159">
        <v>247657.89902853264</v>
      </c>
      <c r="AC56" s="159">
        <v>310818.78000000003</v>
      </c>
      <c r="AD56" s="174">
        <f>SUM(Muut[[#This Row],[Työttömyysaste]:[Työttömät ja palveluissa olevat ]])</f>
        <v>8813609.5848917477</v>
      </c>
      <c r="AF56" s="62"/>
    </row>
    <row r="57" spans="1:32" s="45" customFormat="1" x14ac:dyDescent="0.25">
      <c r="A57" s="90">
        <v>149</v>
      </c>
      <c r="B57" s="151" t="s">
        <v>56</v>
      </c>
      <c r="C57" s="391">
        <v>5391</v>
      </c>
      <c r="D57" s="134">
        <v>158</v>
      </c>
      <c r="E57" s="41">
        <v>2623</v>
      </c>
      <c r="F57" s="330">
        <f t="shared" si="1"/>
        <v>6.0236370568051846E-2</v>
      </c>
      <c r="G57" s="373">
        <f>Muut[[#This Row],[Keskim. työttömyysaste 2025, %]]/$F$12</f>
        <v>0.5053955827267248</v>
      </c>
      <c r="H57" s="166">
        <v>3</v>
      </c>
      <c r="I57" s="379">
        <v>2737</v>
      </c>
      <c r="J57" s="385">
        <v>286</v>
      </c>
      <c r="K57" s="269">
        <v>350.85</v>
      </c>
      <c r="L57" s="170">
        <f t="shared" si="2"/>
        <v>15.365540829414279</v>
      </c>
      <c r="M57" s="373">
        <v>1.2097648504088532</v>
      </c>
      <c r="N57" s="166">
        <v>3</v>
      </c>
      <c r="O57" s="393">
        <v>218</v>
      </c>
      <c r="P57" s="269">
        <v>1595</v>
      </c>
      <c r="Q57" s="15">
        <v>192</v>
      </c>
      <c r="R57" s="158">
        <f>Muut[[#This Row],[30 - 54 v. ilman tutkintoa 31.12.2025]]/Muut[[#This Row],[30 - 54 v. väestö 31.12.2025]]</f>
        <v>0.12037617554858934</v>
      </c>
      <c r="S57" s="397">
        <v>0.79557073967905334</v>
      </c>
      <c r="T57" s="479">
        <v>203.25</v>
      </c>
      <c r="U57" s="197">
        <v>215760.09097333325</v>
      </c>
      <c r="V57" s="159">
        <v>126830.2833</v>
      </c>
      <c r="W57" s="159">
        <v>855486.8469</v>
      </c>
      <c r="X57" s="159">
        <v>612803.62</v>
      </c>
      <c r="Y57" s="159">
        <v>309591.85438706441</v>
      </c>
      <c r="Z57" s="159">
        <v>0</v>
      </c>
      <c r="AA57" s="155">
        <v>73771.199999999997</v>
      </c>
      <c r="AB57" s="159">
        <v>139389.96037231773</v>
      </c>
      <c r="AC57" s="159">
        <v>163662.9975</v>
      </c>
      <c r="AD57" s="174">
        <f>SUM(Muut[[#This Row],[Työttömyysaste]:[Työttömät ja palveluissa olevat ]])</f>
        <v>2497296.8534327154</v>
      </c>
      <c r="AF57" s="62"/>
    </row>
    <row r="58" spans="1:32" s="45" customFormat="1" x14ac:dyDescent="0.25">
      <c r="A58" s="90">
        <v>151</v>
      </c>
      <c r="B58" s="151" t="s">
        <v>57</v>
      </c>
      <c r="C58" s="391">
        <v>1771</v>
      </c>
      <c r="D58" s="134">
        <v>56.75</v>
      </c>
      <c r="E58" s="41">
        <v>789</v>
      </c>
      <c r="F58" s="330">
        <f t="shared" si="1"/>
        <v>7.192648922686945E-2</v>
      </c>
      <c r="G58" s="373">
        <f>Muut[[#This Row],[Keskim. työttömyysaste 2025, %]]/$F$12</f>
        <v>0.60347809128429108</v>
      </c>
      <c r="H58" s="166">
        <v>0</v>
      </c>
      <c r="I58" s="379">
        <v>16</v>
      </c>
      <c r="J58" s="385">
        <v>90</v>
      </c>
      <c r="K58" s="269">
        <v>642.38</v>
      </c>
      <c r="L58" s="170">
        <f t="shared" si="2"/>
        <v>2.7569351474205299</v>
      </c>
      <c r="M58" s="373">
        <v>6.7425203020606483</v>
      </c>
      <c r="N58" s="166">
        <v>0</v>
      </c>
      <c r="O58" s="393">
        <v>0</v>
      </c>
      <c r="P58" s="269">
        <v>421</v>
      </c>
      <c r="Q58" s="15">
        <v>65</v>
      </c>
      <c r="R58" s="158">
        <f>Muut[[#This Row],[30 - 54 v. ilman tutkintoa 31.12.2025]]/Muut[[#This Row],[30 - 54 v. väestö 31.12.2025]]</f>
        <v>0.15439429928741091</v>
      </c>
      <c r="S58" s="397">
        <v>1.0203978181441242</v>
      </c>
      <c r="T58" s="479">
        <v>72.25</v>
      </c>
      <c r="U58" s="197">
        <v>84635.080616430132</v>
      </c>
      <c r="V58" s="159">
        <v>0</v>
      </c>
      <c r="W58" s="159">
        <v>0</v>
      </c>
      <c r="X58" s="159">
        <v>192840.30000000002</v>
      </c>
      <c r="Y58" s="159">
        <v>566839.43400644837</v>
      </c>
      <c r="Z58" s="159">
        <v>0</v>
      </c>
      <c r="AA58" s="155">
        <v>0</v>
      </c>
      <c r="AB58" s="159">
        <v>58731.547417830428</v>
      </c>
      <c r="AC58" s="159">
        <v>58177.8675</v>
      </c>
      <c r="AD58" s="174">
        <f>SUM(Muut[[#This Row],[Työttömyysaste]:[Työttömät ja palveluissa olevat ]])</f>
        <v>961224.22954070906</v>
      </c>
      <c r="AF58" s="62"/>
    </row>
    <row r="59" spans="1:32" s="45" customFormat="1" x14ac:dyDescent="0.25">
      <c r="A59" s="90">
        <v>152</v>
      </c>
      <c r="B59" s="151" t="s">
        <v>58</v>
      </c>
      <c r="C59" s="391">
        <v>4261</v>
      </c>
      <c r="D59" s="134">
        <v>128.5</v>
      </c>
      <c r="E59" s="41">
        <v>1873</v>
      </c>
      <c r="F59" s="330">
        <f t="shared" si="1"/>
        <v>6.8606513614522163E-2</v>
      </c>
      <c r="G59" s="373">
        <f>Muut[[#This Row],[Keskim. työttömyysaste 2025, %]]/$F$12</f>
        <v>0.57562281060556608</v>
      </c>
      <c r="H59" s="166">
        <v>0</v>
      </c>
      <c r="I59" s="379">
        <v>34</v>
      </c>
      <c r="J59" s="385">
        <v>94</v>
      </c>
      <c r="K59" s="269">
        <v>354.15</v>
      </c>
      <c r="L59" s="170">
        <f t="shared" si="2"/>
        <v>12.03162501764789</v>
      </c>
      <c r="M59" s="373">
        <v>1.5449859163397919</v>
      </c>
      <c r="N59" s="166">
        <v>0</v>
      </c>
      <c r="O59" s="393">
        <v>0</v>
      </c>
      <c r="P59" s="269">
        <v>1156</v>
      </c>
      <c r="Q59" s="15">
        <v>121</v>
      </c>
      <c r="R59" s="158">
        <f>Muut[[#This Row],[30 - 54 v. ilman tutkintoa 31.12.2025]]/Muut[[#This Row],[30 - 54 v. väestö 31.12.2025]]</f>
        <v>0.1046712802768166</v>
      </c>
      <c r="S59" s="397">
        <v>0.69177648727814522</v>
      </c>
      <c r="T59" s="479">
        <v>182</v>
      </c>
      <c r="U59" s="197">
        <v>194231.59335447318</v>
      </c>
      <c r="V59" s="159">
        <v>0</v>
      </c>
      <c r="W59" s="159">
        <v>0</v>
      </c>
      <c r="X59" s="159">
        <v>201410.98</v>
      </c>
      <c r="Y59" s="159">
        <v>312503.7914526973</v>
      </c>
      <c r="Z59" s="159">
        <v>0</v>
      </c>
      <c r="AA59" s="155">
        <v>0</v>
      </c>
      <c r="AB59" s="159">
        <v>95798.937399495757</v>
      </c>
      <c r="AC59" s="159">
        <v>146551.86000000002</v>
      </c>
      <c r="AD59" s="174">
        <f>SUM(Muut[[#This Row],[Työttömyysaste]:[Työttömät ja palveluissa olevat ]])</f>
        <v>950497.16220666631</v>
      </c>
      <c r="AF59" s="62"/>
    </row>
    <row r="60" spans="1:32" s="45" customFormat="1" x14ac:dyDescent="0.25">
      <c r="A60" s="90">
        <v>153</v>
      </c>
      <c r="B60" s="151" t="s">
        <v>59</v>
      </c>
      <c r="C60" s="391">
        <v>24345</v>
      </c>
      <c r="D60" s="134">
        <v>1737</v>
      </c>
      <c r="E60" s="41">
        <v>10679</v>
      </c>
      <c r="F60" s="330">
        <f t="shared" si="1"/>
        <v>0.16265567937072758</v>
      </c>
      <c r="G60" s="373">
        <f>Muut[[#This Row],[Keskim. työttömyysaste 2025, %]]/$F$12</f>
        <v>1.3647147244123683</v>
      </c>
      <c r="H60" s="166">
        <v>0</v>
      </c>
      <c r="I60" s="379">
        <v>31</v>
      </c>
      <c r="J60" s="385">
        <v>2438</v>
      </c>
      <c r="K60" s="269">
        <v>155.04</v>
      </c>
      <c r="L60" s="170">
        <f t="shared" si="2"/>
        <v>157.02399380804954</v>
      </c>
      <c r="M60" s="373">
        <v>0.11838121520250477</v>
      </c>
      <c r="N60" s="166">
        <v>0</v>
      </c>
      <c r="O60" s="393">
        <v>0</v>
      </c>
      <c r="P60" s="269">
        <v>6850</v>
      </c>
      <c r="Q60" s="15">
        <v>1184</v>
      </c>
      <c r="R60" s="158">
        <f>Muut[[#This Row],[30 - 54 v. ilman tutkintoa 31.12.2025]]/Muut[[#This Row],[30 - 54 v. väestö 31.12.2025]]</f>
        <v>0.17284671532846715</v>
      </c>
      <c r="S60" s="397">
        <v>1.1423505401985239</v>
      </c>
      <c r="T60" s="479">
        <v>2220.25</v>
      </c>
      <c r="U60" s="197">
        <v>2631006.9734932152</v>
      </c>
      <c r="V60" s="159">
        <v>0</v>
      </c>
      <c r="W60" s="159">
        <v>0</v>
      </c>
      <c r="X60" s="159">
        <v>5223829.46</v>
      </c>
      <c r="Y60" s="159">
        <v>136808.09777446333</v>
      </c>
      <c r="Z60" s="159">
        <v>0</v>
      </c>
      <c r="AA60" s="155">
        <v>0</v>
      </c>
      <c r="AB60" s="159">
        <v>903842.02678682457</v>
      </c>
      <c r="AC60" s="159">
        <v>1787811.9075</v>
      </c>
      <c r="AD60" s="174">
        <f>SUM(Muut[[#This Row],[Työttömyysaste]:[Työttömät ja palveluissa olevat ]])</f>
        <v>10683298.465554504</v>
      </c>
      <c r="AF60" s="62"/>
    </row>
    <row r="61" spans="1:32" s="45" customFormat="1" x14ac:dyDescent="0.25">
      <c r="A61" s="90">
        <v>165</v>
      </c>
      <c r="B61" s="151" t="s">
        <v>60</v>
      </c>
      <c r="C61" s="391">
        <v>15867</v>
      </c>
      <c r="D61" s="134">
        <v>670.66666666666663</v>
      </c>
      <c r="E61" s="41">
        <v>7624</v>
      </c>
      <c r="F61" s="330">
        <f t="shared" si="1"/>
        <v>8.796782091640433E-2</v>
      </c>
      <c r="G61" s="373">
        <f>Muut[[#This Row],[Keskim. työttömyysaste 2025, %]]/$F$12</f>
        <v>0.73806817532307045</v>
      </c>
      <c r="H61" s="166">
        <v>0</v>
      </c>
      <c r="I61" s="379">
        <v>61</v>
      </c>
      <c r="J61" s="385">
        <v>668</v>
      </c>
      <c r="K61" s="269">
        <v>547.5</v>
      </c>
      <c r="L61" s="170">
        <f t="shared" si="2"/>
        <v>28.980821917808218</v>
      </c>
      <c r="M61" s="373">
        <v>0.64141352704441623</v>
      </c>
      <c r="N61" s="166">
        <v>0</v>
      </c>
      <c r="O61" s="393">
        <v>0</v>
      </c>
      <c r="P61" s="269">
        <v>4984</v>
      </c>
      <c r="Q61" s="15">
        <v>613</v>
      </c>
      <c r="R61" s="158">
        <f>Muut[[#This Row],[30 - 54 v. ilman tutkintoa 31.12.2025]]/Muut[[#This Row],[30 - 54 v. väestö 31.12.2025]]</f>
        <v>0.12299357945425361</v>
      </c>
      <c r="S61" s="397">
        <v>0.8128692620135467</v>
      </c>
      <c r="T61" s="479">
        <v>881.58333333333326</v>
      </c>
      <c r="U61" s="197">
        <v>927388.36756043322</v>
      </c>
      <c r="V61" s="159">
        <v>0</v>
      </c>
      <c r="W61" s="159">
        <v>0</v>
      </c>
      <c r="X61" s="159">
        <v>1431303.56</v>
      </c>
      <c r="Y61" s="159">
        <v>483116.83134364482</v>
      </c>
      <c r="Z61" s="159">
        <v>0</v>
      </c>
      <c r="AA61" s="155">
        <v>0</v>
      </c>
      <c r="AB61" s="159">
        <v>419178.38886199077</v>
      </c>
      <c r="AC61" s="159">
        <v>709877.34749999992</v>
      </c>
      <c r="AD61" s="174">
        <f>SUM(Muut[[#This Row],[Työttömyysaste]:[Työttömät ja palveluissa olevat ]])</f>
        <v>3970864.4952660687</v>
      </c>
      <c r="AF61" s="62"/>
    </row>
    <row r="62" spans="1:32" s="45" customFormat="1" x14ac:dyDescent="0.25">
      <c r="A62" s="90">
        <v>167</v>
      </c>
      <c r="B62" s="151" t="s">
        <v>61</v>
      </c>
      <c r="C62" s="391">
        <v>79129</v>
      </c>
      <c r="D62" s="134">
        <v>5491.416666666667</v>
      </c>
      <c r="E62" s="41">
        <v>36688</v>
      </c>
      <c r="F62" s="330">
        <f t="shared" si="1"/>
        <v>0.14967882323012066</v>
      </c>
      <c r="G62" s="373">
        <f>Muut[[#This Row],[Keskim. työttömyysaste 2025, %]]/$F$12</f>
        <v>1.255836222781306</v>
      </c>
      <c r="H62" s="166">
        <v>0</v>
      </c>
      <c r="I62" s="379">
        <v>82</v>
      </c>
      <c r="J62" s="385">
        <v>7413</v>
      </c>
      <c r="K62" s="269">
        <v>2381.87</v>
      </c>
      <c r="L62" s="170">
        <f t="shared" si="2"/>
        <v>33.221376481504031</v>
      </c>
      <c r="M62" s="373">
        <v>0.55954006641767917</v>
      </c>
      <c r="N62" s="166">
        <v>0</v>
      </c>
      <c r="O62" s="393">
        <v>0</v>
      </c>
      <c r="P62" s="269">
        <v>23598</v>
      </c>
      <c r="Q62" s="15">
        <v>2936</v>
      </c>
      <c r="R62" s="158">
        <f>Muut[[#This Row],[30 - 54 v. ilman tutkintoa 31.12.2025]]/Muut[[#This Row],[30 - 54 v. väestö 31.12.2025]]</f>
        <v>0.12441732350199169</v>
      </c>
      <c r="S62" s="397">
        <v>0.8222788407778715</v>
      </c>
      <c r="T62" s="479">
        <v>7010</v>
      </c>
      <c r="U62" s="197">
        <v>7869352.9755742624</v>
      </c>
      <c r="V62" s="159">
        <v>0</v>
      </c>
      <c r="W62" s="159">
        <v>0</v>
      </c>
      <c r="X62" s="159">
        <v>15883612.710000001</v>
      </c>
      <c r="Y62" s="159">
        <v>2101774.4056118485</v>
      </c>
      <c r="Z62" s="159">
        <v>0</v>
      </c>
      <c r="AA62" s="155">
        <v>0</v>
      </c>
      <c r="AB62" s="159">
        <v>2114648.3277371465</v>
      </c>
      <c r="AC62" s="159">
        <v>5644662.2999999998</v>
      </c>
      <c r="AD62" s="174">
        <f>SUM(Muut[[#This Row],[Työttömyysaste]:[Työttömät ja palveluissa olevat ]])</f>
        <v>33614050.718923256</v>
      </c>
      <c r="AF62" s="62"/>
    </row>
    <row r="63" spans="1:32" s="45" customFormat="1" x14ac:dyDescent="0.25">
      <c r="A63" s="90">
        <v>169</v>
      </c>
      <c r="B63" s="151" t="s">
        <v>62</v>
      </c>
      <c r="C63" s="391">
        <v>4795</v>
      </c>
      <c r="D63" s="134">
        <v>197</v>
      </c>
      <c r="E63" s="41">
        <v>2231</v>
      </c>
      <c r="F63" s="330">
        <f t="shared" si="1"/>
        <v>8.8301210219632456E-2</v>
      </c>
      <c r="G63" s="373">
        <f>Muut[[#This Row],[Keskim. työttömyysaste 2025, %]]/$F$12</f>
        <v>0.74086538039354333</v>
      </c>
      <c r="H63" s="166">
        <v>0</v>
      </c>
      <c r="I63" s="379">
        <v>18</v>
      </c>
      <c r="J63" s="385">
        <v>171</v>
      </c>
      <c r="K63" s="269">
        <v>180.42</v>
      </c>
      <c r="L63" s="170">
        <f t="shared" si="2"/>
        <v>26.576876177807339</v>
      </c>
      <c r="M63" s="373">
        <v>0.69943100455386575</v>
      </c>
      <c r="N63" s="166">
        <v>0</v>
      </c>
      <c r="O63" s="393">
        <v>0</v>
      </c>
      <c r="P63" s="269">
        <v>1303</v>
      </c>
      <c r="Q63" s="15">
        <v>165</v>
      </c>
      <c r="R63" s="158">
        <f>Muut[[#This Row],[30 - 54 v. ilman tutkintoa 31.12.2025]]/Muut[[#This Row],[30 - 54 v. väestö 31.12.2025]]</f>
        <v>0.12663085188027629</v>
      </c>
      <c r="S63" s="397">
        <v>0.83690813433356859</v>
      </c>
      <c r="T63" s="479">
        <v>261.58333333333331</v>
      </c>
      <c r="U63" s="197">
        <v>281318.47582478373</v>
      </c>
      <c r="V63" s="159">
        <v>0</v>
      </c>
      <c r="W63" s="159">
        <v>0</v>
      </c>
      <c r="X63" s="159">
        <v>366396.57</v>
      </c>
      <c r="Y63" s="159">
        <v>159203.54102469477</v>
      </c>
      <c r="Z63" s="159">
        <v>0</v>
      </c>
      <c r="AA63" s="155">
        <v>0</v>
      </c>
      <c r="AB63" s="159">
        <v>130421.6713842075</v>
      </c>
      <c r="AC63" s="159">
        <v>210634.7475</v>
      </c>
      <c r="AD63" s="174">
        <f>SUM(Muut[[#This Row],[Työttömyysaste]:[Työttömät ja palveluissa olevat ]])</f>
        <v>1147975.005733686</v>
      </c>
      <c r="AF63" s="62"/>
    </row>
    <row r="64" spans="1:32" s="45" customFormat="1" x14ac:dyDescent="0.25">
      <c r="A64" s="90">
        <v>171</v>
      </c>
      <c r="B64" s="151" t="s">
        <v>63</v>
      </c>
      <c r="C64" s="391">
        <v>4494</v>
      </c>
      <c r="D64" s="134">
        <v>190.16666666666666</v>
      </c>
      <c r="E64" s="41">
        <v>1937</v>
      </c>
      <c r="F64" s="330">
        <f t="shared" si="1"/>
        <v>9.8175873343658571E-2</v>
      </c>
      <c r="G64" s="373">
        <f>Muut[[#This Row],[Keskim. työttömyysaste 2025, %]]/$F$12</f>
        <v>0.82371584227784878</v>
      </c>
      <c r="H64" s="166">
        <v>0</v>
      </c>
      <c r="I64" s="379">
        <v>16</v>
      </c>
      <c r="J64" s="385">
        <v>348</v>
      </c>
      <c r="K64" s="269">
        <v>574.88</v>
      </c>
      <c r="L64" s="170">
        <f t="shared" si="2"/>
        <v>7.8172836070136373</v>
      </c>
      <c r="M64" s="373">
        <v>2.3778964839231094</v>
      </c>
      <c r="N64" s="166">
        <v>0</v>
      </c>
      <c r="O64" s="393">
        <v>0</v>
      </c>
      <c r="P64" s="269">
        <v>1226</v>
      </c>
      <c r="Q64" s="15">
        <v>242</v>
      </c>
      <c r="R64" s="158">
        <f>Muut[[#This Row],[30 - 54 v. ilman tutkintoa 31.12.2025]]/Muut[[#This Row],[30 - 54 v. väestö 31.12.2025]]</f>
        <v>0.19738988580750408</v>
      </c>
      <c r="S64" s="397">
        <v>1.3045572908540553</v>
      </c>
      <c r="T64" s="479">
        <v>237.5</v>
      </c>
      <c r="U64" s="197">
        <v>293143.87862962286</v>
      </c>
      <c r="V64" s="159">
        <v>0</v>
      </c>
      <c r="W64" s="159">
        <v>0</v>
      </c>
      <c r="X64" s="159">
        <v>745649.16</v>
      </c>
      <c r="Y64" s="159">
        <v>507277.08493668406</v>
      </c>
      <c r="Z64" s="159">
        <v>0</v>
      </c>
      <c r="AA64" s="155">
        <v>0</v>
      </c>
      <c r="AB64" s="159">
        <v>190537.11511568903</v>
      </c>
      <c r="AC64" s="159">
        <v>191242.125</v>
      </c>
      <c r="AD64" s="174">
        <f>SUM(Muut[[#This Row],[Työttömyysaste]:[Työttömät ja palveluissa olevat ]])</f>
        <v>1927849.363681996</v>
      </c>
      <c r="AF64" s="62"/>
    </row>
    <row r="65" spans="1:32" s="45" customFormat="1" x14ac:dyDescent="0.25">
      <c r="A65" s="90">
        <v>172</v>
      </c>
      <c r="B65" s="151" t="s">
        <v>64</v>
      </c>
      <c r="C65" s="391">
        <v>4079</v>
      </c>
      <c r="D65" s="134">
        <v>200.16666666666666</v>
      </c>
      <c r="E65" s="41">
        <v>1565</v>
      </c>
      <c r="F65" s="330">
        <f t="shared" si="1"/>
        <v>0.12790202342917997</v>
      </c>
      <c r="G65" s="373">
        <f>Muut[[#This Row],[Keskim. työttömyysaste 2025, %]]/$F$12</f>
        <v>1.0731243774040058</v>
      </c>
      <c r="H65" s="166">
        <v>0</v>
      </c>
      <c r="I65" s="379">
        <v>10</v>
      </c>
      <c r="J65" s="385">
        <v>265</v>
      </c>
      <c r="K65" s="269">
        <v>867.07</v>
      </c>
      <c r="L65" s="170">
        <f t="shared" si="2"/>
        <v>4.7043491298280413</v>
      </c>
      <c r="M65" s="373">
        <v>3.9513842807893309</v>
      </c>
      <c r="N65" s="166">
        <v>3</v>
      </c>
      <c r="O65" s="393">
        <v>225</v>
      </c>
      <c r="P65" s="269">
        <v>935</v>
      </c>
      <c r="Q65" s="15">
        <v>196</v>
      </c>
      <c r="R65" s="158">
        <f>Muut[[#This Row],[30 - 54 v. ilman tutkintoa 31.12.2025]]/Muut[[#This Row],[30 - 54 v. väestö 31.12.2025]]</f>
        <v>0.20962566844919786</v>
      </c>
      <c r="S65" s="397">
        <v>1.3854240454459985</v>
      </c>
      <c r="T65" s="479">
        <v>240.58333333333331</v>
      </c>
      <c r="U65" s="197">
        <v>346636.3546227761</v>
      </c>
      <c r="V65" s="159">
        <v>0</v>
      </c>
      <c r="W65" s="159">
        <v>0</v>
      </c>
      <c r="X65" s="159">
        <v>567807.55000000005</v>
      </c>
      <c r="Y65" s="159">
        <v>765107.05196919467</v>
      </c>
      <c r="Z65" s="159">
        <v>0</v>
      </c>
      <c r="AA65" s="155">
        <v>76140</v>
      </c>
      <c r="AB65" s="159">
        <v>183662.20214466241</v>
      </c>
      <c r="AC65" s="159">
        <v>193724.91749999998</v>
      </c>
      <c r="AD65" s="174">
        <f>SUM(Muut[[#This Row],[Työttömyysaste]:[Työttömät ja palveluissa olevat ]])</f>
        <v>2133078.0762366331</v>
      </c>
      <c r="AF65" s="62"/>
    </row>
    <row r="66" spans="1:32" s="45" customFormat="1" x14ac:dyDescent="0.25">
      <c r="A66" s="90">
        <v>176</v>
      </c>
      <c r="B66" s="151" t="s">
        <v>65</v>
      </c>
      <c r="C66" s="391">
        <v>4059</v>
      </c>
      <c r="D66" s="134">
        <v>314.91666666666669</v>
      </c>
      <c r="E66" s="41">
        <v>1677</v>
      </c>
      <c r="F66" s="330">
        <f t="shared" si="1"/>
        <v>0.18778572848340291</v>
      </c>
      <c r="G66" s="373">
        <f>Muut[[#This Row],[Keskim. työttömyysaste 2025, %]]/$F$12</f>
        <v>1.5755610236744277</v>
      </c>
      <c r="H66" s="166">
        <v>0</v>
      </c>
      <c r="I66" s="379">
        <v>0</v>
      </c>
      <c r="J66" s="385">
        <v>149</v>
      </c>
      <c r="K66" s="269">
        <v>1501.6</v>
      </c>
      <c r="L66" s="170">
        <f t="shared" si="2"/>
        <v>2.7031166755460845</v>
      </c>
      <c r="M66" s="373">
        <v>6.8767624317186371</v>
      </c>
      <c r="N66" s="166">
        <v>3</v>
      </c>
      <c r="O66" s="393">
        <v>176</v>
      </c>
      <c r="P66" s="269">
        <v>873</v>
      </c>
      <c r="Q66" s="15">
        <v>152</v>
      </c>
      <c r="R66" s="158">
        <f>Muut[[#This Row],[30 - 54 v. ilman tutkintoa 31.12.2025]]/Muut[[#This Row],[30 - 54 v. väestö 31.12.2025]]</f>
        <v>0.17411225658648338</v>
      </c>
      <c r="S66" s="397">
        <v>1.1507145506860303</v>
      </c>
      <c r="T66" s="479">
        <v>368.75</v>
      </c>
      <c r="U66" s="197">
        <v>506436.06182953354</v>
      </c>
      <c r="V66" s="159">
        <v>0</v>
      </c>
      <c r="W66" s="159">
        <v>0</v>
      </c>
      <c r="X66" s="159">
        <v>319257.83</v>
      </c>
      <c r="Y66" s="159">
        <v>1325019.6053801221</v>
      </c>
      <c r="Z66" s="159">
        <v>0</v>
      </c>
      <c r="AA66" s="155">
        <v>59558.399999999994</v>
      </c>
      <c r="AB66" s="159">
        <v>151799.38674012441</v>
      </c>
      <c r="AC66" s="159">
        <v>296928.5625</v>
      </c>
      <c r="AD66" s="174">
        <f>SUM(Muut[[#This Row],[Työttömyysaste]:[Työttömät ja palveluissa olevat ]])</f>
        <v>2658999.8464497798</v>
      </c>
      <c r="AF66" s="62"/>
    </row>
    <row r="67" spans="1:32" s="45" customFormat="1" x14ac:dyDescent="0.25">
      <c r="A67" s="90">
        <v>177</v>
      </c>
      <c r="B67" s="151" t="s">
        <v>66</v>
      </c>
      <c r="C67" s="391">
        <v>1663</v>
      </c>
      <c r="D67" s="134">
        <v>55.916666666666664</v>
      </c>
      <c r="E67" s="41">
        <v>732</v>
      </c>
      <c r="F67" s="330">
        <f t="shared" si="1"/>
        <v>7.6388888888888881E-2</v>
      </c>
      <c r="G67" s="373">
        <f>Muut[[#This Row],[Keskim. työttömyysaste 2025, %]]/$F$12</f>
        <v>0.64091854555266303</v>
      </c>
      <c r="H67" s="166">
        <v>0</v>
      </c>
      <c r="I67" s="379">
        <v>0</v>
      </c>
      <c r="J67" s="385">
        <v>35</v>
      </c>
      <c r="K67" s="269">
        <v>258.48</v>
      </c>
      <c r="L67" s="170">
        <f t="shared" si="2"/>
        <v>6.4337666357164958</v>
      </c>
      <c r="M67" s="373">
        <v>2.8892392676715981</v>
      </c>
      <c r="N67" s="166">
        <v>0</v>
      </c>
      <c r="O67" s="393">
        <v>0</v>
      </c>
      <c r="P67" s="269">
        <v>448</v>
      </c>
      <c r="Q67" s="15">
        <v>58</v>
      </c>
      <c r="R67" s="158">
        <f>Muut[[#This Row],[30 - 54 v. ilman tutkintoa 31.12.2025]]/Muut[[#This Row],[30 - 54 v. väestö 31.12.2025]]</f>
        <v>0.12946428571428573</v>
      </c>
      <c r="S67" s="397">
        <v>0.85563440671164936</v>
      </c>
      <c r="T67" s="479">
        <v>85</v>
      </c>
      <c r="U67" s="197">
        <v>84404.466791910483</v>
      </c>
      <c r="V67" s="159">
        <v>0</v>
      </c>
      <c r="W67" s="159">
        <v>0</v>
      </c>
      <c r="X67" s="159">
        <v>74993.45</v>
      </c>
      <c r="Y67" s="159">
        <v>228084.08870448457</v>
      </c>
      <c r="Z67" s="159">
        <v>0</v>
      </c>
      <c r="AA67" s="155">
        <v>0</v>
      </c>
      <c r="AB67" s="159">
        <v>46244.900596747866</v>
      </c>
      <c r="AC67" s="159">
        <v>68444.55</v>
      </c>
      <c r="AD67" s="174">
        <f>SUM(Muut[[#This Row],[Työttömyysaste]:[Työttömät ja palveluissa olevat ]])</f>
        <v>502171.45609314292</v>
      </c>
      <c r="AF67" s="62"/>
    </row>
    <row r="68" spans="1:32" s="45" customFormat="1" x14ac:dyDescent="0.25">
      <c r="A68" s="90">
        <v>178</v>
      </c>
      <c r="B68" s="151" t="s">
        <v>67</v>
      </c>
      <c r="C68" s="391">
        <v>5569</v>
      </c>
      <c r="D68" s="134">
        <v>198</v>
      </c>
      <c r="E68" s="41">
        <v>2351</v>
      </c>
      <c r="F68" s="330">
        <f t="shared" si="1"/>
        <v>8.4219481071884303E-2</v>
      </c>
      <c r="G68" s="373">
        <f>Muut[[#This Row],[Keskim. työttömyysaste 2025, %]]/$F$12</f>
        <v>0.70661883031582418</v>
      </c>
      <c r="H68" s="166">
        <v>0</v>
      </c>
      <c r="I68" s="379">
        <v>16</v>
      </c>
      <c r="J68" s="385">
        <v>255</v>
      </c>
      <c r="K68" s="269">
        <v>1163.5</v>
      </c>
      <c r="L68" s="170">
        <f t="shared" si="2"/>
        <v>4.7864202836269873</v>
      </c>
      <c r="M68" s="373">
        <v>3.8836312111024252</v>
      </c>
      <c r="N68" s="166">
        <v>0</v>
      </c>
      <c r="O68" s="393">
        <v>0</v>
      </c>
      <c r="P68" s="269">
        <v>1284</v>
      </c>
      <c r="Q68" s="15">
        <v>181</v>
      </c>
      <c r="R68" s="158">
        <f>Muut[[#This Row],[30 - 54 v. ilman tutkintoa 31.12.2025]]/Muut[[#This Row],[30 - 54 v. väestö 31.12.2025]]</f>
        <v>0.1409657320872274</v>
      </c>
      <c r="S68" s="397">
        <v>0.93164790486940341</v>
      </c>
      <c r="T68" s="479">
        <v>255.16666666666666</v>
      </c>
      <c r="U68" s="197">
        <v>311625.3414668226</v>
      </c>
      <c r="V68" s="159">
        <v>0</v>
      </c>
      <c r="W68" s="159">
        <v>0</v>
      </c>
      <c r="X68" s="159">
        <v>546380.85</v>
      </c>
      <c r="Y68" s="159">
        <v>1026678.4169284579</v>
      </c>
      <c r="Z68" s="159">
        <v>0</v>
      </c>
      <c r="AA68" s="155">
        <v>0</v>
      </c>
      <c r="AB68" s="159">
        <v>168621.2834220755</v>
      </c>
      <c r="AC68" s="159">
        <v>205467.85500000001</v>
      </c>
      <c r="AD68" s="174">
        <f>SUM(Muut[[#This Row],[Työttömyysaste]:[Työttömät ja palveluissa olevat ]])</f>
        <v>2258773.746817356</v>
      </c>
      <c r="AF68" s="62"/>
    </row>
    <row r="69" spans="1:32" s="45" customFormat="1" x14ac:dyDescent="0.25">
      <c r="A69" s="90">
        <v>179</v>
      </c>
      <c r="B69" s="151" t="s">
        <v>68</v>
      </c>
      <c r="C69" s="391">
        <v>149895</v>
      </c>
      <c r="D69" s="134">
        <v>10831.75</v>
      </c>
      <c r="E69" s="41">
        <v>73299</v>
      </c>
      <c r="F69" s="330">
        <f t="shared" si="1"/>
        <v>0.14777486732424727</v>
      </c>
      <c r="G69" s="373">
        <f>Muut[[#This Row],[Keskim. työttömyysaste 2025, %]]/$F$12</f>
        <v>1.2398616397269075</v>
      </c>
      <c r="H69" s="166">
        <v>0</v>
      </c>
      <c r="I69" s="379">
        <v>280</v>
      </c>
      <c r="J69" s="385">
        <v>12016</v>
      </c>
      <c r="K69" s="269">
        <v>1171.03</v>
      </c>
      <c r="L69" s="170">
        <f t="shared" si="2"/>
        <v>128.00269847911667</v>
      </c>
      <c r="M69" s="373">
        <v>0.1452210884911945</v>
      </c>
      <c r="N69" s="166">
        <v>3</v>
      </c>
      <c r="O69" s="393">
        <v>440</v>
      </c>
      <c r="P69" s="269">
        <v>48938</v>
      </c>
      <c r="Q69" s="15">
        <v>5349</v>
      </c>
      <c r="R69" s="158">
        <f>Muut[[#This Row],[30 - 54 v. ilman tutkintoa 31.12.2025]]/Muut[[#This Row],[30 - 54 v. väestö 31.12.2025]]</f>
        <v>0.10930156524582124</v>
      </c>
      <c r="S69" s="397">
        <v>0.72237821740396158</v>
      </c>
      <c r="T69" s="479">
        <v>14204.083333333334</v>
      </c>
      <c r="U69" s="197">
        <v>14717387.099954823</v>
      </c>
      <c r="V69" s="159">
        <v>0</v>
      </c>
      <c r="W69" s="159">
        <v>0</v>
      </c>
      <c r="X69" s="159">
        <v>25746322.720000003</v>
      </c>
      <c r="Y69" s="159">
        <v>1033322.9278691293</v>
      </c>
      <c r="Z69" s="159">
        <v>0</v>
      </c>
      <c r="AA69" s="155">
        <v>148896</v>
      </c>
      <c r="AB69" s="159">
        <v>3519128.6941774217</v>
      </c>
      <c r="AC69" s="159">
        <v>11437554.022500001</v>
      </c>
      <c r="AD69" s="174">
        <f>SUM(Muut[[#This Row],[Työttömyysaste]:[Työttömät ja palveluissa olevat ]])</f>
        <v>56602611.464501373</v>
      </c>
      <c r="AF69" s="62"/>
    </row>
    <row r="70" spans="1:32" s="45" customFormat="1" x14ac:dyDescent="0.25">
      <c r="A70" s="90">
        <v>181</v>
      </c>
      <c r="B70" s="151" t="s">
        <v>69</v>
      </c>
      <c r="C70" s="391">
        <v>1663</v>
      </c>
      <c r="D70" s="134">
        <v>60.5</v>
      </c>
      <c r="E70" s="41">
        <v>719</v>
      </c>
      <c r="F70" s="330">
        <f t="shared" si="1"/>
        <v>8.4144645340751043E-2</v>
      </c>
      <c r="G70" s="373">
        <f>Muut[[#This Row],[Keskim. työttömyysaste 2025, %]]/$F$12</f>
        <v>0.70599094308443555</v>
      </c>
      <c r="H70" s="166">
        <v>0</v>
      </c>
      <c r="I70" s="379">
        <v>0</v>
      </c>
      <c r="J70" s="385">
        <v>55</v>
      </c>
      <c r="K70" s="269">
        <v>215.07</v>
      </c>
      <c r="L70" s="170">
        <f t="shared" si="2"/>
        <v>7.7323662063514211</v>
      </c>
      <c r="M70" s="373">
        <v>2.4040107137810685</v>
      </c>
      <c r="N70" s="166">
        <v>0</v>
      </c>
      <c r="O70" s="393">
        <v>0</v>
      </c>
      <c r="P70" s="269">
        <v>448</v>
      </c>
      <c r="Q70" s="15">
        <v>63</v>
      </c>
      <c r="R70" s="158">
        <f>Muut[[#This Row],[30 - 54 v. ilman tutkintoa 31.12.2025]]/Muut[[#This Row],[30 - 54 v. väestö 31.12.2025]]</f>
        <v>0.140625</v>
      </c>
      <c r="S70" s="397">
        <v>0.92939599349713631</v>
      </c>
      <c r="T70" s="479">
        <v>77.25</v>
      </c>
      <c r="U70" s="197">
        <v>92974.044087890274</v>
      </c>
      <c r="V70" s="159">
        <v>0</v>
      </c>
      <c r="W70" s="159">
        <v>0</v>
      </c>
      <c r="X70" s="159">
        <v>117846.85</v>
      </c>
      <c r="Y70" s="159">
        <v>189778.88021384052</v>
      </c>
      <c r="Z70" s="159">
        <v>0</v>
      </c>
      <c r="AA70" s="155">
        <v>0</v>
      </c>
      <c r="AB70" s="159">
        <v>50231.52995853647</v>
      </c>
      <c r="AC70" s="159">
        <v>62204.017500000002</v>
      </c>
      <c r="AD70" s="174">
        <f>SUM(Muut[[#This Row],[Työttömyysaste]:[Työttömät ja palveluissa olevat ]])</f>
        <v>513035.32176026731</v>
      </c>
      <c r="AF70" s="62"/>
    </row>
    <row r="71" spans="1:32" s="45" customFormat="1" x14ac:dyDescent="0.25">
      <c r="A71" s="90">
        <v>182</v>
      </c>
      <c r="B71" s="151" t="s">
        <v>70</v>
      </c>
      <c r="C71" s="391">
        <v>19020</v>
      </c>
      <c r="D71" s="134">
        <v>1160.5833333333333</v>
      </c>
      <c r="E71" s="41">
        <v>8051</v>
      </c>
      <c r="F71" s="330">
        <f t="shared" si="1"/>
        <v>0.14415393532894463</v>
      </c>
      <c r="G71" s="373">
        <f>Muut[[#This Row],[Keskim. työttömyysaste 2025, %]]/$F$12</f>
        <v>1.2094812728734234</v>
      </c>
      <c r="H71" s="166">
        <v>0</v>
      </c>
      <c r="I71" s="379">
        <v>23</v>
      </c>
      <c r="J71" s="385">
        <v>938</v>
      </c>
      <c r="K71" s="269">
        <v>1571.42</v>
      </c>
      <c r="L71" s="170">
        <f t="shared" si="2"/>
        <v>12.103702383831184</v>
      </c>
      <c r="M71" s="373">
        <v>1.5357855483772738</v>
      </c>
      <c r="N71" s="166">
        <v>0</v>
      </c>
      <c r="O71" s="393">
        <v>0</v>
      </c>
      <c r="P71" s="269">
        <v>4835</v>
      </c>
      <c r="Q71" s="15">
        <v>731</v>
      </c>
      <c r="R71" s="158">
        <f>Muut[[#This Row],[30 - 54 v. ilman tutkintoa 31.12.2025]]/Muut[[#This Row],[30 - 54 v. väestö 31.12.2025]]</f>
        <v>0.15118924508790071</v>
      </c>
      <c r="S71" s="397">
        <v>0.99921549258347742</v>
      </c>
      <c r="T71" s="479">
        <v>1511.25</v>
      </c>
      <c r="U71" s="197">
        <v>1821713.1944180587</v>
      </c>
      <c r="V71" s="159">
        <v>0</v>
      </c>
      <c r="W71" s="159">
        <v>0</v>
      </c>
      <c r="X71" s="159">
        <v>2009824.46</v>
      </c>
      <c r="Y71" s="159">
        <v>1386629.1344475439</v>
      </c>
      <c r="Z71" s="159">
        <v>0</v>
      </c>
      <c r="AA71" s="155">
        <v>0</v>
      </c>
      <c r="AB71" s="159">
        <v>617665.05674047663</v>
      </c>
      <c r="AC71" s="159">
        <v>1216903.8375000001</v>
      </c>
      <c r="AD71" s="174">
        <f>SUM(Muut[[#This Row],[Työttömyysaste]:[Työttömät ja palveluissa olevat ]])</f>
        <v>7052735.6831060797</v>
      </c>
      <c r="AF71" s="62"/>
    </row>
    <row r="72" spans="1:32" s="45" customFormat="1" x14ac:dyDescent="0.25">
      <c r="A72" s="90">
        <v>186</v>
      </c>
      <c r="B72" s="151" t="s">
        <v>71</v>
      </c>
      <c r="C72" s="391">
        <v>46944</v>
      </c>
      <c r="D72" s="134">
        <v>2955.25</v>
      </c>
      <c r="E72" s="41">
        <v>24123</v>
      </c>
      <c r="F72" s="330">
        <f t="shared" si="1"/>
        <v>0.1225075653940223</v>
      </c>
      <c r="G72" s="373">
        <f>Muut[[#This Row],[Keskim. työttömyysaste 2025, %]]/$F$12</f>
        <v>1.0278637609946339</v>
      </c>
      <c r="H72" s="166">
        <v>0</v>
      </c>
      <c r="I72" s="379">
        <v>486</v>
      </c>
      <c r="J72" s="385">
        <v>4661</v>
      </c>
      <c r="K72" s="269">
        <v>37.54</v>
      </c>
      <c r="L72" s="170">
        <f t="shared" si="2"/>
        <v>1250.5061267980821</v>
      </c>
      <c r="M72" s="373">
        <v>1.4864934129146403E-2</v>
      </c>
      <c r="N72" s="166">
        <v>0</v>
      </c>
      <c r="O72" s="393">
        <v>0</v>
      </c>
      <c r="P72" s="269">
        <v>16034</v>
      </c>
      <c r="Q72" s="15">
        <v>2373</v>
      </c>
      <c r="R72" s="158">
        <f>Muut[[#This Row],[30 - 54 v. ilman tutkintoa 31.12.2025]]/Muut[[#This Row],[30 - 54 v. väestö 31.12.2025]]</f>
        <v>0.14799800424098791</v>
      </c>
      <c r="S72" s="397">
        <v>0.9781244599974851</v>
      </c>
      <c r="T72" s="479">
        <v>3548.0833333333335</v>
      </c>
      <c r="U72" s="197">
        <v>3821078.7622097004</v>
      </c>
      <c r="V72" s="159">
        <v>0</v>
      </c>
      <c r="W72" s="159">
        <v>0</v>
      </c>
      <c r="X72" s="159">
        <v>9986984.870000001</v>
      </c>
      <c r="Y72" s="159">
        <v>33125.490134503059</v>
      </c>
      <c r="Z72" s="159">
        <v>0</v>
      </c>
      <c r="AA72" s="155">
        <v>0</v>
      </c>
      <c r="AB72" s="159">
        <v>1492304.926128963</v>
      </c>
      <c r="AC72" s="159">
        <v>2857023.1425000001</v>
      </c>
      <c r="AD72" s="174">
        <f>SUM(Muut[[#This Row],[Työttömyysaste]:[Työttömät ja palveluissa olevat ]])</f>
        <v>18190517.19097317</v>
      </c>
      <c r="AF72" s="62"/>
    </row>
    <row r="73" spans="1:32" s="45" customFormat="1" x14ac:dyDescent="0.25">
      <c r="A73" s="90">
        <v>202</v>
      </c>
      <c r="B73" s="151" t="s">
        <v>72</v>
      </c>
      <c r="C73" s="391">
        <v>36675</v>
      </c>
      <c r="D73" s="134">
        <v>1363.3333333333333</v>
      </c>
      <c r="E73" s="41">
        <v>18001</v>
      </c>
      <c r="F73" s="330">
        <f t="shared" si="1"/>
        <v>7.573653315556543E-2</v>
      </c>
      <c r="G73" s="373">
        <f>Muut[[#This Row],[Keskim. työttömyysaste 2025, %]]/$F$12</f>
        <v>0.63544514629439175</v>
      </c>
      <c r="H73" s="166">
        <v>0</v>
      </c>
      <c r="I73" s="379">
        <v>1877</v>
      </c>
      <c r="J73" s="385">
        <v>2533</v>
      </c>
      <c r="K73" s="269">
        <v>150.63999999999999</v>
      </c>
      <c r="L73" s="170">
        <f t="shared" si="2"/>
        <v>243.46123207647372</v>
      </c>
      <c r="M73" s="373">
        <v>7.6351750315255887E-2</v>
      </c>
      <c r="N73" s="166">
        <v>3</v>
      </c>
      <c r="O73" s="393">
        <v>242</v>
      </c>
      <c r="P73" s="269">
        <v>12690</v>
      </c>
      <c r="Q73" s="15">
        <v>1104</v>
      </c>
      <c r="R73" s="158">
        <f>Muut[[#This Row],[30 - 54 v. ilman tutkintoa 31.12.2025]]/Muut[[#This Row],[30 - 54 v. väestö 31.12.2025]]</f>
        <v>8.6997635933806147E-2</v>
      </c>
      <c r="S73" s="397">
        <v>0.57497069710650262</v>
      </c>
      <c r="T73" s="479">
        <v>1739.1666666666665</v>
      </c>
      <c r="U73" s="197">
        <v>1845519.0491280644</v>
      </c>
      <c r="V73" s="159">
        <v>0</v>
      </c>
      <c r="W73" s="159">
        <v>0</v>
      </c>
      <c r="X73" s="159">
        <v>5427383.1100000003</v>
      </c>
      <c r="Y73" s="159">
        <v>132925.51502028608</v>
      </c>
      <c r="Z73" s="159">
        <v>0</v>
      </c>
      <c r="AA73" s="155">
        <v>81892.799999999988</v>
      </c>
      <c r="AB73" s="159">
        <v>685329.13528238202</v>
      </c>
      <c r="AC73" s="159">
        <v>1400429.1749999998</v>
      </c>
      <c r="AD73" s="174">
        <f>SUM(Muut[[#This Row],[Työttömyysaste]:[Työttömät ja palveluissa olevat ]])</f>
        <v>9573478.7844307311</v>
      </c>
      <c r="AF73" s="62"/>
    </row>
    <row r="74" spans="1:32" s="45" customFormat="1" x14ac:dyDescent="0.25">
      <c r="A74" s="90">
        <v>204</v>
      </c>
      <c r="B74" s="151" t="s">
        <v>73</v>
      </c>
      <c r="C74" s="391">
        <v>2547</v>
      </c>
      <c r="D74" s="134">
        <v>147.33333333333334</v>
      </c>
      <c r="E74" s="41">
        <v>1012</v>
      </c>
      <c r="F74" s="330">
        <f t="shared" si="1"/>
        <v>0.14558629776021081</v>
      </c>
      <c r="G74" s="373">
        <f>Muut[[#This Row],[Keskim. työttömyysaste 2025, %]]/$F$12</f>
        <v>1.2214990893321327</v>
      </c>
      <c r="H74" s="166">
        <v>0</v>
      </c>
      <c r="I74" s="379">
        <v>0</v>
      </c>
      <c r="J74" s="385">
        <v>61</v>
      </c>
      <c r="K74" s="269">
        <v>674.1</v>
      </c>
      <c r="L74" s="170">
        <f t="shared" si="2"/>
        <v>3.7783711615487316</v>
      </c>
      <c r="M74" s="373">
        <v>4.919763148765961</v>
      </c>
      <c r="N74" s="166">
        <v>0</v>
      </c>
      <c r="O74" s="393">
        <v>0</v>
      </c>
      <c r="P74" s="269">
        <v>604</v>
      </c>
      <c r="Q74" s="15">
        <v>109</v>
      </c>
      <c r="R74" s="158">
        <f>Muut[[#This Row],[30 - 54 v. ilman tutkintoa 31.12.2025]]/Muut[[#This Row],[30 - 54 v. väestö 31.12.2025]]</f>
        <v>0.1804635761589404</v>
      </c>
      <c r="S74" s="397">
        <v>1.1926906642082455</v>
      </c>
      <c r="T74" s="479">
        <v>165.33333333333334</v>
      </c>
      <c r="U74" s="197">
        <v>246372.6163160869</v>
      </c>
      <c r="V74" s="159">
        <v>0</v>
      </c>
      <c r="W74" s="159">
        <v>0</v>
      </c>
      <c r="X74" s="159">
        <v>130702.87000000001</v>
      </c>
      <c r="Y74" s="159">
        <v>594829.32604338066</v>
      </c>
      <c r="Z74" s="159">
        <v>0</v>
      </c>
      <c r="AA74" s="155">
        <v>0</v>
      </c>
      <c r="AB74" s="159">
        <v>98727.951456498049</v>
      </c>
      <c r="AC74" s="159">
        <v>133131.36000000002</v>
      </c>
      <c r="AD74" s="174">
        <f>SUM(Muut[[#This Row],[Työttömyysaste]:[Työttömät ja palveluissa olevat ]])</f>
        <v>1203764.1238159658</v>
      </c>
      <c r="AF74" s="62"/>
    </row>
    <row r="75" spans="1:32" s="45" customFormat="1" x14ac:dyDescent="0.25">
      <c r="A75" s="90">
        <v>205</v>
      </c>
      <c r="B75" s="151" t="s">
        <v>74</v>
      </c>
      <c r="C75" s="391">
        <v>36370</v>
      </c>
      <c r="D75" s="134">
        <v>1867.0833333333333</v>
      </c>
      <c r="E75" s="41">
        <v>16710</v>
      </c>
      <c r="F75" s="330">
        <f t="shared" si="1"/>
        <v>0.11173449032515459</v>
      </c>
      <c r="G75" s="373">
        <f>Muut[[#This Row],[Keskim. työttömyysaste 2025, %]]/$F$12</f>
        <v>0.93747543744784823</v>
      </c>
      <c r="H75" s="166">
        <v>0</v>
      </c>
      <c r="I75" s="379">
        <v>33</v>
      </c>
      <c r="J75" s="385">
        <v>3213</v>
      </c>
      <c r="K75" s="269">
        <v>1835.09</v>
      </c>
      <c r="L75" s="170">
        <f t="shared" si="2"/>
        <v>19.819191429303196</v>
      </c>
      <c r="M75" s="373">
        <v>0.93791370194162527</v>
      </c>
      <c r="N75" s="166">
        <v>0</v>
      </c>
      <c r="O75" s="393">
        <v>0</v>
      </c>
      <c r="P75" s="269">
        <v>10988</v>
      </c>
      <c r="Q75" s="15">
        <v>1584</v>
      </c>
      <c r="R75" s="158">
        <f>Muut[[#This Row],[30 - 54 v. ilman tutkintoa 31.12.2025]]/Muut[[#This Row],[30 - 54 v. väestö 31.12.2025]]</f>
        <v>0.14415726246814706</v>
      </c>
      <c r="S75" s="397">
        <v>0.95274085099670025</v>
      </c>
      <c r="T75" s="479">
        <v>2567.25</v>
      </c>
      <c r="U75" s="197">
        <v>2700060.7876536767</v>
      </c>
      <c r="V75" s="159">
        <v>0</v>
      </c>
      <c r="W75" s="159">
        <v>0</v>
      </c>
      <c r="X75" s="159">
        <v>6884398.71</v>
      </c>
      <c r="Y75" s="159">
        <v>1619292.9059916148</v>
      </c>
      <c r="Z75" s="159">
        <v>0</v>
      </c>
      <c r="AA75" s="155">
        <v>0</v>
      </c>
      <c r="AB75" s="159">
        <v>1126163.5043993748</v>
      </c>
      <c r="AC75" s="159">
        <v>2067226.7175</v>
      </c>
      <c r="AD75" s="174">
        <f>SUM(Muut[[#This Row],[Työttömyysaste]:[Työttömät ja palveluissa olevat ]])</f>
        <v>14397142.625544665</v>
      </c>
      <c r="AF75" s="62"/>
    </row>
    <row r="76" spans="1:32" s="45" customFormat="1" x14ac:dyDescent="0.25">
      <c r="A76" s="90">
        <v>208</v>
      </c>
      <c r="B76" s="151" t="s">
        <v>75</v>
      </c>
      <c r="C76" s="391">
        <v>12155</v>
      </c>
      <c r="D76" s="134">
        <v>448.58333333333331</v>
      </c>
      <c r="E76" s="41">
        <v>5343</v>
      </c>
      <c r="F76" s="330">
        <f t="shared" si="1"/>
        <v>8.3957202570341255E-2</v>
      </c>
      <c r="G76" s="373">
        <f>Muut[[#This Row],[Keskim. työttömyysaste 2025, %]]/$F$12</f>
        <v>0.70441825954979032</v>
      </c>
      <c r="H76" s="166">
        <v>0</v>
      </c>
      <c r="I76" s="379">
        <v>48</v>
      </c>
      <c r="J76" s="385">
        <v>453</v>
      </c>
      <c r="K76" s="269">
        <v>924.06</v>
      </c>
      <c r="L76" s="170">
        <f t="shared" si="2"/>
        <v>13.15390775490769</v>
      </c>
      <c r="M76" s="373">
        <v>1.4131687365689558</v>
      </c>
      <c r="N76" s="166">
        <v>0</v>
      </c>
      <c r="O76" s="393">
        <v>0</v>
      </c>
      <c r="P76" s="269">
        <v>3349</v>
      </c>
      <c r="Q76" s="15">
        <v>379</v>
      </c>
      <c r="R76" s="158">
        <f>Muut[[#This Row],[30 - 54 v. ilman tutkintoa 31.12.2025]]/Muut[[#This Row],[30 - 54 v. väestö 31.12.2025]]</f>
        <v>0.11316810988354732</v>
      </c>
      <c r="S76" s="397">
        <v>0.74793235852382256</v>
      </c>
      <c r="T76" s="479">
        <v>544.58333333333326</v>
      </c>
      <c r="U76" s="197">
        <v>678040.93039090559</v>
      </c>
      <c r="V76" s="159">
        <v>0</v>
      </c>
      <c r="W76" s="159">
        <v>0</v>
      </c>
      <c r="X76" s="159">
        <v>970629.51</v>
      </c>
      <c r="Y76" s="159">
        <v>815395.32268750377</v>
      </c>
      <c r="Z76" s="159">
        <v>0</v>
      </c>
      <c r="AA76" s="155">
        <v>0</v>
      </c>
      <c r="AB76" s="159">
        <v>295461.32908035454</v>
      </c>
      <c r="AC76" s="159">
        <v>438514.83749999997</v>
      </c>
      <c r="AD76" s="174">
        <f>SUM(Muut[[#This Row],[Työttömyysaste]:[Työttömät ja palveluissa olevat ]])</f>
        <v>3198041.9296587636</v>
      </c>
      <c r="AF76" s="62"/>
    </row>
    <row r="77" spans="1:32" s="45" customFormat="1" x14ac:dyDescent="0.25">
      <c r="A77" s="90">
        <v>211</v>
      </c>
      <c r="B77" s="151" t="s">
        <v>76</v>
      </c>
      <c r="C77" s="391">
        <v>34379</v>
      </c>
      <c r="D77" s="134">
        <v>1548.25</v>
      </c>
      <c r="E77" s="41">
        <v>16567</v>
      </c>
      <c r="F77" s="330">
        <f t="shared" ref="F77:F140" si="3">D77/E77</f>
        <v>9.3453854047202273E-2</v>
      </c>
      <c r="G77" s="373">
        <f>Muut[[#This Row],[Keskim. työttömyysaste 2025, %]]/$F$12</f>
        <v>0.78409712568729251</v>
      </c>
      <c r="H77" s="166">
        <v>0</v>
      </c>
      <c r="I77" s="379">
        <v>95</v>
      </c>
      <c r="J77" s="385">
        <v>1334</v>
      </c>
      <c r="K77" s="269">
        <v>658.03</v>
      </c>
      <c r="L77" s="170">
        <f t="shared" si="2"/>
        <v>52.245338358433507</v>
      </c>
      <c r="M77" s="373">
        <v>0.35579616836660571</v>
      </c>
      <c r="N77" s="166">
        <v>0</v>
      </c>
      <c r="O77" s="393">
        <v>0</v>
      </c>
      <c r="P77" s="269">
        <v>11499</v>
      </c>
      <c r="Q77" s="15">
        <v>868</v>
      </c>
      <c r="R77" s="158">
        <f>Muut[[#This Row],[30 - 54 v. ilman tutkintoa 31.12.2025]]/Muut[[#This Row],[30 - 54 v. väestö 31.12.2025]]</f>
        <v>7.5484824767371075E-2</v>
      </c>
      <c r="S77" s="397">
        <v>0.49888208859468858</v>
      </c>
      <c r="T77" s="479">
        <v>1872.5833333333333</v>
      </c>
      <c r="U77" s="197">
        <v>2134683.2619022313</v>
      </c>
      <c r="V77" s="159">
        <v>0</v>
      </c>
      <c r="W77" s="159">
        <v>0</v>
      </c>
      <c r="X77" s="159">
        <v>2858321.7800000003</v>
      </c>
      <c r="Y77" s="159">
        <v>580649.07493891974</v>
      </c>
      <c r="Z77" s="159">
        <v>0</v>
      </c>
      <c r="AA77" s="155">
        <v>0</v>
      </c>
      <c r="AB77" s="159">
        <v>557409.68802339607</v>
      </c>
      <c r="AC77" s="159">
        <v>1507860.2775000001</v>
      </c>
      <c r="AD77" s="174">
        <f>SUM(Muut[[#This Row],[Työttömyysaste]:[Työttömät ja palveluissa olevat ]])</f>
        <v>7638924.0823645461</v>
      </c>
      <c r="AF77" s="62"/>
    </row>
    <row r="78" spans="1:32" s="45" customFormat="1" x14ac:dyDescent="0.25">
      <c r="A78" s="90">
        <v>213</v>
      </c>
      <c r="B78" s="151" t="s">
        <v>77</v>
      </c>
      <c r="C78" s="391">
        <v>4952</v>
      </c>
      <c r="D78" s="134">
        <v>216.91666666666666</v>
      </c>
      <c r="E78" s="41">
        <v>2013</v>
      </c>
      <c r="F78" s="330">
        <f t="shared" si="3"/>
        <v>0.1077579069382348</v>
      </c>
      <c r="G78" s="373">
        <f>Muut[[#This Row],[Keskim. työttömyysaste 2025, %]]/$F$12</f>
        <v>0.90411108200708945</v>
      </c>
      <c r="H78" s="166">
        <v>0</v>
      </c>
      <c r="I78" s="379">
        <v>12</v>
      </c>
      <c r="J78" s="385">
        <v>191</v>
      </c>
      <c r="K78" s="269">
        <v>1068.92</v>
      </c>
      <c r="L78" s="170">
        <f t="shared" ref="L78:L141" si="4">C78/K78</f>
        <v>4.6327133929573776</v>
      </c>
      <c r="M78" s="373">
        <v>4.0124846124100628</v>
      </c>
      <c r="N78" s="166">
        <v>0</v>
      </c>
      <c r="O78" s="393">
        <v>0</v>
      </c>
      <c r="P78" s="269">
        <v>1147</v>
      </c>
      <c r="Q78" s="15">
        <v>166</v>
      </c>
      <c r="R78" s="158">
        <f>Muut[[#This Row],[30 - 54 v. ilman tutkintoa 31.12.2025]]/Muut[[#This Row],[30 - 54 v. väestö 31.12.2025]]</f>
        <v>0.14472537053182213</v>
      </c>
      <c r="S78" s="397">
        <v>0.95649549887761065</v>
      </c>
      <c r="T78" s="479">
        <v>315.75</v>
      </c>
      <c r="U78" s="197">
        <v>354546.14820466831</v>
      </c>
      <c r="V78" s="159">
        <v>0</v>
      </c>
      <c r="W78" s="159">
        <v>0</v>
      </c>
      <c r="X78" s="159">
        <v>409249.97000000003</v>
      </c>
      <c r="Y78" s="159">
        <v>943220.53581707529</v>
      </c>
      <c r="Z78" s="159">
        <v>0</v>
      </c>
      <c r="AA78" s="155">
        <v>0</v>
      </c>
      <c r="AB78" s="159">
        <v>153938.38558936265</v>
      </c>
      <c r="AC78" s="159">
        <v>254251.3725</v>
      </c>
      <c r="AD78" s="174">
        <f>SUM(Muut[[#This Row],[Työttömyysaste]:[Työttömät ja palveluissa olevat ]])</f>
        <v>2115206.4121111063</v>
      </c>
      <c r="AF78" s="62"/>
    </row>
    <row r="79" spans="1:32" s="45" customFormat="1" x14ac:dyDescent="0.25">
      <c r="A79" s="90">
        <v>214</v>
      </c>
      <c r="B79" s="151" t="s">
        <v>78</v>
      </c>
      <c r="C79" s="391">
        <v>12508</v>
      </c>
      <c r="D79" s="134">
        <v>625.25</v>
      </c>
      <c r="E79" s="41">
        <v>5329</v>
      </c>
      <c r="F79" s="330">
        <f t="shared" si="3"/>
        <v>0.11732970538562582</v>
      </c>
      <c r="G79" s="373">
        <f>Muut[[#This Row],[Keskim. työttömyysaste 2025, %]]/$F$12</f>
        <v>0.98442044673876339</v>
      </c>
      <c r="H79" s="166">
        <v>0</v>
      </c>
      <c r="I79" s="379">
        <v>13</v>
      </c>
      <c r="J79" s="385">
        <v>1032</v>
      </c>
      <c r="K79" s="269">
        <v>1021.24</v>
      </c>
      <c r="L79" s="170">
        <f t="shared" si="4"/>
        <v>12.247855548157142</v>
      </c>
      <c r="M79" s="373">
        <v>1.517709866013599</v>
      </c>
      <c r="N79" s="166">
        <v>0</v>
      </c>
      <c r="O79" s="393">
        <v>0</v>
      </c>
      <c r="P79" s="269">
        <v>3390</v>
      </c>
      <c r="Q79" s="15">
        <v>697</v>
      </c>
      <c r="R79" s="158">
        <f>Muut[[#This Row],[30 - 54 v. ilman tutkintoa 31.12.2025]]/Muut[[#This Row],[30 - 54 v. väestö 31.12.2025]]</f>
        <v>0.20560471976401179</v>
      </c>
      <c r="S79" s="397">
        <v>1.3588494420819486</v>
      </c>
      <c r="T79" s="479">
        <v>817.33333333333337</v>
      </c>
      <c r="U79" s="197">
        <v>975076.83975695132</v>
      </c>
      <c r="V79" s="159">
        <v>0</v>
      </c>
      <c r="W79" s="159">
        <v>0</v>
      </c>
      <c r="X79" s="159">
        <v>2211235.44</v>
      </c>
      <c r="Y79" s="159">
        <v>901147.45724453661</v>
      </c>
      <c r="Z79" s="159">
        <v>0</v>
      </c>
      <c r="AA79" s="155">
        <v>0</v>
      </c>
      <c r="AB79" s="159">
        <v>552385.88670073287</v>
      </c>
      <c r="AC79" s="159">
        <v>658141.32000000007</v>
      </c>
      <c r="AD79" s="174">
        <f>SUM(Muut[[#This Row],[Työttömyysaste]:[Työttömät ja palveluissa olevat ]])</f>
        <v>5297986.9437022209</v>
      </c>
      <c r="AF79" s="62"/>
    </row>
    <row r="80" spans="1:32" s="45" customFormat="1" x14ac:dyDescent="0.25">
      <c r="A80" s="90">
        <v>216</v>
      </c>
      <c r="B80" s="151" t="s">
        <v>79</v>
      </c>
      <c r="C80" s="391">
        <v>1137</v>
      </c>
      <c r="D80" s="134">
        <v>66.333333333333329</v>
      </c>
      <c r="E80" s="41">
        <v>465</v>
      </c>
      <c r="F80" s="330">
        <f t="shared" si="3"/>
        <v>0.14265232974910394</v>
      </c>
      <c r="G80" s="373">
        <f>Muut[[#This Row],[Keskim. työttömyysaste 2025, %]]/$F$12</f>
        <v>1.1968824921053838</v>
      </c>
      <c r="H80" s="166">
        <v>0</v>
      </c>
      <c r="I80" s="379">
        <v>0</v>
      </c>
      <c r="J80" s="385">
        <v>19</v>
      </c>
      <c r="K80" s="269">
        <v>445</v>
      </c>
      <c r="L80" s="170">
        <f t="shared" si="4"/>
        <v>2.5550561797752809</v>
      </c>
      <c r="M80" s="373">
        <v>7.2752573309688948</v>
      </c>
      <c r="N80" s="166">
        <v>0</v>
      </c>
      <c r="O80" s="393">
        <v>0</v>
      </c>
      <c r="P80" s="269">
        <v>243</v>
      </c>
      <c r="Q80" s="15">
        <v>36</v>
      </c>
      <c r="R80" s="158">
        <f>Muut[[#This Row],[30 - 54 v. ilman tutkintoa 31.12.2025]]/Muut[[#This Row],[30 - 54 v. väestö 31.12.2025]]</f>
        <v>0.14814814814814814</v>
      </c>
      <c r="S80" s="397">
        <v>0.97911676681179782</v>
      </c>
      <c r="T80" s="479">
        <v>78.416666666666657</v>
      </c>
      <c r="U80" s="197">
        <v>107766.13861315142</v>
      </c>
      <c r="V80" s="159">
        <v>0</v>
      </c>
      <c r="W80" s="159">
        <v>0</v>
      </c>
      <c r="X80" s="159">
        <v>40710.730000000003</v>
      </c>
      <c r="Y80" s="159">
        <v>392670.30127474322</v>
      </c>
      <c r="Z80" s="159">
        <v>0</v>
      </c>
      <c r="AA80" s="155">
        <v>0</v>
      </c>
      <c r="AB80" s="159">
        <v>36180.812325612962</v>
      </c>
      <c r="AC80" s="159">
        <v>63143.452499999992</v>
      </c>
      <c r="AD80" s="174">
        <f>SUM(Muut[[#This Row],[Työttömyysaste]:[Työttömät ja palveluissa olevat ]])</f>
        <v>640471.43471350765</v>
      </c>
      <c r="AF80" s="62"/>
    </row>
    <row r="81" spans="1:32" s="45" customFormat="1" x14ac:dyDescent="0.25">
      <c r="A81" s="90">
        <v>217</v>
      </c>
      <c r="B81" s="151" t="s">
        <v>80</v>
      </c>
      <c r="C81" s="391">
        <v>5246</v>
      </c>
      <c r="D81" s="134">
        <v>197.83333333333334</v>
      </c>
      <c r="E81" s="41">
        <v>2328</v>
      </c>
      <c r="F81" s="330">
        <f t="shared" si="3"/>
        <v>8.4979954180985112E-2</v>
      </c>
      <c r="G81" s="373">
        <f>Muut[[#This Row],[Keskim. työttömyysaste 2025, %]]/$F$12</f>
        <v>0.71299935667386238</v>
      </c>
      <c r="H81" s="166">
        <v>0</v>
      </c>
      <c r="I81" s="379">
        <v>21</v>
      </c>
      <c r="J81" s="385">
        <v>152</v>
      </c>
      <c r="K81" s="269">
        <v>468.02</v>
      </c>
      <c r="L81" s="170">
        <f t="shared" si="4"/>
        <v>11.2089226956113</v>
      </c>
      <c r="M81" s="373">
        <v>1.6583833886396271</v>
      </c>
      <c r="N81" s="166">
        <v>0</v>
      </c>
      <c r="O81" s="393">
        <v>0</v>
      </c>
      <c r="P81" s="269">
        <v>1420</v>
      </c>
      <c r="Q81" s="15">
        <v>181</v>
      </c>
      <c r="R81" s="158">
        <f>Muut[[#This Row],[30 - 54 v. ilman tutkintoa 31.12.2025]]/Muut[[#This Row],[30 - 54 v. väestö 31.12.2025]]</f>
        <v>0.12746478873239436</v>
      </c>
      <c r="S81" s="397">
        <v>0.84241965482557324</v>
      </c>
      <c r="T81" s="479">
        <v>258.58333333333337</v>
      </c>
      <c r="U81" s="197">
        <v>296201.85036254657</v>
      </c>
      <c r="V81" s="159">
        <v>0</v>
      </c>
      <c r="W81" s="159">
        <v>0</v>
      </c>
      <c r="X81" s="159">
        <v>325685.84000000003</v>
      </c>
      <c r="Y81" s="159">
        <v>412983.26832046139</v>
      </c>
      <c r="Z81" s="159">
        <v>0</v>
      </c>
      <c r="AA81" s="155">
        <v>0</v>
      </c>
      <c r="AB81" s="159">
        <v>143628.33904948612</v>
      </c>
      <c r="AC81" s="159">
        <v>208219.05750000002</v>
      </c>
      <c r="AD81" s="174">
        <f>SUM(Muut[[#This Row],[Työttömyysaste]:[Työttömät ja palveluissa olevat ]])</f>
        <v>1386718.3552324942</v>
      </c>
      <c r="AF81" s="62"/>
    </row>
    <row r="82" spans="1:32" s="45" customFormat="1" x14ac:dyDescent="0.25">
      <c r="A82" s="90">
        <v>218</v>
      </c>
      <c r="B82" s="151" t="s">
        <v>81</v>
      </c>
      <c r="C82" s="391">
        <v>1134</v>
      </c>
      <c r="D82" s="134">
        <v>47.916666666666664</v>
      </c>
      <c r="E82" s="41">
        <v>492</v>
      </c>
      <c r="F82" s="330">
        <f t="shared" si="3"/>
        <v>9.7391598915989155E-2</v>
      </c>
      <c r="G82" s="373">
        <f>Muut[[#This Row],[Keskim. työttömyysaste 2025, %]]/$F$12</f>
        <v>0.81713561794408263</v>
      </c>
      <c r="H82" s="166">
        <v>0</v>
      </c>
      <c r="I82" s="379">
        <v>24</v>
      </c>
      <c r="J82" s="385">
        <v>31</v>
      </c>
      <c r="K82" s="269">
        <v>185.58</v>
      </c>
      <c r="L82" s="170">
        <f t="shared" si="4"/>
        <v>6.1105722599418035</v>
      </c>
      <c r="M82" s="373">
        <v>3.0420540682918831</v>
      </c>
      <c r="N82" s="166">
        <v>0</v>
      </c>
      <c r="O82" s="393">
        <v>0</v>
      </c>
      <c r="P82" s="269">
        <v>269</v>
      </c>
      <c r="Q82" s="15">
        <v>40</v>
      </c>
      <c r="R82" s="158">
        <f>Muut[[#This Row],[30 - 54 v. ilman tutkintoa 31.12.2025]]/Muut[[#This Row],[30 - 54 v. väestö 31.12.2025]]</f>
        <v>0.14869888475836432</v>
      </c>
      <c r="S82" s="397">
        <v>0.98275660609362614</v>
      </c>
      <c r="T82" s="479">
        <v>54.166666666666664</v>
      </c>
      <c r="U82" s="197">
        <v>73379.971509380804</v>
      </c>
      <c r="V82" s="159">
        <v>0</v>
      </c>
      <c r="W82" s="159">
        <v>0</v>
      </c>
      <c r="X82" s="159">
        <v>66422.77</v>
      </c>
      <c r="Y82" s="159">
        <v>163756.751709139</v>
      </c>
      <c r="Z82" s="159">
        <v>0</v>
      </c>
      <c r="AA82" s="155">
        <v>0</v>
      </c>
      <c r="AB82" s="159">
        <v>36219.494717580594</v>
      </c>
      <c r="AC82" s="159">
        <v>43616.625</v>
      </c>
      <c r="AD82" s="174">
        <f>SUM(Muut[[#This Row],[Työttömyysaste]:[Työttömät ja palveluissa olevat ]])</f>
        <v>383395.61293610046</v>
      </c>
      <c r="AF82" s="62"/>
    </row>
    <row r="83" spans="1:32" s="45" customFormat="1" x14ac:dyDescent="0.25">
      <c r="A83" s="90">
        <v>224</v>
      </c>
      <c r="B83" s="151" t="s">
        <v>82</v>
      </c>
      <c r="C83" s="391">
        <v>8274</v>
      </c>
      <c r="D83" s="134">
        <v>500.16666666666669</v>
      </c>
      <c r="E83" s="41">
        <v>3917</v>
      </c>
      <c r="F83" s="330">
        <f t="shared" si="3"/>
        <v>0.1276912603182708</v>
      </c>
      <c r="G83" s="373">
        <f>Muut[[#This Row],[Keskim. työttömyysaste 2025, %]]/$F$12</f>
        <v>1.0713560313989141</v>
      </c>
      <c r="H83" s="166">
        <v>0</v>
      </c>
      <c r="I83" s="379">
        <v>57</v>
      </c>
      <c r="J83" s="385">
        <v>712</v>
      </c>
      <c r="K83" s="269">
        <v>242.44</v>
      </c>
      <c r="L83" s="170">
        <f t="shared" si="4"/>
        <v>34.128031677940932</v>
      </c>
      <c r="M83" s="373">
        <v>0.54467516258672832</v>
      </c>
      <c r="N83" s="166">
        <v>0</v>
      </c>
      <c r="O83" s="393">
        <v>0</v>
      </c>
      <c r="P83" s="269">
        <v>2475</v>
      </c>
      <c r="Q83" s="15">
        <v>550</v>
      </c>
      <c r="R83" s="158">
        <f>Muut[[#This Row],[30 - 54 v. ilman tutkintoa 31.12.2025]]/Muut[[#This Row],[30 - 54 v. väestö 31.12.2025]]</f>
        <v>0.22222222222222221</v>
      </c>
      <c r="S83" s="397">
        <v>1.4686751502176967</v>
      </c>
      <c r="T83" s="479">
        <v>633.83333333333337</v>
      </c>
      <c r="U83" s="197">
        <v>701971.82046249555</v>
      </c>
      <c r="V83" s="159">
        <v>0</v>
      </c>
      <c r="W83" s="159">
        <v>0</v>
      </c>
      <c r="X83" s="159">
        <v>1525581.04</v>
      </c>
      <c r="Y83" s="159">
        <v>213930.30975516574</v>
      </c>
      <c r="Z83" s="159">
        <v>0</v>
      </c>
      <c r="AA83" s="155">
        <v>0</v>
      </c>
      <c r="AB83" s="159">
        <v>394934.09126928973</v>
      </c>
      <c r="AC83" s="159">
        <v>510381.61500000005</v>
      </c>
      <c r="AD83" s="174">
        <f>SUM(Muut[[#This Row],[Työttömyysaste]:[Työttömät ja palveluissa olevat ]])</f>
        <v>3346798.876486951</v>
      </c>
      <c r="AF83" s="62"/>
    </row>
    <row r="84" spans="1:32" s="45" customFormat="1" x14ac:dyDescent="0.25">
      <c r="A84" s="90">
        <v>226</v>
      </c>
      <c r="B84" s="151" t="s">
        <v>83</v>
      </c>
      <c r="C84" s="391">
        <v>3514</v>
      </c>
      <c r="D84" s="134">
        <v>169.25</v>
      </c>
      <c r="E84" s="41">
        <v>1449</v>
      </c>
      <c r="F84" s="330">
        <f t="shared" si="3"/>
        <v>0.11680469289164941</v>
      </c>
      <c r="G84" s="373">
        <f>Muut[[#This Row],[Keskim. työttömyysaste 2025, %]]/$F$12</f>
        <v>0.98001548354410595</v>
      </c>
      <c r="H84" s="166">
        <v>0</v>
      </c>
      <c r="I84" s="379">
        <v>0</v>
      </c>
      <c r="J84" s="385">
        <v>99</v>
      </c>
      <c r="K84" s="269">
        <v>887.06</v>
      </c>
      <c r="L84" s="170">
        <f t="shared" si="4"/>
        <v>3.9614005816968416</v>
      </c>
      <c r="M84" s="373">
        <v>4.6924543023581675</v>
      </c>
      <c r="N84" s="166">
        <v>0</v>
      </c>
      <c r="O84" s="393">
        <v>0</v>
      </c>
      <c r="P84" s="269">
        <v>852</v>
      </c>
      <c r="Q84" s="15">
        <v>106</v>
      </c>
      <c r="R84" s="158">
        <f>Muut[[#This Row],[30 - 54 v. ilman tutkintoa 31.12.2025]]/Muut[[#This Row],[30 - 54 v. väestö 31.12.2025]]</f>
        <v>0.12441314553990611</v>
      </c>
      <c r="S84" s="397">
        <v>0.82225122846694998</v>
      </c>
      <c r="T84" s="479">
        <v>219.5</v>
      </c>
      <c r="U84" s="197">
        <v>272712.49546248809</v>
      </c>
      <c r="V84" s="159">
        <v>0</v>
      </c>
      <c r="W84" s="159">
        <v>0</v>
      </c>
      <c r="X84" s="159">
        <v>212124.33000000002</v>
      </c>
      <c r="Y84" s="159">
        <v>782746.33134555886</v>
      </c>
      <c r="Z84" s="159">
        <v>0</v>
      </c>
      <c r="AA84" s="155">
        <v>0</v>
      </c>
      <c r="AB84" s="159">
        <v>93905.20154706802</v>
      </c>
      <c r="AC84" s="159">
        <v>176747.98500000002</v>
      </c>
      <c r="AD84" s="174">
        <f>SUM(Muut[[#This Row],[Työttömyysaste]:[Työttömät ja palveluissa olevat ]])</f>
        <v>1538236.3433551153</v>
      </c>
      <c r="AF84" s="62"/>
    </row>
    <row r="85" spans="1:32" s="45" customFormat="1" x14ac:dyDescent="0.25">
      <c r="A85" s="90">
        <v>230</v>
      </c>
      <c r="B85" s="151" t="s">
        <v>84</v>
      </c>
      <c r="C85" s="391">
        <v>2133</v>
      </c>
      <c r="D85" s="134">
        <v>63.666666666666664</v>
      </c>
      <c r="E85" s="41">
        <v>936</v>
      </c>
      <c r="F85" s="330">
        <f t="shared" si="3"/>
        <v>6.8019943019943019E-2</v>
      </c>
      <c r="G85" s="373">
        <f>Muut[[#This Row],[Keskim. työttömyysaste 2025, %]]/$F$12</f>
        <v>0.57070136224036661</v>
      </c>
      <c r="H85" s="166">
        <v>0</v>
      </c>
      <c r="I85" s="379">
        <v>0</v>
      </c>
      <c r="J85" s="385">
        <v>121</v>
      </c>
      <c r="K85" s="269">
        <v>502.22</v>
      </c>
      <c r="L85" s="170">
        <f t="shared" si="4"/>
        <v>4.2471426864720634</v>
      </c>
      <c r="M85" s="373">
        <v>4.376752225009044</v>
      </c>
      <c r="N85" s="166">
        <v>0</v>
      </c>
      <c r="O85" s="393">
        <v>0</v>
      </c>
      <c r="P85" s="269">
        <v>569</v>
      </c>
      <c r="Q85" s="15">
        <v>127</v>
      </c>
      <c r="R85" s="158">
        <f>Muut[[#This Row],[30 - 54 v. ilman tutkintoa 31.12.2025]]/Muut[[#This Row],[30 - 54 v. väestö 31.12.2025]]</f>
        <v>0.22319859402460457</v>
      </c>
      <c r="S85" s="397">
        <v>1.4751280287335917</v>
      </c>
      <c r="T85" s="479">
        <v>96.833333333333329</v>
      </c>
      <c r="U85" s="197">
        <v>96398.462588112598</v>
      </c>
      <c r="V85" s="159">
        <v>0</v>
      </c>
      <c r="W85" s="159">
        <v>0</v>
      </c>
      <c r="X85" s="159">
        <v>259263.07</v>
      </c>
      <c r="Y85" s="159">
        <v>443161.52518247551</v>
      </c>
      <c r="Z85" s="159">
        <v>0</v>
      </c>
      <c r="AA85" s="155">
        <v>0</v>
      </c>
      <c r="AB85" s="159">
        <v>102259.56277188442</v>
      </c>
      <c r="AC85" s="159">
        <v>77973.104999999996</v>
      </c>
      <c r="AD85" s="174">
        <f>SUM(Muut[[#This Row],[Työttömyysaste]:[Työttömät ja palveluissa olevat ]])</f>
        <v>979055.72554247256</v>
      </c>
      <c r="AF85" s="62"/>
    </row>
    <row r="86" spans="1:32" s="45" customFormat="1" x14ac:dyDescent="0.25">
      <c r="A86" s="90">
        <v>231</v>
      </c>
      <c r="B86" s="151" t="s">
        <v>85</v>
      </c>
      <c r="C86" s="391">
        <v>1248</v>
      </c>
      <c r="D86" s="134">
        <v>57.333333333333336</v>
      </c>
      <c r="E86" s="41">
        <v>458</v>
      </c>
      <c r="F86" s="330">
        <f t="shared" si="3"/>
        <v>0.12518195050946143</v>
      </c>
      <c r="G86" s="373">
        <f>Muut[[#This Row],[Keskim. työttömyysaste 2025, %]]/$F$12</f>
        <v>1.0503024041450548</v>
      </c>
      <c r="H86" s="166">
        <v>1</v>
      </c>
      <c r="I86" s="379">
        <v>337</v>
      </c>
      <c r="J86" s="385">
        <v>241</v>
      </c>
      <c r="K86" s="269">
        <v>10.64</v>
      </c>
      <c r="L86" s="170">
        <f t="shared" si="4"/>
        <v>117.29323308270676</v>
      </c>
      <c r="M86" s="373">
        <v>0.15848050833282157</v>
      </c>
      <c r="N86" s="166">
        <v>0</v>
      </c>
      <c r="O86" s="393">
        <v>0</v>
      </c>
      <c r="P86" s="269">
        <v>330</v>
      </c>
      <c r="Q86" s="15">
        <v>115</v>
      </c>
      <c r="R86" s="158">
        <f>Muut[[#This Row],[30 - 54 v. ilman tutkintoa 31.12.2025]]/Muut[[#This Row],[30 - 54 v. väestö 31.12.2025]]</f>
        <v>0.34848484848484851</v>
      </c>
      <c r="S86" s="397">
        <v>2.303149667386843</v>
      </c>
      <c r="T86" s="479">
        <v>67.75</v>
      </c>
      <c r="U86" s="197">
        <v>103800.46233554011</v>
      </c>
      <c r="V86" s="159">
        <v>29360.822399999997</v>
      </c>
      <c r="W86" s="159">
        <v>105333.9669</v>
      </c>
      <c r="X86" s="159">
        <v>516383.47000000003</v>
      </c>
      <c r="Y86" s="159">
        <v>9388.79102373768</v>
      </c>
      <c r="Z86" s="159">
        <v>0</v>
      </c>
      <c r="AA86" s="155">
        <v>0</v>
      </c>
      <c r="AB86" s="159">
        <v>93415.750509210353</v>
      </c>
      <c r="AC86" s="159">
        <v>54554.332500000004</v>
      </c>
      <c r="AD86" s="174">
        <f>SUM(Muut[[#This Row],[Työttömyysaste]:[Työttömät ja palveluissa olevat ]])</f>
        <v>912237.59566848818</v>
      </c>
      <c r="AF86" s="62"/>
    </row>
    <row r="87" spans="1:32" s="45" customFormat="1" x14ac:dyDescent="0.25">
      <c r="A87" s="90">
        <v>232</v>
      </c>
      <c r="B87" s="151" t="s">
        <v>86</v>
      </c>
      <c r="C87" s="391">
        <v>12429</v>
      </c>
      <c r="D87" s="134">
        <v>575.83333333333337</v>
      </c>
      <c r="E87" s="41">
        <v>5434</v>
      </c>
      <c r="F87" s="330">
        <f t="shared" si="3"/>
        <v>0.10596859281069808</v>
      </c>
      <c r="G87" s="373">
        <f>Muut[[#This Row],[Keskim. työttömyysaste 2025, %]]/$F$12</f>
        <v>0.88909836713666179</v>
      </c>
      <c r="H87" s="166">
        <v>0</v>
      </c>
      <c r="I87" s="379">
        <v>47</v>
      </c>
      <c r="J87" s="385">
        <v>542</v>
      </c>
      <c r="K87" s="269">
        <v>1299.01</v>
      </c>
      <c r="L87" s="170">
        <f t="shared" si="4"/>
        <v>9.568055673166489</v>
      </c>
      <c r="M87" s="373">
        <v>1.942786689157681</v>
      </c>
      <c r="N87" s="166">
        <v>0</v>
      </c>
      <c r="O87" s="393">
        <v>0</v>
      </c>
      <c r="P87" s="269">
        <v>3363</v>
      </c>
      <c r="Q87" s="15">
        <v>519</v>
      </c>
      <c r="R87" s="158">
        <f>Muut[[#This Row],[30 - 54 v. ilman tutkintoa 31.12.2025]]/Muut[[#This Row],[30 - 54 v. väestö 31.12.2025]]</f>
        <v>0.15432649420160571</v>
      </c>
      <c r="S87" s="397">
        <v>1.019949691743512</v>
      </c>
      <c r="T87" s="479">
        <v>763.25</v>
      </c>
      <c r="U87" s="197">
        <v>875097.2994911609</v>
      </c>
      <c r="V87" s="159">
        <v>0</v>
      </c>
      <c r="W87" s="159">
        <v>0</v>
      </c>
      <c r="X87" s="159">
        <v>1161327.1400000001</v>
      </c>
      <c r="Y87" s="159">
        <v>1146253.1417054026</v>
      </c>
      <c r="Z87" s="159">
        <v>0</v>
      </c>
      <c r="AA87" s="155">
        <v>0</v>
      </c>
      <c r="AB87" s="159">
        <v>412001.02835710358</v>
      </c>
      <c r="AC87" s="159">
        <v>614591.79749999999</v>
      </c>
      <c r="AD87" s="174">
        <f>SUM(Muut[[#This Row],[Työttömyysaste]:[Työttömät ja palveluissa olevat ]])</f>
        <v>4209270.4070536671</v>
      </c>
      <c r="AF87" s="62"/>
    </row>
    <row r="88" spans="1:32" s="45" customFormat="1" x14ac:dyDescent="0.25">
      <c r="A88" s="90">
        <v>233</v>
      </c>
      <c r="B88" s="151" t="s">
        <v>87</v>
      </c>
      <c r="C88" s="391">
        <v>14909</v>
      </c>
      <c r="D88" s="134">
        <v>502.41666666666669</v>
      </c>
      <c r="E88" s="41">
        <v>6501</v>
      </c>
      <c r="F88" s="330">
        <f t="shared" si="3"/>
        <v>7.728298210531713E-2</v>
      </c>
      <c r="G88" s="373">
        <f>Muut[[#This Row],[Keskim. työttömyysaste 2025, %]]/$F$12</f>
        <v>0.64842017219230708</v>
      </c>
      <c r="H88" s="166">
        <v>0</v>
      </c>
      <c r="I88" s="379">
        <v>102</v>
      </c>
      <c r="J88" s="385">
        <v>992</v>
      </c>
      <c r="K88" s="269">
        <v>1313.85</v>
      </c>
      <c r="L88" s="170">
        <f t="shared" si="4"/>
        <v>11.347566312744988</v>
      </c>
      <c r="M88" s="373">
        <v>1.6381213989531529</v>
      </c>
      <c r="N88" s="166">
        <v>0</v>
      </c>
      <c r="O88" s="393">
        <v>0</v>
      </c>
      <c r="P88" s="269">
        <v>4051</v>
      </c>
      <c r="Q88" s="15">
        <v>671</v>
      </c>
      <c r="R88" s="158">
        <f>Muut[[#This Row],[30 - 54 v. ilman tutkintoa 31.12.2025]]/Muut[[#This Row],[30 - 54 v. väestö 31.12.2025]]</f>
        <v>0.16563811404591458</v>
      </c>
      <c r="S88" s="397">
        <v>1.0947086191267181</v>
      </c>
      <c r="T88" s="479">
        <v>674.33333333333337</v>
      </c>
      <c r="U88" s="197">
        <v>765553.1977359642</v>
      </c>
      <c r="V88" s="159">
        <v>0</v>
      </c>
      <c r="W88" s="159">
        <v>0</v>
      </c>
      <c r="X88" s="159">
        <v>2125528.64</v>
      </c>
      <c r="Y88" s="159">
        <v>1159348.0344490367</v>
      </c>
      <c r="Z88" s="159">
        <v>0</v>
      </c>
      <c r="AA88" s="155">
        <v>0</v>
      </c>
      <c r="AB88" s="159">
        <v>530432.85108320776</v>
      </c>
      <c r="AC88" s="159">
        <v>542993.43000000005</v>
      </c>
      <c r="AD88" s="174">
        <f>SUM(Muut[[#This Row],[Työttömyysaste]:[Työttömät ja palveluissa olevat ]])</f>
        <v>5123856.1532682087</v>
      </c>
      <c r="AF88" s="62"/>
    </row>
    <row r="89" spans="1:32" s="45" customFormat="1" x14ac:dyDescent="0.25">
      <c r="A89" s="90">
        <v>235</v>
      </c>
      <c r="B89" s="151" t="s">
        <v>88</v>
      </c>
      <c r="C89" s="391">
        <v>10318</v>
      </c>
      <c r="D89" s="134">
        <v>378.83333333333331</v>
      </c>
      <c r="E89" s="41">
        <v>4742</v>
      </c>
      <c r="F89" s="330">
        <f t="shared" si="3"/>
        <v>7.9888935751441015E-2</v>
      </c>
      <c r="G89" s="373">
        <f>Muut[[#This Row],[Keskim. työttömyysaste 2025, %]]/$F$12</f>
        <v>0.67028466118992514</v>
      </c>
      <c r="H89" s="166">
        <v>1</v>
      </c>
      <c r="I89" s="379">
        <v>3120</v>
      </c>
      <c r="J89" s="385">
        <v>1142</v>
      </c>
      <c r="K89" s="269">
        <v>5.89</v>
      </c>
      <c r="L89" s="170">
        <f t="shared" si="4"/>
        <v>1751.7826825127336</v>
      </c>
      <c r="M89" s="373">
        <v>1.0611299785361574E-2</v>
      </c>
      <c r="N89" s="166">
        <v>0</v>
      </c>
      <c r="O89" s="393">
        <v>0</v>
      </c>
      <c r="P89" s="269">
        <v>3275</v>
      </c>
      <c r="Q89" s="15">
        <v>371</v>
      </c>
      <c r="R89" s="158">
        <f>Muut[[#This Row],[30 - 54 v. ilman tutkintoa 31.12.2025]]/Muut[[#This Row],[30 - 54 v. väestö 31.12.2025]]</f>
        <v>0.1132824427480916</v>
      </c>
      <c r="S89" s="397">
        <v>0.7486879887903648</v>
      </c>
      <c r="T89" s="479">
        <v>485.33333333333331</v>
      </c>
      <c r="U89" s="197">
        <v>547677.81305394403</v>
      </c>
      <c r="V89" s="159">
        <v>242744.3634</v>
      </c>
      <c r="W89" s="159">
        <v>975198.74399999995</v>
      </c>
      <c r="X89" s="159">
        <v>2446929.14</v>
      </c>
      <c r="Y89" s="159">
        <v>5197.3664595690734</v>
      </c>
      <c r="Z89" s="159">
        <v>0</v>
      </c>
      <c r="AA89" s="155">
        <v>0</v>
      </c>
      <c r="AB89" s="159">
        <v>251061.28672101698</v>
      </c>
      <c r="AC89" s="159">
        <v>390804.96</v>
      </c>
      <c r="AD89" s="174">
        <f>SUM(Muut[[#This Row],[Työttömyysaste]:[Työttömät ja palveluissa olevat ]])</f>
        <v>4859613.67363453</v>
      </c>
      <c r="AF89" s="62"/>
    </row>
    <row r="90" spans="1:32" s="45" customFormat="1" x14ac:dyDescent="0.25">
      <c r="A90" s="90">
        <v>236</v>
      </c>
      <c r="B90" s="151" t="s">
        <v>89</v>
      </c>
      <c r="C90" s="391">
        <v>4074</v>
      </c>
      <c r="D90" s="134">
        <v>134.41666666666666</v>
      </c>
      <c r="E90" s="41">
        <v>1896</v>
      </c>
      <c r="F90" s="330">
        <f t="shared" si="3"/>
        <v>7.0894866385372707E-2</v>
      </c>
      <c r="G90" s="373">
        <f>Muut[[#This Row],[Keskim. työttömyysaste 2025, %]]/$F$12</f>
        <v>0.59482256270221257</v>
      </c>
      <c r="H90" s="166">
        <v>0</v>
      </c>
      <c r="I90" s="379">
        <v>79</v>
      </c>
      <c r="J90" s="385">
        <v>125</v>
      </c>
      <c r="K90" s="269">
        <v>353.92</v>
      </c>
      <c r="L90" s="170">
        <f t="shared" si="4"/>
        <v>11.511075949367088</v>
      </c>
      <c r="M90" s="373">
        <v>1.6148526240911085</v>
      </c>
      <c r="N90" s="166">
        <v>0</v>
      </c>
      <c r="O90" s="393">
        <v>0</v>
      </c>
      <c r="P90" s="269">
        <v>1232</v>
      </c>
      <c r="Q90" s="15">
        <v>112</v>
      </c>
      <c r="R90" s="158">
        <f>Muut[[#This Row],[30 - 54 v. ilman tutkintoa 31.12.2025]]/Muut[[#This Row],[30 - 54 v. väestö 31.12.2025]]</f>
        <v>9.0909090909090912E-2</v>
      </c>
      <c r="S90" s="397">
        <v>0.60082165236178509</v>
      </c>
      <c r="T90" s="479">
        <v>178.75</v>
      </c>
      <c r="U90" s="197">
        <v>191901.69086834157</v>
      </c>
      <c r="V90" s="159">
        <v>0</v>
      </c>
      <c r="W90" s="159">
        <v>0</v>
      </c>
      <c r="X90" s="159">
        <v>267833.75</v>
      </c>
      <c r="Y90" s="159">
        <v>312300.8382632744</v>
      </c>
      <c r="Z90" s="159">
        <v>0</v>
      </c>
      <c r="AA90" s="155">
        <v>0</v>
      </c>
      <c r="AB90" s="159">
        <v>79551.790880962159</v>
      </c>
      <c r="AC90" s="159">
        <v>143934.86250000002</v>
      </c>
      <c r="AD90" s="174">
        <f>SUM(Muut[[#This Row],[Työttömyysaste]:[Työttömät ja palveluissa olevat ]])</f>
        <v>995522.93251257821</v>
      </c>
      <c r="AF90" s="62"/>
    </row>
    <row r="91" spans="1:32" s="45" customFormat="1" x14ac:dyDescent="0.25">
      <c r="A91" s="90">
        <v>239</v>
      </c>
      <c r="B91" s="151" t="s">
        <v>90</v>
      </c>
      <c r="C91" s="391">
        <v>1922</v>
      </c>
      <c r="D91" s="134">
        <v>71.333333333333329</v>
      </c>
      <c r="E91" s="41">
        <v>778</v>
      </c>
      <c r="F91" s="330">
        <f t="shared" si="3"/>
        <v>9.1688089117395025E-2</v>
      </c>
      <c r="G91" s="373">
        <f>Muut[[#This Row],[Keskim. työttömyysaste 2025, %]]/$F$12</f>
        <v>0.76928199344671122</v>
      </c>
      <c r="H91" s="166">
        <v>0</v>
      </c>
      <c r="I91" s="379">
        <v>0</v>
      </c>
      <c r="J91" s="385">
        <v>67</v>
      </c>
      <c r="K91" s="269">
        <v>482.89</v>
      </c>
      <c r="L91" s="170">
        <f t="shared" si="4"/>
        <v>3.9802025305970306</v>
      </c>
      <c r="M91" s="373">
        <v>4.670287770546989</v>
      </c>
      <c r="N91" s="166">
        <v>0</v>
      </c>
      <c r="O91" s="393">
        <v>0</v>
      </c>
      <c r="P91" s="269">
        <v>434</v>
      </c>
      <c r="Q91" s="15">
        <v>84</v>
      </c>
      <c r="R91" s="158">
        <f>Muut[[#This Row],[30 - 54 v. ilman tutkintoa 31.12.2025]]/Muut[[#This Row],[30 - 54 v. väestö 31.12.2025]]</f>
        <v>0.19354838709677419</v>
      </c>
      <c r="S91" s="397">
        <v>1.2791686792218648</v>
      </c>
      <c r="T91" s="479">
        <v>84.416666666666657</v>
      </c>
      <c r="U91" s="197">
        <v>117087.16571932861</v>
      </c>
      <c r="V91" s="159">
        <v>0</v>
      </c>
      <c r="W91" s="159">
        <v>0</v>
      </c>
      <c r="X91" s="159">
        <v>143558.89000000001</v>
      </c>
      <c r="Y91" s="159">
        <v>426104.63321923761</v>
      </c>
      <c r="Z91" s="159">
        <v>0</v>
      </c>
      <c r="AA91" s="155">
        <v>0</v>
      </c>
      <c r="AB91" s="159">
        <v>79903.271547593788</v>
      </c>
      <c r="AC91" s="159">
        <v>67974.83249999999</v>
      </c>
      <c r="AD91" s="174">
        <f>SUM(Muut[[#This Row],[Työttömyysaste]:[Työttömät ja palveluissa olevat ]])</f>
        <v>834628.79298616003</v>
      </c>
      <c r="AF91" s="62"/>
    </row>
    <row r="92" spans="1:32" s="45" customFormat="1" x14ac:dyDescent="0.25">
      <c r="A92" s="90">
        <v>240</v>
      </c>
      <c r="B92" s="151" t="s">
        <v>91</v>
      </c>
      <c r="C92" s="391">
        <v>19339</v>
      </c>
      <c r="D92" s="134">
        <v>1257</v>
      </c>
      <c r="E92" s="41">
        <v>7976</v>
      </c>
      <c r="F92" s="330">
        <f t="shared" si="3"/>
        <v>0.15759779338014043</v>
      </c>
      <c r="G92" s="373">
        <f>Muut[[#This Row],[Keskim. työttömyysaste 2025, %]]/$F$12</f>
        <v>1.3222780169302959</v>
      </c>
      <c r="H92" s="166">
        <v>0</v>
      </c>
      <c r="I92" s="379">
        <v>31</v>
      </c>
      <c r="J92" s="385">
        <v>1447</v>
      </c>
      <c r="K92" s="269">
        <v>95.38</v>
      </c>
      <c r="L92" s="170">
        <f t="shared" si="4"/>
        <v>202.75739148668484</v>
      </c>
      <c r="M92" s="373">
        <v>9.1679474995456423E-2</v>
      </c>
      <c r="N92" s="166">
        <v>0</v>
      </c>
      <c r="O92" s="393">
        <v>0</v>
      </c>
      <c r="P92" s="269">
        <v>5395</v>
      </c>
      <c r="Q92" s="15">
        <v>922</v>
      </c>
      <c r="R92" s="158">
        <f>Muut[[#This Row],[30 - 54 v. ilman tutkintoa 31.12.2025]]/Muut[[#This Row],[30 - 54 v. väestö 31.12.2025]]</f>
        <v>0.17089898053753474</v>
      </c>
      <c r="S92" s="397">
        <v>1.129477886608568</v>
      </c>
      <c r="T92" s="479">
        <v>1629.0833333333333</v>
      </c>
      <c r="U92" s="197">
        <v>2025009.8225519732</v>
      </c>
      <c r="V92" s="159">
        <v>0</v>
      </c>
      <c r="W92" s="159">
        <v>0</v>
      </c>
      <c r="X92" s="159">
        <v>3100443.49</v>
      </c>
      <c r="Y92" s="159">
        <v>84163.80524850564</v>
      </c>
      <c r="Z92" s="159">
        <v>0</v>
      </c>
      <c r="AA92" s="155">
        <v>0</v>
      </c>
      <c r="AB92" s="159">
        <v>709896.61759650067</v>
      </c>
      <c r="AC92" s="159">
        <v>1311786.7725</v>
      </c>
      <c r="AD92" s="174">
        <f>SUM(Muut[[#This Row],[Työttömyysaste]:[Työttömät ja palveluissa olevat ]])</f>
        <v>7231300.5078969793</v>
      </c>
      <c r="AF92" s="62"/>
    </row>
    <row r="93" spans="1:32" s="45" customFormat="1" x14ac:dyDescent="0.25">
      <c r="A93" s="90">
        <v>241</v>
      </c>
      <c r="B93" s="151" t="s">
        <v>92</v>
      </c>
      <c r="C93" s="391">
        <v>7576</v>
      </c>
      <c r="D93" s="134">
        <v>287.58333333333331</v>
      </c>
      <c r="E93" s="41">
        <v>3498</v>
      </c>
      <c r="F93" s="330">
        <f t="shared" si="3"/>
        <v>8.2213645892891166E-2</v>
      </c>
      <c r="G93" s="373">
        <f>Muut[[#This Row],[Keskim. työttömyysaste 2025, %]]/$F$12</f>
        <v>0.68978945913059098</v>
      </c>
      <c r="H93" s="166">
        <v>0</v>
      </c>
      <c r="I93" s="379">
        <v>13</v>
      </c>
      <c r="J93" s="385">
        <v>114</v>
      </c>
      <c r="K93" s="269">
        <v>627.28</v>
      </c>
      <c r="L93" s="170">
        <f t="shared" si="4"/>
        <v>12.077541129957915</v>
      </c>
      <c r="M93" s="373">
        <v>1.539112225156402</v>
      </c>
      <c r="N93" s="166">
        <v>0</v>
      </c>
      <c r="O93" s="393">
        <v>0</v>
      </c>
      <c r="P93" s="269">
        <v>2205</v>
      </c>
      <c r="Q93" s="15">
        <v>177</v>
      </c>
      <c r="R93" s="158">
        <f>Muut[[#This Row],[30 - 54 v. ilman tutkintoa 31.12.2025]]/Muut[[#This Row],[30 - 54 v. väestö 31.12.2025]]</f>
        <v>8.0272108843537415E-2</v>
      </c>
      <c r="S93" s="397">
        <v>0.53052143181333133</v>
      </c>
      <c r="T93" s="479">
        <v>364.5</v>
      </c>
      <c r="U93" s="197">
        <v>413834.66098654614</v>
      </c>
      <c r="V93" s="159">
        <v>0</v>
      </c>
      <c r="W93" s="159">
        <v>0</v>
      </c>
      <c r="X93" s="159">
        <v>244264.38</v>
      </c>
      <c r="Y93" s="159">
        <v>553515.11591824924</v>
      </c>
      <c r="Z93" s="159">
        <v>0</v>
      </c>
      <c r="AA93" s="155">
        <v>0</v>
      </c>
      <c r="AB93" s="159">
        <v>130624.98694107844</v>
      </c>
      <c r="AC93" s="159">
        <v>293506.33500000002</v>
      </c>
      <c r="AD93" s="174">
        <f>SUM(Muut[[#This Row],[Työttömyysaste]:[Työttömät ja palveluissa olevat ]])</f>
        <v>1635745.4788458736</v>
      </c>
      <c r="AF93" s="62"/>
    </row>
    <row r="94" spans="1:32" s="45" customFormat="1" x14ac:dyDescent="0.25">
      <c r="A94" s="90">
        <v>244</v>
      </c>
      <c r="B94" s="151" t="s">
        <v>93</v>
      </c>
      <c r="C94" s="391">
        <v>19702</v>
      </c>
      <c r="D94" s="134">
        <v>856</v>
      </c>
      <c r="E94" s="41">
        <v>9438</v>
      </c>
      <c r="F94" s="330">
        <f t="shared" si="3"/>
        <v>9.069718160627252E-2</v>
      </c>
      <c r="G94" s="373">
        <f>Muut[[#This Row],[Keskim. työttömyysaste 2025, %]]/$F$12</f>
        <v>0.7609680748907075</v>
      </c>
      <c r="H94" s="166">
        <v>0</v>
      </c>
      <c r="I94" s="379">
        <v>27</v>
      </c>
      <c r="J94" s="385">
        <v>306</v>
      </c>
      <c r="K94" s="269">
        <v>110.14</v>
      </c>
      <c r="L94" s="170">
        <f t="shared" si="4"/>
        <v>178.88142364263663</v>
      </c>
      <c r="M94" s="373">
        <v>0.10391627495140782</v>
      </c>
      <c r="N94" s="166">
        <v>0</v>
      </c>
      <c r="O94" s="393">
        <v>0</v>
      </c>
      <c r="P94" s="269">
        <v>6563</v>
      </c>
      <c r="Q94" s="15">
        <v>355</v>
      </c>
      <c r="R94" s="158">
        <f>Muut[[#This Row],[30 - 54 v. ilman tutkintoa 31.12.2025]]/Muut[[#This Row],[30 - 54 v. väestö 31.12.2025]]</f>
        <v>5.40911168672863E-2</v>
      </c>
      <c r="S94" s="397">
        <v>0.35749025635727116</v>
      </c>
      <c r="T94" s="479">
        <v>1027</v>
      </c>
      <c r="U94" s="197">
        <v>1187263.4405804251</v>
      </c>
      <c r="V94" s="159">
        <v>0</v>
      </c>
      <c r="W94" s="159">
        <v>0</v>
      </c>
      <c r="X94" s="159">
        <v>655657.02</v>
      </c>
      <c r="Y94" s="159">
        <v>97188.105578427465</v>
      </c>
      <c r="Z94" s="159">
        <v>0</v>
      </c>
      <c r="AA94" s="155">
        <v>0</v>
      </c>
      <c r="AB94" s="159">
        <v>228906.37349940609</v>
      </c>
      <c r="AC94" s="159">
        <v>826971.21</v>
      </c>
      <c r="AD94" s="174">
        <f>SUM(Muut[[#This Row],[Työttömyysaste]:[Työttömät ja palveluissa olevat ]])</f>
        <v>2995986.1496582585</v>
      </c>
      <c r="AF94" s="62"/>
    </row>
    <row r="95" spans="1:32" s="45" customFormat="1" x14ac:dyDescent="0.25">
      <c r="A95" s="90">
        <v>245</v>
      </c>
      <c r="B95" s="151" t="s">
        <v>94</v>
      </c>
      <c r="C95" s="391">
        <v>38767</v>
      </c>
      <c r="D95" s="134">
        <v>2411.5</v>
      </c>
      <c r="E95" s="41">
        <v>19506</v>
      </c>
      <c r="F95" s="330">
        <f t="shared" si="3"/>
        <v>0.12362862708910079</v>
      </c>
      <c r="G95" s="373">
        <f>Muut[[#This Row],[Keskim. työttömyysaste 2025, %]]/$F$12</f>
        <v>1.0372697000197402</v>
      </c>
      <c r="H95" s="166">
        <v>0</v>
      </c>
      <c r="I95" s="379">
        <v>447</v>
      </c>
      <c r="J95" s="385">
        <v>7029</v>
      </c>
      <c r="K95" s="269">
        <v>30.64</v>
      </c>
      <c r="L95" s="170">
        <f t="shared" si="4"/>
        <v>1265.2415143603132</v>
      </c>
      <c r="M95" s="373">
        <v>1.4691812584371015E-2</v>
      </c>
      <c r="N95" s="166">
        <v>0</v>
      </c>
      <c r="O95" s="393">
        <v>0</v>
      </c>
      <c r="P95" s="269">
        <v>13580</v>
      </c>
      <c r="Q95" s="15">
        <v>2899</v>
      </c>
      <c r="R95" s="158">
        <f>Muut[[#This Row],[30 - 54 v. ilman tutkintoa 31.12.2025]]/Muut[[#This Row],[30 - 54 v. väestö 31.12.2025]]</f>
        <v>0.21347569955817378</v>
      </c>
      <c r="S95" s="397">
        <v>1.4108690480239297</v>
      </c>
      <c r="T95" s="479">
        <v>3220.75</v>
      </c>
      <c r="U95" s="197">
        <v>3184375.1709400825</v>
      </c>
      <c r="V95" s="159">
        <v>0</v>
      </c>
      <c r="W95" s="159">
        <v>0</v>
      </c>
      <c r="X95" s="159">
        <v>15060827.43</v>
      </c>
      <c r="Y95" s="159">
        <v>27036.894451816028</v>
      </c>
      <c r="Z95" s="159">
        <v>0</v>
      </c>
      <c r="AA95" s="155">
        <v>0</v>
      </c>
      <c r="AB95" s="159">
        <v>1777592.7125041694</v>
      </c>
      <c r="AC95" s="159">
        <v>2593444.5225</v>
      </c>
      <c r="AD95" s="174">
        <f>SUM(Muut[[#This Row],[Työttömyysaste]:[Työttömät ja palveluissa olevat ]])</f>
        <v>22643276.73039607</v>
      </c>
      <c r="AF95" s="62"/>
    </row>
    <row r="96" spans="1:32" s="45" customFormat="1" x14ac:dyDescent="0.25">
      <c r="A96" s="90">
        <v>249</v>
      </c>
      <c r="B96" s="151" t="s">
        <v>95</v>
      </c>
      <c r="C96" s="391">
        <v>9014</v>
      </c>
      <c r="D96" s="134">
        <v>484.58333333333331</v>
      </c>
      <c r="E96" s="41">
        <v>3680</v>
      </c>
      <c r="F96" s="330">
        <f t="shared" si="3"/>
        <v>0.13168025362318839</v>
      </c>
      <c r="G96" s="373">
        <f>Muut[[#This Row],[Keskim. työttömyysaste 2025, %]]/$F$12</f>
        <v>1.1048245086132615</v>
      </c>
      <c r="H96" s="166">
        <v>0</v>
      </c>
      <c r="I96" s="379">
        <v>13</v>
      </c>
      <c r="J96" s="385">
        <v>419</v>
      </c>
      <c r="K96" s="269">
        <v>1257.99</v>
      </c>
      <c r="L96" s="170">
        <f t="shared" si="4"/>
        <v>7.1653987710554139</v>
      </c>
      <c r="M96" s="373">
        <v>2.5942298254266598</v>
      </c>
      <c r="N96" s="166">
        <v>0</v>
      </c>
      <c r="O96" s="393">
        <v>0</v>
      </c>
      <c r="P96" s="269">
        <v>2293</v>
      </c>
      <c r="Q96" s="15">
        <v>375</v>
      </c>
      <c r="R96" s="158">
        <f>Muut[[#This Row],[30 - 54 v. ilman tutkintoa 31.12.2025]]/Muut[[#This Row],[30 - 54 v. väestö 31.12.2025]]</f>
        <v>0.16354121238552116</v>
      </c>
      <c r="S96" s="397">
        <v>1.0808501160019031</v>
      </c>
      <c r="T96" s="479">
        <v>651.58333333333326</v>
      </c>
      <c r="U96" s="197">
        <v>788644.3502734768</v>
      </c>
      <c r="V96" s="159">
        <v>0</v>
      </c>
      <c r="W96" s="159">
        <v>0</v>
      </c>
      <c r="X96" s="159">
        <v>897778.73</v>
      </c>
      <c r="Y96" s="159">
        <v>1110056.881574414</v>
      </c>
      <c r="Z96" s="159">
        <v>0</v>
      </c>
      <c r="AA96" s="155">
        <v>0</v>
      </c>
      <c r="AB96" s="159">
        <v>316640.44573333755</v>
      </c>
      <c r="AC96" s="159">
        <v>524674.44749999989</v>
      </c>
      <c r="AD96" s="174">
        <f>SUM(Muut[[#This Row],[Työttömyysaste]:[Työttömät ja palveluissa olevat ]])</f>
        <v>3637794.8550812285</v>
      </c>
      <c r="AF96" s="62"/>
    </row>
    <row r="97" spans="1:32" s="45" customFormat="1" x14ac:dyDescent="0.25">
      <c r="A97" s="90">
        <v>250</v>
      </c>
      <c r="B97" s="151" t="s">
        <v>96</v>
      </c>
      <c r="C97" s="391">
        <v>1670</v>
      </c>
      <c r="D97" s="134">
        <v>51.833333333333336</v>
      </c>
      <c r="E97" s="41">
        <v>714</v>
      </c>
      <c r="F97" s="330">
        <f t="shared" si="3"/>
        <v>7.2595704948646131E-2</v>
      </c>
      <c r="G97" s="373">
        <f>Muut[[#This Row],[Keskim. työttömyysaste 2025, %]]/$F$12</f>
        <v>0.60909294932583113</v>
      </c>
      <c r="H97" s="166">
        <v>0</v>
      </c>
      <c r="I97" s="379">
        <v>0</v>
      </c>
      <c r="J97" s="385">
        <v>35</v>
      </c>
      <c r="K97" s="269">
        <v>357.21</v>
      </c>
      <c r="L97" s="170">
        <f t="shared" si="4"/>
        <v>4.6751210772374794</v>
      </c>
      <c r="M97" s="373">
        <v>3.9760876554520199</v>
      </c>
      <c r="N97" s="166">
        <v>0</v>
      </c>
      <c r="O97" s="393">
        <v>0</v>
      </c>
      <c r="P97" s="269">
        <v>397</v>
      </c>
      <c r="Q97" s="15">
        <v>68</v>
      </c>
      <c r="R97" s="158">
        <f>Muut[[#This Row],[30 - 54 v. ilman tutkintoa 31.12.2025]]/Muut[[#This Row],[30 - 54 v. väestö 31.12.2025]]</f>
        <v>0.1712846347607053</v>
      </c>
      <c r="S97" s="397">
        <v>1.1320266900922298</v>
      </c>
      <c r="T97" s="479">
        <v>72</v>
      </c>
      <c r="U97" s="197">
        <v>80550.897997377979</v>
      </c>
      <c r="V97" s="159">
        <v>0</v>
      </c>
      <c r="W97" s="159">
        <v>0</v>
      </c>
      <c r="X97" s="159">
        <v>74993.45</v>
      </c>
      <c r="Y97" s="159">
        <v>315203.95127719332</v>
      </c>
      <c r="Z97" s="159">
        <v>0</v>
      </c>
      <c r="AA97" s="155">
        <v>0</v>
      </c>
      <c r="AB97" s="159">
        <v>61440.748604755769</v>
      </c>
      <c r="AC97" s="159">
        <v>57976.56</v>
      </c>
      <c r="AD97" s="174">
        <f>SUM(Muut[[#This Row],[Työttömyysaste]:[Työttömät ja palveluissa olevat ]])</f>
        <v>590165.60787932714</v>
      </c>
      <c r="AF97" s="62"/>
    </row>
    <row r="98" spans="1:32" s="45" customFormat="1" x14ac:dyDescent="0.25">
      <c r="A98" s="90">
        <v>256</v>
      </c>
      <c r="B98" s="151" t="s">
        <v>97</v>
      </c>
      <c r="C98" s="391">
        <v>1472</v>
      </c>
      <c r="D98" s="134">
        <v>77.333333333333329</v>
      </c>
      <c r="E98" s="41">
        <v>563</v>
      </c>
      <c r="F98" s="330">
        <f t="shared" si="3"/>
        <v>0.13735938425103611</v>
      </c>
      <c r="G98" s="373">
        <f>Muut[[#This Row],[Keskim. työttömyysaste 2025, %]]/$F$12</f>
        <v>1.152473586835856</v>
      </c>
      <c r="H98" s="166">
        <v>0</v>
      </c>
      <c r="I98" s="379">
        <v>0</v>
      </c>
      <c r="J98" s="385">
        <v>24</v>
      </c>
      <c r="K98" s="269">
        <v>460.21</v>
      </c>
      <c r="L98" s="170">
        <f t="shared" si="4"/>
        <v>3.1985397970491731</v>
      </c>
      <c r="M98" s="373">
        <v>5.811617920182381</v>
      </c>
      <c r="N98" s="166">
        <v>0</v>
      </c>
      <c r="O98" s="393">
        <v>0</v>
      </c>
      <c r="P98" s="269">
        <v>278</v>
      </c>
      <c r="Q98" s="15">
        <v>27</v>
      </c>
      <c r="R98" s="158">
        <f>Muut[[#This Row],[30 - 54 v. ilman tutkintoa 31.12.2025]]/Muut[[#This Row],[30 - 54 v. väestö 31.12.2025]]</f>
        <v>9.7122302158273388E-2</v>
      </c>
      <c r="S98" s="397">
        <v>0.64188500270305815</v>
      </c>
      <c r="T98" s="479">
        <v>86.916666666666657</v>
      </c>
      <c r="U98" s="197">
        <v>134341.17227873427</v>
      </c>
      <c r="V98" s="159">
        <v>0</v>
      </c>
      <c r="W98" s="159">
        <v>0</v>
      </c>
      <c r="X98" s="159">
        <v>51424.08</v>
      </c>
      <c r="Y98" s="159">
        <v>406091.68393179675</v>
      </c>
      <c r="Z98" s="159">
        <v>0</v>
      </c>
      <c r="AA98" s="155">
        <v>0</v>
      </c>
      <c r="AB98" s="159">
        <v>30707.778529314302</v>
      </c>
      <c r="AC98" s="159">
        <v>69987.907500000001</v>
      </c>
      <c r="AD98" s="174">
        <f>SUM(Muut[[#This Row],[Työttömyysaste]:[Työttömät ja palveluissa olevat ]])</f>
        <v>692552.62223984534</v>
      </c>
      <c r="AF98" s="62"/>
    </row>
    <row r="99" spans="1:32" s="45" customFormat="1" x14ac:dyDescent="0.25">
      <c r="A99" s="90">
        <v>257</v>
      </c>
      <c r="B99" s="151" t="s">
        <v>98</v>
      </c>
      <c r="C99" s="391">
        <v>41725</v>
      </c>
      <c r="D99" s="134">
        <v>2147.1666666666665</v>
      </c>
      <c r="E99" s="41">
        <v>21480</v>
      </c>
      <c r="F99" s="330">
        <f t="shared" si="3"/>
        <v>9.9961204220980746E-2</v>
      </c>
      <c r="G99" s="373">
        <f>Muut[[#This Row],[Keskim. työttömyysaste 2025, %]]/$F$12</f>
        <v>0.83869513685677577</v>
      </c>
      <c r="H99" s="166">
        <v>1</v>
      </c>
      <c r="I99" s="379">
        <v>6028</v>
      </c>
      <c r="J99" s="385">
        <v>5565</v>
      </c>
      <c r="K99" s="269">
        <v>367.21</v>
      </c>
      <c r="L99" s="170">
        <f t="shared" si="4"/>
        <v>113.6270798725525</v>
      </c>
      <c r="M99" s="373">
        <v>0.16359384773239899</v>
      </c>
      <c r="N99" s="166">
        <v>3</v>
      </c>
      <c r="O99" s="393">
        <v>636</v>
      </c>
      <c r="P99" s="269">
        <v>14795</v>
      </c>
      <c r="Q99" s="15">
        <v>2258</v>
      </c>
      <c r="R99" s="158">
        <f>Muut[[#This Row],[30 - 54 v. ilman tutkintoa 31.12.2025]]/Muut[[#This Row],[30 - 54 v. väestö 31.12.2025]]</f>
        <v>0.15261912808381209</v>
      </c>
      <c r="S99" s="397">
        <v>1.0086656438906398</v>
      </c>
      <c r="T99" s="479">
        <v>2637.333333333333</v>
      </c>
      <c r="U99" s="197">
        <v>2771218.7776137847</v>
      </c>
      <c r="V99" s="159">
        <v>981634.86749999993</v>
      </c>
      <c r="W99" s="159">
        <v>1884133.9835999999</v>
      </c>
      <c r="X99" s="159">
        <v>11923958.550000001</v>
      </c>
      <c r="Y99" s="159">
        <v>324028.0029912325</v>
      </c>
      <c r="Z99" s="159">
        <v>0</v>
      </c>
      <c r="AA99" s="155">
        <v>215222.39999999999</v>
      </c>
      <c r="AB99" s="159">
        <v>1367813.6547184507</v>
      </c>
      <c r="AC99" s="159">
        <v>2123659.92</v>
      </c>
      <c r="AD99" s="174">
        <f>SUM(Muut[[#This Row],[Työttömyysaste]:[Työttömät ja palveluissa olevat ]])</f>
        <v>21591670.156423464</v>
      </c>
      <c r="AF99" s="62"/>
    </row>
    <row r="100" spans="1:32" s="45" customFormat="1" x14ac:dyDescent="0.25">
      <c r="A100" s="90">
        <v>260</v>
      </c>
      <c r="B100" s="151" t="s">
        <v>99</v>
      </c>
      <c r="C100" s="391">
        <v>9397</v>
      </c>
      <c r="D100" s="134">
        <v>617.33333333333337</v>
      </c>
      <c r="E100" s="41">
        <v>3686</v>
      </c>
      <c r="F100" s="330">
        <f t="shared" si="3"/>
        <v>0.16748055706275999</v>
      </c>
      <c r="G100" s="373">
        <f>Muut[[#This Row],[Keskim. työttömyysaste 2025, %]]/$F$12</f>
        <v>1.4051964441732732</v>
      </c>
      <c r="H100" s="166">
        <v>0</v>
      </c>
      <c r="I100" s="379">
        <v>0</v>
      </c>
      <c r="J100" s="385">
        <v>827</v>
      </c>
      <c r="K100" s="269">
        <v>1253.81</v>
      </c>
      <c r="L100" s="170">
        <f t="shared" si="4"/>
        <v>7.494755983761495</v>
      </c>
      <c r="M100" s="373">
        <v>2.4802263400199629</v>
      </c>
      <c r="N100" s="166">
        <v>3</v>
      </c>
      <c r="O100" s="393">
        <v>352</v>
      </c>
      <c r="P100" s="269">
        <v>2097</v>
      </c>
      <c r="Q100" s="15">
        <v>394</v>
      </c>
      <c r="R100" s="158">
        <f>Muut[[#This Row],[30 - 54 v. ilman tutkintoa 31.12.2025]]/Muut[[#This Row],[30 - 54 v. väestö 31.12.2025]]</f>
        <v>0.18788745827372436</v>
      </c>
      <c r="S100" s="397">
        <v>1.2417553845188252</v>
      </c>
      <c r="T100" s="479">
        <v>761.83333333333337</v>
      </c>
      <c r="U100" s="197">
        <v>1045674.7277731238</v>
      </c>
      <c r="V100" s="159">
        <v>0</v>
      </c>
      <c r="W100" s="159">
        <v>0</v>
      </c>
      <c r="X100" s="159">
        <v>1771988.09</v>
      </c>
      <c r="Y100" s="159">
        <v>1106368.4279579455</v>
      </c>
      <c r="Z100" s="159">
        <v>0</v>
      </c>
      <c r="AA100" s="155">
        <v>119116.79999999999</v>
      </c>
      <c r="AB100" s="159">
        <v>379235.19882051053</v>
      </c>
      <c r="AC100" s="159">
        <v>613451.05500000005</v>
      </c>
      <c r="AD100" s="174">
        <f>SUM(Muut[[#This Row],[Työttömyysaste]:[Työttömät ja palveluissa olevat ]])</f>
        <v>5035834.2995515792</v>
      </c>
      <c r="AF100" s="62"/>
    </row>
    <row r="101" spans="1:32" s="45" customFormat="1" x14ac:dyDescent="0.25">
      <c r="A101" s="90">
        <v>261</v>
      </c>
      <c r="B101" s="151" t="s">
        <v>100</v>
      </c>
      <c r="C101" s="391">
        <v>6973</v>
      </c>
      <c r="D101" s="134">
        <v>291.75</v>
      </c>
      <c r="E101" s="41">
        <v>3757</v>
      </c>
      <c r="F101" s="330">
        <f t="shared" si="3"/>
        <v>7.7655043918019695E-2</v>
      </c>
      <c r="G101" s="373">
        <f>Muut[[#This Row],[Keskim. työttömyysaste 2025, %]]/$F$12</f>
        <v>0.65154184759983746</v>
      </c>
      <c r="H101" s="166">
        <v>0</v>
      </c>
      <c r="I101" s="379">
        <v>35</v>
      </c>
      <c r="J101" s="385">
        <v>418</v>
      </c>
      <c r="K101" s="269">
        <v>8095.22</v>
      </c>
      <c r="L101" s="170">
        <f t="shared" si="4"/>
        <v>0.86137251365620693</v>
      </c>
      <c r="M101" s="373">
        <v>20</v>
      </c>
      <c r="N101" s="166">
        <v>0</v>
      </c>
      <c r="O101" s="393">
        <v>0</v>
      </c>
      <c r="P101" s="269">
        <v>2430</v>
      </c>
      <c r="Q101" s="15">
        <v>327</v>
      </c>
      <c r="R101" s="158">
        <f>Muut[[#This Row],[30 - 54 v. ilman tutkintoa 31.12.2025]]/Muut[[#This Row],[30 - 54 v. väestö 31.12.2025]]</f>
        <v>0.13456790123456791</v>
      </c>
      <c r="S101" s="397">
        <v>0.88936439652071653</v>
      </c>
      <c r="T101" s="479">
        <v>390.75</v>
      </c>
      <c r="U101" s="197">
        <v>359776.11120940925</v>
      </c>
      <c r="V101" s="159">
        <v>0</v>
      </c>
      <c r="W101" s="159">
        <v>0</v>
      </c>
      <c r="X101" s="159">
        <v>895636.06</v>
      </c>
      <c r="Y101" s="159">
        <v>6620166.2000000002</v>
      </c>
      <c r="Z101" s="159">
        <v>0</v>
      </c>
      <c r="AA101" s="155">
        <v>0</v>
      </c>
      <c r="AB101" s="159">
        <v>201549.9829505161</v>
      </c>
      <c r="AC101" s="159">
        <v>314643.6225</v>
      </c>
      <c r="AD101" s="174">
        <f>SUM(Muut[[#This Row],[Työttömyysaste]:[Työttömät ja palveluissa olevat ]])</f>
        <v>8391771.9766599257</v>
      </c>
      <c r="AF101" s="62"/>
    </row>
    <row r="102" spans="1:32" s="45" customFormat="1" x14ac:dyDescent="0.25">
      <c r="A102" s="90">
        <v>263</v>
      </c>
      <c r="B102" s="151" t="s">
        <v>101</v>
      </c>
      <c r="C102" s="391">
        <v>7255</v>
      </c>
      <c r="D102" s="134">
        <v>344.83333333333331</v>
      </c>
      <c r="E102" s="41">
        <v>3089</v>
      </c>
      <c r="F102" s="330">
        <f t="shared" si="3"/>
        <v>0.11163267508363008</v>
      </c>
      <c r="G102" s="373">
        <f>Muut[[#This Row],[Keskim. työttömyysaste 2025, %]]/$F$12</f>
        <v>0.93662118655531457</v>
      </c>
      <c r="H102" s="166">
        <v>0</v>
      </c>
      <c r="I102" s="379">
        <v>0</v>
      </c>
      <c r="J102" s="385">
        <v>144</v>
      </c>
      <c r="K102" s="269">
        <v>1328.32</v>
      </c>
      <c r="L102" s="170">
        <f t="shared" si="4"/>
        <v>5.4617863165502287</v>
      </c>
      <c r="M102" s="373">
        <v>3.4034087248379339</v>
      </c>
      <c r="N102" s="166">
        <v>0</v>
      </c>
      <c r="O102" s="393">
        <v>0</v>
      </c>
      <c r="P102" s="269">
        <v>1816</v>
      </c>
      <c r="Q102" s="15">
        <v>232</v>
      </c>
      <c r="R102" s="158">
        <f>Muut[[#This Row],[30 - 54 v. ilman tutkintoa 31.12.2025]]/Muut[[#This Row],[30 - 54 v. väestö 31.12.2025]]</f>
        <v>0.1277533039647577</v>
      </c>
      <c r="S102" s="397">
        <v>0.8443264630106142</v>
      </c>
      <c r="T102" s="479">
        <v>419.33333333333331</v>
      </c>
      <c r="U102" s="197">
        <v>538110.83544285293</v>
      </c>
      <c r="V102" s="159">
        <v>0</v>
      </c>
      <c r="W102" s="159">
        <v>0</v>
      </c>
      <c r="X102" s="159">
        <v>308544.48</v>
      </c>
      <c r="Y102" s="159">
        <v>1172116.4372792514</v>
      </c>
      <c r="Z102" s="159">
        <v>0</v>
      </c>
      <c r="AA102" s="155">
        <v>0</v>
      </c>
      <c r="AB102" s="159">
        <v>199081.62589711521</v>
      </c>
      <c r="AC102" s="159">
        <v>337659.77999999997</v>
      </c>
      <c r="AD102" s="174">
        <f>SUM(Muut[[#This Row],[Työttömyysaste]:[Työttömät ja palveluissa olevat ]])</f>
        <v>2555513.1586192194</v>
      </c>
      <c r="AF102" s="62"/>
    </row>
    <row r="103" spans="1:32" s="45" customFormat="1" x14ac:dyDescent="0.25">
      <c r="A103" s="90">
        <v>265</v>
      </c>
      <c r="B103" s="151" t="s">
        <v>102</v>
      </c>
      <c r="C103" s="391">
        <v>1001</v>
      </c>
      <c r="D103" s="134">
        <v>55.083333333333336</v>
      </c>
      <c r="E103" s="41">
        <v>388</v>
      </c>
      <c r="F103" s="330">
        <f t="shared" si="3"/>
        <v>0.14196735395189003</v>
      </c>
      <c r="G103" s="373">
        <f>Muut[[#This Row],[Keskim. työttömyysaste 2025, %]]/$F$12</f>
        <v>1.191135403777817</v>
      </c>
      <c r="H103" s="166">
        <v>0</v>
      </c>
      <c r="I103" s="379">
        <v>0</v>
      </c>
      <c r="J103" s="385">
        <v>15</v>
      </c>
      <c r="K103" s="269">
        <v>483.95</v>
      </c>
      <c r="L103" s="170">
        <f t="shared" si="4"/>
        <v>2.0683954954024175</v>
      </c>
      <c r="M103" s="373">
        <v>8.98701009756887</v>
      </c>
      <c r="N103" s="166">
        <v>3</v>
      </c>
      <c r="O103" s="393">
        <v>84</v>
      </c>
      <c r="P103" s="269">
        <v>214</v>
      </c>
      <c r="Q103" s="15">
        <v>43</v>
      </c>
      <c r="R103" s="158">
        <f>Muut[[#This Row],[30 - 54 v. ilman tutkintoa 31.12.2025]]/Muut[[#This Row],[30 - 54 v. väestö 31.12.2025]]</f>
        <v>0.20093457943925233</v>
      </c>
      <c r="S103" s="397">
        <v>1.3279843063884313</v>
      </c>
      <c r="T103" s="479">
        <v>68.583333333333343</v>
      </c>
      <c r="U103" s="197">
        <v>94420.338637790497</v>
      </c>
      <c r="V103" s="159">
        <v>0</v>
      </c>
      <c r="W103" s="159">
        <v>0</v>
      </c>
      <c r="X103" s="159">
        <v>32140.050000000003</v>
      </c>
      <c r="Y103" s="159">
        <v>427039.98270092584</v>
      </c>
      <c r="Z103" s="159">
        <v>0</v>
      </c>
      <c r="AA103" s="155">
        <v>28425.599999999999</v>
      </c>
      <c r="AB103" s="159">
        <v>43202.649447581643</v>
      </c>
      <c r="AC103" s="159">
        <v>55225.357500000006</v>
      </c>
      <c r="AD103" s="174">
        <f>SUM(Muut[[#This Row],[Työttömyysaste]:[Työttömät ja palveluissa olevat ]])</f>
        <v>680453.97828629799</v>
      </c>
      <c r="AF103" s="62"/>
    </row>
    <row r="104" spans="1:32" s="45" customFormat="1" x14ac:dyDescent="0.25">
      <c r="A104" s="90">
        <v>271</v>
      </c>
      <c r="B104" s="151" t="s">
        <v>103</v>
      </c>
      <c r="C104" s="391">
        <v>6583</v>
      </c>
      <c r="D104" s="134">
        <v>316</v>
      </c>
      <c r="E104" s="41">
        <v>2864</v>
      </c>
      <c r="F104" s="330">
        <f t="shared" si="3"/>
        <v>0.11033519553072625</v>
      </c>
      <c r="G104" s="373">
        <f>Muut[[#This Row],[Keskim. työttömyysaste 2025, %]]/$F$12</f>
        <v>0.92573506528784855</v>
      </c>
      <c r="H104" s="166">
        <v>0</v>
      </c>
      <c r="I104" s="379">
        <v>16</v>
      </c>
      <c r="J104" s="385">
        <v>275</v>
      </c>
      <c r="K104" s="269">
        <v>480.42</v>
      </c>
      <c r="L104" s="170">
        <f t="shared" si="4"/>
        <v>13.702593563964864</v>
      </c>
      <c r="M104" s="373">
        <v>1.3565819577274849</v>
      </c>
      <c r="N104" s="166">
        <v>0</v>
      </c>
      <c r="O104" s="393">
        <v>0</v>
      </c>
      <c r="P104" s="269">
        <v>1778</v>
      </c>
      <c r="Q104" s="15">
        <v>278</v>
      </c>
      <c r="R104" s="158">
        <f>Muut[[#This Row],[30 - 54 v. ilman tutkintoa 31.12.2025]]/Muut[[#This Row],[30 - 54 v. väestö 31.12.2025]]</f>
        <v>0.156355455568054</v>
      </c>
      <c r="S104" s="397">
        <v>1.0333591748719566</v>
      </c>
      <c r="T104" s="479">
        <v>422.66666666666669</v>
      </c>
      <c r="U104" s="197">
        <v>482592.88249601272</v>
      </c>
      <c r="V104" s="159">
        <v>0</v>
      </c>
      <c r="W104" s="159">
        <v>0</v>
      </c>
      <c r="X104" s="159">
        <v>589234.25</v>
      </c>
      <c r="Y104" s="159">
        <v>423925.09244586999</v>
      </c>
      <c r="Z104" s="159">
        <v>0</v>
      </c>
      <c r="AA104" s="155">
        <v>0</v>
      </c>
      <c r="AB104" s="159">
        <v>221084.61206591796</v>
      </c>
      <c r="AC104" s="159">
        <v>340343.88</v>
      </c>
      <c r="AD104" s="174">
        <f>SUM(Muut[[#This Row],[Työttömyysaste]:[Työttömät ja palveluissa olevat ]])</f>
        <v>2057180.7170078009</v>
      </c>
      <c r="AF104" s="62"/>
    </row>
    <row r="105" spans="1:32" s="45" customFormat="1" x14ac:dyDescent="0.25">
      <c r="A105" s="90">
        <v>272</v>
      </c>
      <c r="B105" s="151" t="s">
        <v>104</v>
      </c>
      <c r="C105" s="391">
        <v>48338</v>
      </c>
      <c r="D105" s="134">
        <v>2149.75</v>
      </c>
      <c r="E105" s="41">
        <v>22378</v>
      </c>
      <c r="F105" s="330">
        <f t="shared" si="3"/>
        <v>9.6065332022522126E-2</v>
      </c>
      <c r="G105" s="373">
        <f>Muut[[#This Row],[Keskim. työttömyysaste 2025, %]]/$F$12</f>
        <v>0.80600796494716653</v>
      </c>
      <c r="H105" s="166">
        <v>1</v>
      </c>
      <c r="I105" s="379">
        <v>5641</v>
      </c>
      <c r="J105" s="385">
        <v>3014</v>
      </c>
      <c r="K105" s="269">
        <v>1446.38</v>
      </c>
      <c r="L105" s="170">
        <f t="shared" si="4"/>
        <v>33.419986448927666</v>
      </c>
      <c r="M105" s="373">
        <v>0.55621480371796916</v>
      </c>
      <c r="N105" s="166">
        <v>0</v>
      </c>
      <c r="O105" s="393">
        <v>0</v>
      </c>
      <c r="P105" s="269">
        <v>14657</v>
      </c>
      <c r="Q105" s="15">
        <v>1405</v>
      </c>
      <c r="R105" s="158">
        <f>Muut[[#This Row],[30 - 54 v. ilman tutkintoa 31.12.2025]]/Muut[[#This Row],[30 - 54 v. väestö 31.12.2025]]</f>
        <v>9.5858634099747556E-2</v>
      </c>
      <c r="S105" s="397">
        <v>0.63353337226249484</v>
      </c>
      <c r="T105" s="479">
        <v>2917.6666666666665</v>
      </c>
      <c r="U105" s="197">
        <v>3085306.7822315018</v>
      </c>
      <c r="V105" s="159">
        <v>1137214.2893999999</v>
      </c>
      <c r="W105" s="159">
        <v>1763171.8317</v>
      </c>
      <c r="X105" s="159">
        <v>6458007.3799999999</v>
      </c>
      <c r="Y105" s="159">
        <v>1276293.1918151979</v>
      </c>
      <c r="Z105" s="159">
        <v>0</v>
      </c>
      <c r="AA105" s="155">
        <v>0</v>
      </c>
      <c r="AB105" s="159">
        <v>995271.42482379545</v>
      </c>
      <c r="AC105" s="159">
        <v>2349392.73</v>
      </c>
      <c r="AD105" s="174">
        <f>SUM(Muut[[#This Row],[Työttömyysaste]:[Työttömät ja palveluissa olevat ]])</f>
        <v>17064657.629970495</v>
      </c>
      <c r="AF105" s="62"/>
    </row>
    <row r="106" spans="1:32" s="45" customFormat="1" x14ac:dyDescent="0.25">
      <c r="A106" s="90">
        <v>273</v>
      </c>
      <c r="B106" s="151" t="s">
        <v>105</v>
      </c>
      <c r="C106" s="391">
        <v>4001</v>
      </c>
      <c r="D106" s="134">
        <v>173.5</v>
      </c>
      <c r="E106" s="41">
        <v>1928</v>
      </c>
      <c r="F106" s="330">
        <f t="shared" si="3"/>
        <v>8.9989626556016597E-2</v>
      </c>
      <c r="G106" s="373">
        <f>Muut[[#This Row],[Keskim. työttömyysaste 2025, %]]/$F$12</f>
        <v>0.75503154196943301</v>
      </c>
      <c r="H106" s="166">
        <v>0</v>
      </c>
      <c r="I106" s="379">
        <v>29</v>
      </c>
      <c r="J106" s="385">
        <v>124</v>
      </c>
      <c r="K106" s="269">
        <v>2559.39</v>
      </c>
      <c r="L106" s="170">
        <f t="shared" si="4"/>
        <v>1.5632631212906201</v>
      </c>
      <c r="M106" s="373">
        <v>11.890954855764003</v>
      </c>
      <c r="N106" s="166">
        <v>0</v>
      </c>
      <c r="O106" s="393">
        <v>0</v>
      </c>
      <c r="P106" s="269">
        <v>1261</v>
      </c>
      <c r="Q106" s="15">
        <v>170</v>
      </c>
      <c r="R106" s="158">
        <f>Muut[[#This Row],[30 - 54 v. ilman tutkintoa 31.12.2025]]/Muut[[#This Row],[30 - 54 v. väestö 31.12.2025]]</f>
        <v>0.13481363996827914</v>
      </c>
      <c r="S106" s="397">
        <v>0.89098849319313089</v>
      </c>
      <c r="T106" s="479">
        <v>211</v>
      </c>
      <c r="U106" s="197">
        <v>239223.58218204617</v>
      </c>
      <c r="V106" s="159">
        <v>0</v>
      </c>
      <c r="W106" s="159">
        <v>0</v>
      </c>
      <c r="X106" s="159">
        <v>265691.08</v>
      </c>
      <c r="Y106" s="159">
        <v>2258418.9716394721</v>
      </c>
      <c r="Z106" s="159">
        <v>0</v>
      </c>
      <c r="AA106" s="155">
        <v>0</v>
      </c>
      <c r="AB106" s="159">
        <v>115857.4612411358</v>
      </c>
      <c r="AC106" s="159">
        <v>169903.53</v>
      </c>
      <c r="AD106" s="174">
        <f>SUM(Muut[[#This Row],[Työttömyysaste]:[Työttömät ja palveluissa olevat ]])</f>
        <v>3049094.6250626538</v>
      </c>
      <c r="AF106" s="62"/>
    </row>
    <row r="107" spans="1:32" s="45" customFormat="1" x14ac:dyDescent="0.25">
      <c r="A107" s="90">
        <v>275</v>
      </c>
      <c r="B107" s="151" t="s">
        <v>106</v>
      </c>
      <c r="C107" s="391">
        <v>2404</v>
      </c>
      <c r="D107" s="134">
        <v>118.91666666666667</v>
      </c>
      <c r="E107" s="41">
        <v>1016</v>
      </c>
      <c r="F107" s="330">
        <f t="shared" si="3"/>
        <v>0.11704396325459318</v>
      </c>
      <c r="G107" s="373">
        <f>Muut[[#This Row],[Keskim. työttömyysaste 2025, %]]/$F$12</f>
        <v>0.98202301127807834</v>
      </c>
      <c r="H107" s="166">
        <v>0</v>
      </c>
      <c r="I107" s="379">
        <v>0</v>
      </c>
      <c r="J107" s="385">
        <v>58</v>
      </c>
      <c r="K107" s="269">
        <v>512.94000000000005</v>
      </c>
      <c r="L107" s="170">
        <f t="shared" si="4"/>
        <v>4.6867079970366898</v>
      </c>
      <c r="M107" s="373">
        <v>3.9662575980199199</v>
      </c>
      <c r="N107" s="166">
        <v>0</v>
      </c>
      <c r="O107" s="393">
        <v>0</v>
      </c>
      <c r="P107" s="269">
        <v>588</v>
      </c>
      <c r="Q107" s="15">
        <v>59</v>
      </c>
      <c r="R107" s="158">
        <f>Muut[[#This Row],[30 - 54 v. ilman tutkintoa 31.12.2025]]/Muut[[#This Row],[30 - 54 v. väestö 31.12.2025]]</f>
        <v>0.10034013605442177</v>
      </c>
      <c r="S107" s="397">
        <v>0.66315178976666411</v>
      </c>
      <c r="T107" s="479">
        <v>158</v>
      </c>
      <c r="U107" s="197">
        <v>186950.43104051889</v>
      </c>
      <c r="V107" s="159">
        <v>0</v>
      </c>
      <c r="W107" s="159">
        <v>0</v>
      </c>
      <c r="X107" s="159">
        <v>124274.86</v>
      </c>
      <c r="Y107" s="159">
        <v>452620.9086199255</v>
      </c>
      <c r="Z107" s="159">
        <v>0</v>
      </c>
      <c r="AA107" s="155">
        <v>0</v>
      </c>
      <c r="AB107" s="159">
        <v>51812.04933446947</v>
      </c>
      <c r="AC107" s="159">
        <v>127226.34</v>
      </c>
      <c r="AD107" s="174">
        <f>SUM(Muut[[#This Row],[Työttömyysaste]:[Työttömät ja palveluissa olevat ]])</f>
        <v>942884.58899491385</v>
      </c>
      <c r="AF107" s="62"/>
    </row>
    <row r="108" spans="1:32" s="45" customFormat="1" x14ac:dyDescent="0.25">
      <c r="A108" s="90">
        <v>276</v>
      </c>
      <c r="B108" s="151" t="s">
        <v>107</v>
      </c>
      <c r="C108" s="391">
        <v>15060</v>
      </c>
      <c r="D108" s="134">
        <v>686.83333333333337</v>
      </c>
      <c r="E108" s="41">
        <v>7518</v>
      </c>
      <c r="F108" s="330">
        <f t="shared" si="3"/>
        <v>9.1358517336170966E-2</v>
      </c>
      <c r="G108" s="373">
        <f>Muut[[#This Row],[Keskim. työttömyysaste 2025, %]]/$F$12</f>
        <v>0.76651681817384443</v>
      </c>
      <c r="H108" s="166">
        <v>0</v>
      </c>
      <c r="I108" s="379">
        <v>0</v>
      </c>
      <c r="J108" s="385">
        <v>348</v>
      </c>
      <c r="K108" s="269">
        <v>799.82</v>
      </c>
      <c r="L108" s="170">
        <f t="shared" si="4"/>
        <v>18.829236578230102</v>
      </c>
      <c r="M108" s="373">
        <v>0.98722490026171728</v>
      </c>
      <c r="N108" s="166">
        <v>0</v>
      </c>
      <c r="O108" s="393">
        <v>0</v>
      </c>
      <c r="P108" s="269">
        <v>5228</v>
      </c>
      <c r="Q108" s="15">
        <v>329</v>
      </c>
      <c r="R108" s="158">
        <f>Muut[[#This Row],[30 - 54 v. ilman tutkintoa 31.12.2025]]/Muut[[#This Row],[30 - 54 v. väestö 31.12.2025]]</f>
        <v>6.2930374904361139E-2</v>
      </c>
      <c r="S108" s="397">
        <v>0.4159092501716336</v>
      </c>
      <c r="T108" s="479">
        <v>884.25</v>
      </c>
      <c r="U108" s="197">
        <v>914149.03047767223</v>
      </c>
      <c r="V108" s="159">
        <v>0</v>
      </c>
      <c r="W108" s="159">
        <v>0</v>
      </c>
      <c r="X108" s="159">
        <v>745649.16</v>
      </c>
      <c r="Y108" s="159">
        <v>705765.30419228121</v>
      </c>
      <c r="Z108" s="159">
        <v>0</v>
      </c>
      <c r="AA108" s="155">
        <v>0</v>
      </c>
      <c r="AB108" s="159">
        <v>203566.78249650609</v>
      </c>
      <c r="AC108" s="159">
        <v>712024.62750000006</v>
      </c>
      <c r="AD108" s="174">
        <f>SUM(Muut[[#This Row],[Työttömyysaste]:[Työttömät ja palveluissa olevat ]])</f>
        <v>3281154.9046664592</v>
      </c>
      <c r="AF108" s="62"/>
    </row>
    <row r="109" spans="1:32" s="45" customFormat="1" x14ac:dyDescent="0.25">
      <c r="A109" s="90">
        <v>280</v>
      </c>
      <c r="B109" s="151" t="s">
        <v>108</v>
      </c>
      <c r="C109" s="391">
        <v>1984</v>
      </c>
      <c r="D109" s="134">
        <v>57.833333333333336</v>
      </c>
      <c r="E109" s="41">
        <v>930</v>
      </c>
      <c r="F109" s="330">
        <f t="shared" si="3"/>
        <v>6.2186379928315418E-2</v>
      </c>
      <c r="G109" s="373">
        <f>Muut[[#This Row],[Keskim. työttömyysaste 2025, %]]/$F$12</f>
        <v>0.52175656376955803</v>
      </c>
      <c r="H109" s="380">
        <v>3</v>
      </c>
      <c r="I109" s="379">
        <v>1646</v>
      </c>
      <c r="J109" s="385">
        <v>265</v>
      </c>
      <c r="K109" s="269">
        <v>236.26</v>
      </c>
      <c r="L109" s="170">
        <f t="shared" si="4"/>
        <v>8.3975281469567431</v>
      </c>
      <c r="M109" s="373">
        <v>2.2135908183509949</v>
      </c>
      <c r="N109" s="166">
        <v>0</v>
      </c>
      <c r="O109" s="393">
        <v>0</v>
      </c>
      <c r="P109" s="269">
        <v>560</v>
      </c>
      <c r="Q109" s="15">
        <v>94</v>
      </c>
      <c r="R109" s="158">
        <f>Muut[[#This Row],[30 - 54 v. ilman tutkintoa 31.12.2025]]/Muut[[#This Row],[30 - 54 v. väestö 31.12.2025]]</f>
        <v>0.16785714285714284</v>
      </c>
      <c r="S109" s="397">
        <v>1.1093742652537244</v>
      </c>
      <c r="T109" s="479">
        <v>70.833333333333343</v>
      </c>
      <c r="U109" s="197">
        <v>81974.718133264018</v>
      </c>
      <c r="V109" s="159">
        <v>46676.179199999999</v>
      </c>
      <c r="W109" s="159">
        <v>514479.85019999999</v>
      </c>
      <c r="X109" s="159">
        <v>567807.55000000005</v>
      </c>
      <c r="Y109" s="159">
        <v>208477.04579588951</v>
      </c>
      <c r="Z109" s="159">
        <v>0</v>
      </c>
      <c r="AA109" s="155">
        <v>0</v>
      </c>
      <c r="AB109" s="159">
        <v>71532.452623560137</v>
      </c>
      <c r="AC109" s="159">
        <v>57037.125000000007</v>
      </c>
      <c r="AD109" s="174">
        <f>SUM(Muut[[#This Row],[Työttömyysaste]:[Työttömät ja palveluissa olevat ]])</f>
        <v>1547984.9209527136</v>
      </c>
      <c r="AF109" s="62"/>
    </row>
    <row r="110" spans="1:32" s="45" customFormat="1" x14ac:dyDescent="0.25">
      <c r="A110" s="90">
        <v>284</v>
      </c>
      <c r="B110" s="151" t="s">
        <v>109</v>
      </c>
      <c r="C110" s="391">
        <v>2144</v>
      </c>
      <c r="D110" s="134">
        <v>82.5</v>
      </c>
      <c r="E110" s="41">
        <v>924</v>
      </c>
      <c r="F110" s="330">
        <f t="shared" si="3"/>
        <v>8.9285714285714288E-2</v>
      </c>
      <c r="G110" s="373">
        <f>Muut[[#This Row],[Keskim. työttömyysaste 2025, %]]/$F$12</f>
        <v>0.74912557272389191</v>
      </c>
      <c r="H110" s="166">
        <v>0</v>
      </c>
      <c r="I110" s="379">
        <v>10</v>
      </c>
      <c r="J110" s="385">
        <v>88</v>
      </c>
      <c r="K110" s="269">
        <v>191.5</v>
      </c>
      <c r="L110" s="170">
        <f t="shared" si="4"/>
        <v>11.195822454308095</v>
      </c>
      <c r="M110" s="373">
        <v>1.6603238644423715</v>
      </c>
      <c r="N110" s="166">
        <v>0</v>
      </c>
      <c r="O110" s="393">
        <v>0</v>
      </c>
      <c r="P110" s="269">
        <v>564</v>
      </c>
      <c r="Q110" s="15">
        <v>86</v>
      </c>
      <c r="R110" s="158">
        <f>Muut[[#This Row],[30 - 54 v. ilman tutkintoa 31.12.2025]]/Muut[[#This Row],[30 - 54 v. väestö 31.12.2025]]</f>
        <v>0.1524822695035461</v>
      </c>
      <c r="S110" s="397">
        <v>1.0077611403089515</v>
      </c>
      <c r="T110" s="479">
        <v>115.25</v>
      </c>
      <c r="U110" s="197">
        <v>127189.05679898671</v>
      </c>
      <c r="V110" s="159">
        <v>0</v>
      </c>
      <c r="W110" s="159">
        <v>0</v>
      </c>
      <c r="X110" s="159">
        <v>188554.96000000002</v>
      </c>
      <c r="Y110" s="159">
        <v>168980.59032385016</v>
      </c>
      <c r="Z110" s="159">
        <v>0</v>
      </c>
      <c r="AA110" s="155">
        <v>0</v>
      </c>
      <c r="AB110" s="159">
        <v>70220.796256727743</v>
      </c>
      <c r="AC110" s="159">
        <v>92802.757500000007</v>
      </c>
      <c r="AD110" s="174">
        <f>SUM(Muut[[#This Row],[Työttömyysaste]:[Työttömät ja palveluissa olevat ]])</f>
        <v>647748.1608795647</v>
      </c>
      <c r="AF110" s="62"/>
    </row>
    <row r="111" spans="1:32" s="45" customFormat="1" x14ac:dyDescent="0.25">
      <c r="A111" s="90">
        <v>285</v>
      </c>
      <c r="B111" s="151" t="s">
        <v>110</v>
      </c>
      <c r="C111" s="391">
        <v>50029</v>
      </c>
      <c r="D111" s="134">
        <v>3443.0833333333335</v>
      </c>
      <c r="E111" s="41">
        <v>22630</v>
      </c>
      <c r="F111" s="330">
        <f t="shared" si="3"/>
        <v>0.15214685520695242</v>
      </c>
      <c r="G111" s="373">
        <f>Muut[[#This Row],[Keskim. työttömyysaste 2025, %]]/$F$12</f>
        <v>1.2765435205045297</v>
      </c>
      <c r="H111" s="166">
        <v>0</v>
      </c>
      <c r="I111" s="379">
        <v>466</v>
      </c>
      <c r="J111" s="385">
        <v>5879</v>
      </c>
      <c r="K111" s="269">
        <v>272.13</v>
      </c>
      <c r="L111" s="170">
        <f t="shared" si="4"/>
        <v>183.84228126263184</v>
      </c>
      <c r="M111" s="373">
        <v>0.10111216568506466</v>
      </c>
      <c r="N111" s="166">
        <v>3</v>
      </c>
      <c r="O111" s="393">
        <v>434</v>
      </c>
      <c r="P111" s="269">
        <v>14768</v>
      </c>
      <c r="Q111" s="15">
        <v>2565</v>
      </c>
      <c r="R111" s="158">
        <f>Muut[[#This Row],[30 - 54 v. ilman tutkintoa 31.12.2025]]/Muut[[#This Row],[30 - 54 v. väestö 31.12.2025]]</f>
        <v>0.17368634886240519</v>
      </c>
      <c r="S111" s="397">
        <v>1.1478997102781532</v>
      </c>
      <c r="T111" s="479">
        <v>4319.916666666667</v>
      </c>
      <c r="U111" s="197">
        <v>5057405.6643979587</v>
      </c>
      <c r="V111" s="159">
        <v>0</v>
      </c>
      <c r="W111" s="159">
        <v>0</v>
      </c>
      <c r="X111" s="159">
        <v>12596756.93</v>
      </c>
      <c r="Y111" s="159">
        <v>240128.91929414801</v>
      </c>
      <c r="Z111" s="159">
        <v>0</v>
      </c>
      <c r="AA111" s="155">
        <v>146865.59999999998</v>
      </c>
      <c r="AB111" s="159">
        <v>1866418.9246789361</v>
      </c>
      <c r="AC111" s="159">
        <v>3478526.4975000005</v>
      </c>
      <c r="AD111" s="174">
        <f>SUM(Muut[[#This Row],[Työttömyysaste]:[Työttömät ja palveluissa olevat ]])</f>
        <v>23386102.535871044</v>
      </c>
      <c r="AF111" s="62"/>
    </row>
    <row r="112" spans="1:32" s="45" customFormat="1" x14ac:dyDescent="0.25">
      <c r="A112" s="90">
        <v>286</v>
      </c>
      <c r="B112" s="151" t="s">
        <v>111</v>
      </c>
      <c r="C112" s="391">
        <v>77625</v>
      </c>
      <c r="D112" s="134">
        <v>4677.833333333333</v>
      </c>
      <c r="E112" s="41">
        <v>35168</v>
      </c>
      <c r="F112" s="330">
        <f t="shared" si="3"/>
        <v>0.13301391416439187</v>
      </c>
      <c r="G112" s="373">
        <f>Muut[[#This Row],[Keskim. työttömyysaste 2025, %]]/$F$12</f>
        <v>1.1160141958408425</v>
      </c>
      <c r="H112" s="166">
        <v>0</v>
      </c>
      <c r="I112" s="379">
        <v>275</v>
      </c>
      <c r="J112" s="385">
        <v>4840</v>
      </c>
      <c r="K112" s="269">
        <v>2557.61</v>
      </c>
      <c r="L112" s="170">
        <f t="shared" si="4"/>
        <v>30.350600756174707</v>
      </c>
      <c r="M112" s="373">
        <v>0.61246534631330807</v>
      </c>
      <c r="N112" s="166">
        <v>0</v>
      </c>
      <c r="O112" s="393">
        <v>0</v>
      </c>
      <c r="P112" s="269">
        <v>22203</v>
      </c>
      <c r="Q112" s="15">
        <v>2979</v>
      </c>
      <c r="R112" s="158">
        <f>Muut[[#This Row],[30 - 54 v. ilman tutkintoa 31.12.2025]]/Muut[[#This Row],[30 - 54 v. väestö 31.12.2025]]</f>
        <v>0.13417105796513984</v>
      </c>
      <c r="S112" s="397">
        <v>0.8867416442031858</v>
      </c>
      <c r="T112" s="479">
        <v>5690.9166666666661</v>
      </c>
      <c r="U112" s="197">
        <v>6860277.368590394</v>
      </c>
      <c r="V112" s="159">
        <v>0</v>
      </c>
      <c r="W112" s="159">
        <v>0</v>
      </c>
      <c r="X112" s="159">
        <v>10370522.800000001</v>
      </c>
      <c r="Y112" s="159">
        <v>2256848.2904343735</v>
      </c>
      <c r="Z112" s="159">
        <v>0</v>
      </c>
      <c r="AA112" s="155">
        <v>0</v>
      </c>
      <c r="AB112" s="159">
        <v>2237082.9042663495</v>
      </c>
      <c r="AC112" s="159">
        <v>4582496.8274999997</v>
      </c>
      <c r="AD112" s="174">
        <f>SUM(Muut[[#This Row],[Työttömyysaste]:[Työttömät ja palveluissa olevat ]])</f>
        <v>26307228.190791123</v>
      </c>
      <c r="AF112" s="62"/>
    </row>
    <row r="113" spans="1:32" s="45" customFormat="1" x14ac:dyDescent="0.25">
      <c r="A113" s="90">
        <v>287</v>
      </c>
      <c r="B113" s="151" t="s">
        <v>112</v>
      </c>
      <c r="C113" s="391">
        <v>6113</v>
      </c>
      <c r="D113" s="134">
        <v>161.66666666666666</v>
      </c>
      <c r="E113" s="41">
        <v>2575</v>
      </c>
      <c r="F113" s="330">
        <f t="shared" si="3"/>
        <v>6.2783171521035588E-2</v>
      </c>
      <c r="G113" s="373">
        <f>Muut[[#This Row],[Keskim. työttömyysaste 2025, %]]/$F$12</f>
        <v>0.52676376841892303</v>
      </c>
      <c r="H113" s="166">
        <v>3</v>
      </c>
      <c r="I113" s="379">
        <v>3173</v>
      </c>
      <c r="J113" s="385">
        <v>528</v>
      </c>
      <c r="K113" s="269">
        <v>683.21</v>
      </c>
      <c r="L113" s="170">
        <f t="shared" si="4"/>
        <v>8.9474685674975483</v>
      </c>
      <c r="M113" s="373">
        <v>2.0775363515075669</v>
      </c>
      <c r="N113" s="166">
        <v>0</v>
      </c>
      <c r="O113" s="393">
        <v>0</v>
      </c>
      <c r="P113" s="269">
        <v>1492</v>
      </c>
      <c r="Q113" s="15">
        <v>295</v>
      </c>
      <c r="R113" s="158">
        <f>Muut[[#This Row],[30 - 54 v. ilman tutkintoa 31.12.2025]]/Muut[[#This Row],[30 - 54 v. väestö 31.12.2025]]</f>
        <v>0.19772117962466487</v>
      </c>
      <c r="S113" s="397">
        <v>1.3067468243391371</v>
      </c>
      <c r="T113" s="479">
        <v>212.08333333333331</v>
      </c>
      <c r="U113" s="197">
        <v>255000.26670535075</v>
      </c>
      <c r="V113" s="159">
        <v>143816.27189999999</v>
      </c>
      <c r="W113" s="159">
        <v>991764.62009999994</v>
      </c>
      <c r="X113" s="159">
        <v>1131329.76</v>
      </c>
      <c r="Y113" s="159">
        <v>602868.03715487046</v>
      </c>
      <c r="Z113" s="159">
        <v>0</v>
      </c>
      <c r="AA113" s="155">
        <v>0</v>
      </c>
      <c r="AB113" s="159">
        <v>259614.65845851722</v>
      </c>
      <c r="AC113" s="159">
        <v>170775.86249999999</v>
      </c>
      <c r="AD113" s="174">
        <f>SUM(Muut[[#This Row],[Työttömyysaste]:[Työttömät ja palveluissa olevat ]])</f>
        <v>3555169.4768187385</v>
      </c>
      <c r="AF113" s="62"/>
    </row>
    <row r="114" spans="1:32" s="45" customFormat="1" x14ac:dyDescent="0.25">
      <c r="A114" s="90">
        <v>288</v>
      </c>
      <c r="B114" s="151" t="s">
        <v>113</v>
      </c>
      <c r="C114" s="391">
        <v>6268</v>
      </c>
      <c r="D114" s="134">
        <v>155</v>
      </c>
      <c r="E114" s="41">
        <v>2984</v>
      </c>
      <c r="F114" s="330">
        <f t="shared" si="3"/>
        <v>5.1943699731903485E-2</v>
      </c>
      <c r="G114" s="373">
        <f>Muut[[#This Row],[Keskim. työttömyysaste 2025, %]]/$F$12</f>
        <v>0.43581836268387275</v>
      </c>
      <c r="H114" s="166">
        <v>3</v>
      </c>
      <c r="I114" s="379">
        <v>4728</v>
      </c>
      <c r="J114" s="385">
        <v>331</v>
      </c>
      <c r="K114" s="269">
        <v>712.98</v>
      </c>
      <c r="L114" s="170">
        <f t="shared" si="4"/>
        <v>8.7912704423686492</v>
      </c>
      <c r="M114" s="373">
        <v>2.1144487960876681</v>
      </c>
      <c r="N114" s="166">
        <v>0</v>
      </c>
      <c r="O114" s="393">
        <v>0</v>
      </c>
      <c r="P114" s="269">
        <v>1817</v>
      </c>
      <c r="Q114" s="15">
        <v>217</v>
      </c>
      <c r="R114" s="158">
        <f>Muut[[#This Row],[30 - 54 v. ilman tutkintoa 31.12.2025]]/Muut[[#This Row],[30 - 54 v. väestö 31.12.2025]]</f>
        <v>0.11942762795817281</v>
      </c>
      <c r="S114" s="397">
        <v>0.78930175244225698</v>
      </c>
      <c r="T114" s="479">
        <v>206.25</v>
      </c>
      <c r="U114" s="197">
        <v>216324.0750913861</v>
      </c>
      <c r="V114" s="159">
        <v>147462.84839999999</v>
      </c>
      <c r="W114" s="159">
        <v>1477801.1735999999</v>
      </c>
      <c r="X114" s="159">
        <v>709223.77</v>
      </c>
      <c r="Y114" s="159">
        <v>629137.23910756514</v>
      </c>
      <c r="Z114" s="159">
        <v>0</v>
      </c>
      <c r="AA114" s="155">
        <v>0</v>
      </c>
      <c r="AB114" s="159">
        <v>160788.65999001215</v>
      </c>
      <c r="AC114" s="159">
        <v>166078.6875</v>
      </c>
      <c r="AD114" s="174">
        <f>SUM(Muut[[#This Row],[Työttömyysaste]:[Työttömät ja palveluissa olevat ]])</f>
        <v>3506816.4536889633</v>
      </c>
      <c r="AF114" s="62"/>
    </row>
    <row r="115" spans="1:32" s="45" customFormat="1" x14ac:dyDescent="0.25">
      <c r="A115" s="90">
        <v>290</v>
      </c>
      <c r="B115" s="151" t="s">
        <v>114</v>
      </c>
      <c r="C115" s="391">
        <v>7300</v>
      </c>
      <c r="D115" s="134">
        <v>342.16666666666669</v>
      </c>
      <c r="E115" s="41">
        <v>2927</v>
      </c>
      <c r="F115" s="330">
        <f t="shared" si="3"/>
        <v>0.11690012527047033</v>
      </c>
      <c r="G115" s="373">
        <f>Muut[[#This Row],[Keskim. työttömyysaste 2025, %]]/$F$12</f>
        <v>0.98081618090104095</v>
      </c>
      <c r="H115" s="166">
        <v>0</v>
      </c>
      <c r="I115" s="379">
        <v>0</v>
      </c>
      <c r="J115" s="385">
        <v>261</v>
      </c>
      <c r="K115" s="269">
        <v>4807.3</v>
      </c>
      <c r="L115" s="170">
        <f t="shared" si="4"/>
        <v>1.5185239115511826</v>
      </c>
      <c r="M115" s="373">
        <v>12.241289756154721</v>
      </c>
      <c r="N115" s="166">
        <v>0</v>
      </c>
      <c r="O115" s="393">
        <v>0</v>
      </c>
      <c r="P115" s="269">
        <v>1677</v>
      </c>
      <c r="Q115" s="15">
        <v>192</v>
      </c>
      <c r="R115" s="158">
        <f>Muut[[#This Row],[30 - 54 v. ilman tutkintoa 31.12.2025]]/Muut[[#This Row],[30 - 54 v. väestö 31.12.2025]]</f>
        <v>0.11449016100178891</v>
      </c>
      <c r="S115" s="397">
        <v>0.75666984483487776</v>
      </c>
      <c r="T115" s="479">
        <v>411.33333333333337</v>
      </c>
      <c r="U115" s="197">
        <v>566997.08356854005</v>
      </c>
      <c r="V115" s="159">
        <v>0</v>
      </c>
      <c r="W115" s="159">
        <v>0</v>
      </c>
      <c r="X115" s="159">
        <v>559236.87</v>
      </c>
      <c r="Y115" s="159">
        <v>4241986.3804900516</v>
      </c>
      <c r="Z115" s="159">
        <v>0</v>
      </c>
      <c r="AA115" s="155">
        <v>0</v>
      </c>
      <c r="AB115" s="159">
        <v>179519.92068707474</v>
      </c>
      <c r="AC115" s="159">
        <v>331217.94000000006</v>
      </c>
      <c r="AD115" s="174">
        <f>SUM(Muut[[#This Row],[Työttömyysaste]:[Työttömät ja palveluissa olevat ]])</f>
        <v>5878958.1947456673</v>
      </c>
      <c r="AF115" s="62"/>
    </row>
    <row r="116" spans="1:32" s="45" customFormat="1" x14ac:dyDescent="0.25">
      <c r="A116" s="90">
        <v>291</v>
      </c>
      <c r="B116" s="151" t="s">
        <v>115</v>
      </c>
      <c r="C116" s="391">
        <v>1979</v>
      </c>
      <c r="D116" s="134">
        <v>76.416666666666671</v>
      </c>
      <c r="E116" s="41">
        <v>754</v>
      </c>
      <c r="F116" s="330">
        <f t="shared" si="3"/>
        <v>0.10134836427939876</v>
      </c>
      <c r="G116" s="373">
        <f>Muut[[#This Row],[Keskim. työttömyysaste 2025, %]]/$F$12</f>
        <v>0.85033369607686338</v>
      </c>
      <c r="H116" s="166">
        <v>0</v>
      </c>
      <c r="I116" s="379">
        <v>0</v>
      </c>
      <c r="J116" s="385">
        <v>49</v>
      </c>
      <c r="K116" s="269">
        <v>660.93</v>
      </c>
      <c r="L116" s="170">
        <f t="shared" si="4"/>
        <v>2.9942656559696186</v>
      </c>
      <c r="M116" s="373">
        <v>6.2080968553633573</v>
      </c>
      <c r="N116" s="166">
        <v>3</v>
      </c>
      <c r="O116" s="393">
        <v>155</v>
      </c>
      <c r="P116" s="269">
        <v>429</v>
      </c>
      <c r="Q116" s="15">
        <v>57</v>
      </c>
      <c r="R116" s="158">
        <f>Muut[[#This Row],[30 - 54 v. ilman tutkintoa 31.12.2025]]/Muut[[#This Row],[30 - 54 v. väestö 31.12.2025]]</f>
        <v>0.13286713286713286</v>
      </c>
      <c r="S116" s="397">
        <v>0.87812395345183969</v>
      </c>
      <c r="T116" s="479">
        <v>99.666666666666671</v>
      </c>
      <c r="U116" s="197">
        <v>133261.75435141477</v>
      </c>
      <c r="V116" s="159">
        <v>0</v>
      </c>
      <c r="W116" s="159">
        <v>0</v>
      </c>
      <c r="X116" s="159">
        <v>104990.83</v>
      </c>
      <c r="Y116" s="159">
        <v>583208.04993599106</v>
      </c>
      <c r="Z116" s="159">
        <v>0</v>
      </c>
      <c r="AA116" s="155">
        <v>52452</v>
      </c>
      <c r="AB116" s="159">
        <v>56478.737376138699</v>
      </c>
      <c r="AC116" s="159">
        <v>80254.590000000011</v>
      </c>
      <c r="AD116" s="174">
        <f>SUM(Muut[[#This Row],[Työttömyysaste]:[Työttömät ja palveluissa olevat ]])</f>
        <v>1010645.9616635444</v>
      </c>
      <c r="AF116" s="62"/>
    </row>
    <row r="117" spans="1:32" s="45" customFormat="1" x14ac:dyDescent="0.25">
      <c r="A117" s="151">
        <v>297</v>
      </c>
      <c r="B117" s="151" t="s">
        <v>116</v>
      </c>
      <c r="C117" s="391">
        <v>126572</v>
      </c>
      <c r="D117" s="134">
        <v>7633.333333333333</v>
      </c>
      <c r="E117" s="41">
        <v>60581</v>
      </c>
      <c r="F117" s="330">
        <f t="shared" si="3"/>
        <v>0.12600210186912289</v>
      </c>
      <c r="G117" s="373">
        <f>Muut[[#This Row],[Keskim. työttömyysaste 2025, %]]/$F$12</f>
        <v>1.0571836433437536</v>
      </c>
      <c r="H117" s="166">
        <v>0</v>
      </c>
      <c r="I117" s="379">
        <v>143</v>
      </c>
      <c r="J117" s="385">
        <v>9208</v>
      </c>
      <c r="K117" s="269">
        <v>3241.73</v>
      </c>
      <c r="L117" s="170">
        <f t="shared" si="4"/>
        <v>39.044584218920143</v>
      </c>
      <c r="M117" s="373">
        <v>0.47608885008794183</v>
      </c>
      <c r="N117" s="166">
        <v>3</v>
      </c>
      <c r="O117" s="393">
        <v>774</v>
      </c>
      <c r="P117" s="269">
        <v>39612</v>
      </c>
      <c r="Q117" s="15">
        <v>4413</v>
      </c>
      <c r="R117" s="158">
        <f>Muut[[#This Row],[30 - 54 v. ilman tutkintoa 31.12.2025]]/Muut[[#This Row],[30 - 54 v. väestö 31.12.2025]]</f>
        <v>0.11140563465616479</v>
      </c>
      <c r="S117" s="397">
        <v>0.73628409246183302</v>
      </c>
      <c r="T117" s="479">
        <v>9233.4166666666661</v>
      </c>
      <c r="U117" s="197">
        <v>10596401.871459149</v>
      </c>
      <c r="V117" s="159">
        <v>0</v>
      </c>
      <c r="W117" s="159">
        <v>0</v>
      </c>
      <c r="X117" s="159">
        <v>19729705.359999999</v>
      </c>
      <c r="Y117" s="159">
        <v>2860519.316295221</v>
      </c>
      <c r="Z117" s="159">
        <v>0</v>
      </c>
      <c r="AA117" s="155">
        <v>261921.59999999998</v>
      </c>
      <c r="AB117" s="159">
        <v>3028770.8799100718</v>
      </c>
      <c r="AC117" s="159">
        <v>7435024.1025</v>
      </c>
      <c r="AD117" s="174">
        <f>SUM(Muut[[#This Row],[Työttömyysaste]:[Työttömät ja palveluissa olevat ]])</f>
        <v>43912343.130164444</v>
      </c>
      <c r="AF117" s="62"/>
    </row>
    <row r="118" spans="1:32" s="45" customFormat="1" x14ac:dyDescent="0.25">
      <c r="A118" s="90">
        <v>300</v>
      </c>
      <c r="B118" s="151" t="s">
        <v>117</v>
      </c>
      <c r="C118" s="391">
        <v>3306</v>
      </c>
      <c r="D118" s="134">
        <v>79.5</v>
      </c>
      <c r="E118" s="41">
        <v>1432</v>
      </c>
      <c r="F118" s="330">
        <f t="shared" si="3"/>
        <v>5.5516759776536313E-2</v>
      </c>
      <c r="G118" s="373">
        <f>Muut[[#This Row],[Keskim. työttömyysaste 2025, %]]/$F$12</f>
        <v>0.46579707398977188</v>
      </c>
      <c r="H118" s="166">
        <v>0</v>
      </c>
      <c r="I118" s="379">
        <v>0</v>
      </c>
      <c r="J118" s="385">
        <v>95</v>
      </c>
      <c r="K118" s="269">
        <v>462.37</v>
      </c>
      <c r="L118" s="170">
        <f t="shared" si="4"/>
        <v>7.1501178709691375</v>
      </c>
      <c r="M118" s="373">
        <v>2.5997740930147706</v>
      </c>
      <c r="N118" s="166">
        <v>0</v>
      </c>
      <c r="O118" s="393">
        <v>0</v>
      </c>
      <c r="P118" s="269">
        <v>855</v>
      </c>
      <c r="Q118" s="15">
        <v>114</v>
      </c>
      <c r="R118" s="158">
        <f>Muut[[#This Row],[30 - 54 v. ilman tutkintoa 31.12.2025]]/Muut[[#This Row],[30 - 54 v. väestö 31.12.2025]]</f>
        <v>0.13333333333333333</v>
      </c>
      <c r="S118" s="397">
        <v>0.8812050901306181</v>
      </c>
      <c r="T118" s="479">
        <v>100.16666666666667</v>
      </c>
      <c r="U118" s="197">
        <v>121946.67077626061</v>
      </c>
      <c r="V118" s="159">
        <v>0</v>
      </c>
      <c r="W118" s="159">
        <v>0</v>
      </c>
      <c r="X118" s="159">
        <v>203553.65</v>
      </c>
      <c r="Y118" s="159">
        <v>407997.6791020293</v>
      </c>
      <c r="Z118" s="159">
        <v>0</v>
      </c>
      <c r="AA118" s="155">
        <v>0</v>
      </c>
      <c r="AB118" s="159">
        <v>94681.080909084267</v>
      </c>
      <c r="AC118" s="159">
        <v>80657.205000000002</v>
      </c>
      <c r="AD118" s="174">
        <f>SUM(Muut[[#This Row],[Työttömyysaste]:[Työttömät ja palveluissa olevat ]])</f>
        <v>908836.28578737413</v>
      </c>
      <c r="AF118" s="62"/>
    </row>
    <row r="119" spans="1:32" s="45" customFormat="1" x14ac:dyDescent="0.25">
      <c r="A119" s="90">
        <v>301</v>
      </c>
      <c r="B119" s="151" t="s">
        <v>118</v>
      </c>
      <c r="C119" s="391">
        <v>19441</v>
      </c>
      <c r="D119" s="134">
        <v>695.25</v>
      </c>
      <c r="E119" s="41">
        <v>8381</v>
      </c>
      <c r="F119" s="330">
        <f t="shared" si="3"/>
        <v>8.295549457105357E-2</v>
      </c>
      <c r="G119" s="373">
        <f>Muut[[#This Row],[Keskim. työttömyysaste 2025, %]]/$F$12</f>
        <v>0.69601372266870321</v>
      </c>
      <c r="H119" s="166">
        <v>0</v>
      </c>
      <c r="I119" s="379">
        <v>83</v>
      </c>
      <c r="J119" s="385">
        <v>702</v>
      </c>
      <c r="K119" s="269">
        <v>1724.77</v>
      </c>
      <c r="L119" s="170">
        <f t="shared" si="4"/>
        <v>11.27164781391142</v>
      </c>
      <c r="M119" s="373">
        <v>1.6491547207503598</v>
      </c>
      <c r="N119" s="166">
        <v>0</v>
      </c>
      <c r="O119" s="393">
        <v>0</v>
      </c>
      <c r="P119" s="269">
        <v>5250</v>
      </c>
      <c r="Q119" s="15">
        <v>657</v>
      </c>
      <c r="R119" s="158">
        <f>Muut[[#This Row],[30 - 54 v. ilman tutkintoa 31.12.2025]]/Muut[[#This Row],[30 - 54 v. väestö 31.12.2025]]</f>
        <v>0.12514285714285714</v>
      </c>
      <c r="S119" s="397">
        <v>0.82707392030830862</v>
      </c>
      <c r="T119" s="479">
        <v>937.75</v>
      </c>
      <c r="U119" s="197">
        <v>1071535.948338435</v>
      </c>
      <c r="V119" s="159">
        <v>0</v>
      </c>
      <c r="W119" s="159">
        <v>0</v>
      </c>
      <c r="X119" s="159">
        <v>1504154.34</v>
      </c>
      <c r="Y119" s="159">
        <v>1521945.9674823347</v>
      </c>
      <c r="Z119" s="159">
        <v>0</v>
      </c>
      <c r="AA119" s="155">
        <v>0</v>
      </c>
      <c r="AB119" s="159">
        <v>522572.18275319936</v>
      </c>
      <c r="AC119" s="159">
        <v>755104.4325</v>
      </c>
      <c r="AD119" s="174">
        <f>SUM(Muut[[#This Row],[Työttömyysaste]:[Työttömät ja palveluissa olevat ]])</f>
        <v>5375312.8710739696</v>
      </c>
      <c r="AF119" s="62"/>
    </row>
    <row r="120" spans="1:32" s="45" customFormat="1" x14ac:dyDescent="0.25">
      <c r="A120" s="90">
        <v>304</v>
      </c>
      <c r="B120" s="151" t="s">
        <v>119</v>
      </c>
      <c r="C120" s="391">
        <v>972</v>
      </c>
      <c r="D120" s="134">
        <v>35.166666666666664</v>
      </c>
      <c r="E120" s="41">
        <v>397</v>
      </c>
      <c r="F120" s="330">
        <f t="shared" si="3"/>
        <v>8.8581024349286303E-2</v>
      </c>
      <c r="G120" s="373">
        <f>Muut[[#This Row],[Keskim. työttömyysaste 2025, %]]/$F$12</f>
        <v>0.74321307869903486</v>
      </c>
      <c r="H120" s="166">
        <v>0</v>
      </c>
      <c r="I120" s="379">
        <v>19</v>
      </c>
      <c r="J120" s="385">
        <v>47</v>
      </c>
      <c r="K120" s="269">
        <v>166.76</v>
      </c>
      <c r="L120" s="170">
        <f t="shared" si="4"/>
        <v>5.8287359078915815</v>
      </c>
      <c r="M120" s="373">
        <v>3.189146239715559</v>
      </c>
      <c r="N120" s="166">
        <v>1</v>
      </c>
      <c r="O120" s="393">
        <v>0</v>
      </c>
      <c r="P120" s="269">
        <v>233</v>
      </c>
      <c r="Q120" s="15">
        <v>34</v>
      </c>
      <c r="R120" s="158">
        <f>Muut[[#This Row],[30 - 54 v. ilman tutkintoa 31.12.2025]]/Muut[[#This Row],[30 - 54 v. väestö 31.12.2025]]</f>
        <v>0.14592274678111589</v>
      </c>
      <c r="S120" s="397">
        <v>0.96440900422020437</v>
      </c>
      <c r="T120" s="479">
        <v>47.25</v>
      </c>
      <c r="U120" s="197">
        <v>57207.102478515619</v>
      </c>
      <c r="V120" s="159">
        <v>0</v>
      </c>
      <c r="W120" s="159">
        <v>0</v>
      </c>
      <c r="X120" s="159">
        <v>100705.49</v>
      </c>
      <c r="Y120" s="159">
        <v>147149.88638331724</v>
      </c>
      <c r="Z120" s="159">
        <v>449656.92000000004</v>
      </c>
      <c r="AA120" s="155">
        <v>0</v>
      </c>
      <c r="AB120" s="159">
        <v>30465.680443316258</v>
      </c>
      <c r="AC120" s="159">
        <v>38047.1175</v>
      </c>
      <c r="AD120" s="174">
        <f>SUM(Muut[[#This Row],[Työttömyysaste]:[Työttömät ja palveluissa olevat ]])</f>
        <v>823232.1968051492</v>
      </c>
      <c r="AF120" s="62"/>
    </row>
    <row r="121" spans="1:32" s="45" customFormat="1" x14ac:dyDescent="0.25">
      <c r="A121" s="90">
        <v>305</v>
      </c>
      <c r="B121" s="151" t="s">
        <v>120</v>
      </c>
      <c r="C121" s="391">
        <v>14800</v>
      </c>
      <c r="D121" s="134">
        <v>751.75</v>
      </c>
      <c r="E121" s="41">
        <v>6543</v>
      </c>
      <c r="F121" s="330">
        <f t="shared" si="3"/>
        <v>0.11489377961179886</v>
      </c>
      <c r="G121" s="373">
        <f>Muut[[#This Row],[Keskim. työttömyysaste 2025, %]]/$F$12</f>
        <v>0.96398252668593609</v>
      </c>
      <c r="H121" s="166">
        <v>0</v>
      </c>
      <c r="I121" s="379">
        <v>45</v>
      </c>
      <c r="J121" s="385">
        <v>740</v>
      </c>
      <c r="K121" s="269">
        <v>4979.17</v>
      </c>
      <c r="L121" s="170">
        <f t="shared" si="4"/>
        <v>2.9723829473586965</v>
      </c>
      <c r="M121" s="373">
        <v>6.2538009173635167</v>
      </c>
      <c r="N121" s="166">
        <v>0</v>
      </c>
      <c r="O121" s="393">
        <v>0</v>
      </c>
      <c r="P121" s="269">
        <v>4045</v>
      </c>
      <c r="Q121" s="15">
        <v>501</v>
      </c>
      <c r="R121" s="158">
        <f>Muut[[#This Row],[30 - 54 v. ilman tutkintoa 31.12.2025]]/Muut[[#This Row],[30 - 54 v. väestö 31.12.2025]]</f>
        <v>0.1238566131025958</v>
      </c>
      <c r="S121" s="397">
        <v>0.81857308434259513</v>
      </c>
      <c r="T121" s="479">
        <v>957.83333333333337</v>
      </c>
      <c r="U121" s="197">
        <v>1129799.0890662374</v>
      </c>
      <c r="V121" s="159">
        <v>0</v>
      </c>
      <c r="W121" s="159">
        <v>0</v>
      </c>
      <c r="X121" s="159">
        <v>1585575.8</v>
      </c>
      <c r="Y121" s="159">
        <v>4393645.3572992431</v>
      </c>
      <c r="Z121" s="159">
        <v>0</v>
      </c>
      <c r="AA121" s="155">
        <v>0</v>
      </c>
      <c r="AB121" s="159">
        <v>393733.65356878826</v>
      </c>
      <c r="AC121" s="159">
        <v>771276.13500000001</v>
      </c>
      <c r="AD121" s="174">
        <f>SUM(Muut[[#This Row],[Työttömyysaste]:[Työttömät ja palveluissa olevat ]])</f>
        <v>8274030.0349342683</v>
      </c>
      <c r="AF121" s="62"/>
    </row>
    <row r="122" spans="1:32" s="45" customFormat="1" x14ac:dyDescent="0.25">
      <c r="A122" s="90">
        <v>309</v>
      </c>
      <c r="B122" s="151" t="s">
        <v>121</v>
      </c>
      <c r="C122" s="391">
        <v>6365</v>
      </c>
      <c r="D122" s="134">
        <v>458.5</v>
      </c>
      <c r="E122" s="41">
        <v>2540</v>
      </c>
      <c r="F122" s="330">
        <f t="shared" si="3"/>
        <v>0.18051181102362204</v>
      </c>
      <c r="G122" s="373">
        <f>Muut[[#This Row],[Keskim. työttömyysaste 2025, %]]/$F$12</f>
        <v>1.5145313547447754</v>
      </c>
      <c r="H122" s="166">
        <v>0</v>
      </c>
      <c r="I122" s="379">
        <v>0</v>
      </c>
      <c r="J122" s="385">
        <v>524</v>
      </c>
      <c r="K122" s="269">
        <v>446.25</v>
      </c>
      <c r="L122" s="170">
        <f t="shared" si="4"/>
        <v>14.263305322128852</v>
      </c>
      <c r="M122" s="373">
        <v>1.3032527021705134</v>
      </c>
      <c r="N122" s="166">
        <v>0</v>
      </c>
      <c r="O122" s="393">
        <v>0</v>
      </c>
      <c r="P122" s="269">
        <v>1713</v>
      </c>
      <c r="Q122" s="15">
        <v>330</v>
      </c>
      <c r="R122" s="158">
        <f>Muut[[#This Row],[30 - 54 v. ilman tutkintoa 31.12.2025]]/Muut[[#This Row],[30 - 54 v. väestö 31.12.2025]]</f>
        <v>0.19264448336252188</v>
      </c>
      <c r="S122" s="397">
        <v>1.2731947449347809</v>
      </c>
      <c r="T122" s="479">
        <v>627.66666666666663</v>
      </c>
      <c r="U122" s="197">
        <v>763390.97225694975</v>
      </c>
      <c r="V122" s="159">
        <v>0</v>
      </c>
      <c r="W122" s="159">
        <v>0</v>
      </c>
      <c r="X122" s="159">
        <v>1122759.08</v>
      </c>
      <c r="Y122" s="159">
        <v>393773.30773899809</v>
      </c>
      <c r="Z122" s="159">
        <v>0</v>
      </c>
      <c r="AA122" s="155">
        <v>0</v>
      </c>
      <c r="AB122" s="159">
        <v>263376.2479240711</v>
      </c>
      <c r="AC122" s="159">
        <v>505416.02999999997</v>
      </c>
      <c r="AD122" s="174">
        <f>SUM(Muut[[#This Row],[Työttömyysaste]:[Työttömät ja palveluissa olevat ]])</f>
        <v>3048715.6379200188</v>
      </c>
      <c r="AF122" s="62"/>
    </row>
    <row r="123" spans="1:32" s="45" customFormat="1" x14ac:dyDescent="0.25">
      <c r="A123" s="90">
        <v>312</v>
      </c>
      <c r="B123" s="151" t="s">
        <v>122</v>
      </c>
      <c r="C123" s="391">
        <v>1129</v>
      </c>
      <c r="D123" s="134">
        <v>42.666666666666664</v>
      </c>
      <c r="E123" s="41">
        <v>412</v>
      </c>
      <c r="F123" s="330">
        <f t="shared" si="3"/>
        <v>0.1035598705501618</v>
      </c>
      <c r="G123" s="373">
        <f>Muut[[#This Row],[Keskim. työttömyysaste 2025, %]]/$F$12</f>
        <v>0.86888869017554315</v>
      </c>
      <c r="H123" s="166">
        <v>0</v>
      </c>
      <c r="I123" s="379">
        <v>0</v>
      </c>
      <c r="J123" s="385">
        <v>30</v>
      </c>
      <c r="K123" s="269">
        <v>448.22</v>
      </c>
      <c r="L123" s="170">
        <f t="shared" si="4"/>
        <v>2.5188523492927577</v>
      </c>
      <c r="M123" s="373">
        <v>7.3798256607485611</v>
      </c>
      <c r="N123" s="166">
        <v>0</v>
      </c>
      <c r="O123" s="393">
        <v>0</v>
      </c>
      <c r="P123" s="269">
        <v>245</v>
      </c>
      <c r="Q123" s="15">
        <v>35</v>
      </c>
      <c r="R123" s="158">
        <f>Muut[[#This Row],[30 - 54 v. ilman tutkintoa 31.12.2025]]/Muut[[#This Row],[30 - 54 v. väestö 31.12.2025]]</f>
        <v>0.14285714285714285</v>
      </c>
      <c r="S123" s="397">
        <v>0.94414831085423367</v>
      </c>
      <c r="T123" s="479">
        <v>55.75</v>
      </c>
      <c r="U123" s="197">
        <v>77683.436478376418</v>
      </c>
      <c r="V123" s="159">
        <v>0</v>
      </c>
      <c r="W123" s="159">
        <v>0</v>
      </c>
      <c r="X123" s="159">
        <v>64280.100000000006</v>
      </c>
      <c r="Y123" s="159">
        <v>395511.64592666394</v>
      </c>
      <c r="Z123" s="159">
        <v>0</v>
      </c>
      <c r="AA123" s="155">
        <v>0</v>
      </c>
      <c r="AB123" s="159">
        <v>34643.161896018973</v>
      </c>
      <c r="AC123" s="159">
        <v>44891.572500000002</v>
      </c>
      <c r="AD123" s="174">
        <f>SUM(Muut[[#This Row],[Työttömyysaste]:[Työttömät ja palveluissa olevat ]])</f>
        <v>617009.91680105939</v>
      </c>
      <c r="AF123" s="62"/>
    </row>
    <row r="124" spans="1:32" s="45" customFormat="1" x14ac:dyDescent="0.25">
      <c r="A124" s="90">
        <v>316</v>
      </c>
      <c r="B124" s="151" t="s">
        <v>123</v>
      </c>
      <c r="C124" s="391">
        <v>4052</v>
      </c>
      <c r="D124" s="134">
        <v>248.75</v>
      </c>
      <c r="E124" s="41">
        <v>1896</v>
      </c>
      <c r="F124" s="330">
        <f t="shared" si="3"/>
        <v>0.13119725738396623</v>
      </c>
      <c r="G124" s="373">
        <f>Muut[[#This Row],[Keskim. työttömyysaste 2025, %]]/$F$12</f>
        <v>1.1007720704687567</v>
      </c>
      <c r="H124" s="166">
        <v>0</v>
      </c>
      <c r="I124" s="379">
        <v>21</v>
      </c>
      <c r="J124" s="385">
        <v>247</v>
      </c>
      <c r="K124" s="269">
        <v>256.68</v>
      </c>
      <c r="L124" s="170">
        <f t="shared" si="4"/>
        <v>15.786192925042855</v>
      </c>
      <c r="M124" s="373">
        <v>1.1775284447118859</v>
      </c>
      <c r="N124" s="166">
        <v>0</v>
      </c>
      <c r="O124" s="393">
        <v>0</v>
      </c>
      <c r="P124" s="269">
        <v>1157</v>
      </c>
      <c r="Q124" s="15">
        <v>243</v>
      </c>
      <c r="R124" s="158">
        <f>Muut[[#This Row],[30 - 54 v. ilman tutkintoa 31.12.2025]]/Muut[[#This Row],[30 - 54 v. väestö 31.12.2025]]</f>
        <v>0.21002592912705273</v>
      </c>
      <c r="S124" s="397">
        <v>1.3880693835462847</v>
      </c>
      <c r="T124" s="479">
        <v>325.5</v>
      </c>
      <c r="U124" s="197">
        <v>353213.40833522525</v>
      </c>
      <c r="V124" s="159">
        <v>0</v>
      </c>
      <c r="W124" s="159">
        <v>0</v>
      </c>
      <c r="X124" s="159">
        <v>529239.49</v>
      </c>
      <c r="Y124" s="159">
        <v>226495.75939595749</v>
      </c>
      <c r="Z124" s="159">
        <v>0</v>
      </c>
      <c r="AA124" s="155">
        <v>0</v>
      </c>
      <c r="AB124" s="159">
        <v>182794.85711921024</v>
      </c>
      <c r="AC124" s="159">
        <v>262102.36500000002</v>
      </c>
      <c r="AD124" s="174">
        <f>SUM(Muut[[#This Row],[Työttömyysaste]:[Työttömät ja palveluissa olevat ]])</f>
        <v>1553845.8798503929</v>
      </c>
      <c r="AF124" s="62"/>
    </row>
    <row r="125" spans="1:32" s="45" customFormat="1" x14ac:dyDescent="0.25">
      <c r="A125" s="90">
        <v>317</v>
      </c>
      <c r="B125" s="151" t="s">
        <v>124</v>
      </c>
      <c r="C125" s="391">
        <v>2324</v>
      </c>
      <c r="D125" s="134">
        <v>97.75</v>
      </c>
      <c r="E125" s="41">
        <v>972</v>
      </c>
      <c r="F125" s="330">
        <f t="shared" si="3"/>
        <v>0.10056584362139917</v>
      </c>
      <c r="G125" s="373">
        <f>Muut[[#This Row],[Keskim. työttömyysaste 2025, %]]/$F$12</f>
        <v>0.8437681862326305</v>
      </c>
      <c r="H125" s="166">
        <v>0</v>
      </c>
      <c r="I125" s="379">
        <v>0</v>
      </c>
      <c r="J125" s="385">
        <v>36</v>
      </c>
      <c r="K125" s="269">
        <v>698.27</v>
      </c>
      <c r="L125" s="170">
        <f t="shared" si="4"/>
        <v>3.3282254715224773</v>
      </c>
      <c r="M125" s="373">
        <v>5.585165837470802</v>
      </c>
      <c r="N125" s="166">
        <v>0</v>
      </c>
      <c r="O125" s="393">
        <v>0</v>
      </c>
      <c r="P125" s="269">
        <v>584</v>
      </c>
      <c r="Q125" s="15">
        <v>75</v>
      </c>
      <c r="R125" s="158">
        <f>Muut[[#This Row],[30 - 54 v. ilman tutkintoa 31.12.2025]]/Muut[[#This Row],[30 - 54 v. väestö 31.12.2025]]</f>
        <v>0.12842465753424659</v>
      </c>
      <c r="S125" s="397">
        <v>0.84876346438094641</v>
      </c>
      <c r="T125" s="479">
        <v>118.83333333333333</v>
      </c>
      <c r="U125" s="197">
        <v>155285.03819987891</v>
      </c>
      <c r="V125" s="159">
        <v>0</v>
      </c>
      <c r="W125" s="159">
        <v>0</v>
      </c>
      <c r="X125" s="159">
        <v>77136.12</v>
      </c>
      <c r="Y125" s="159">
        <v>616157.05903621332</v>
      </c>
      <c r="Z125" s="159">
        <v>0</v>
      </c>
      <c r="AA125" s="155">
        <v>0</v>
      </c>
      <c r="AB125" s="159">
        <v>64107.104464692886</v>
      </c>
      <c r="AC125" s="159">
        <v>95688.164999999994</v>
      </c>
      <c r="AD125" s="174">
        <f>SUM(Muut[[#This Row],[Työttömyysaste]:[Työttömät ja palveluissa olevat ]])</f>
        <v>1008373.4867007851</v>
      </c>
      <c r="AF125" s="62"/>
    </row>
    <row r="126" spans="1:32" s="104" customFormat="1" x14ac:dyDescent="0.25">
      <c r="A126" s="90">
        <v>320</v>
      </c>
      <c r="B126" s="151" t="s">
        <v>125</v>
      </c>
      <c r="C126" s="391">
        <v>6919</v>
      </c>
      <c r="D126" s="134">
        <v>364.5</v>
      </c>
      <c r="E126" s="41">
        <v>2691</v>
      </c>
      <c r="F126" s="330">
        <f t="shared" si="3"/>
        <v>0.1354515050167224</v>
      </c>
      <c r="G126" s="373">
        <f>Muut[[#This Row],[Keskim. työttömyysaste 2025, %]]/$F$12</f>
        <v>1.1364660862460112</v>
      </c>
      <c r="H126" s="166">
        <v>0</v>
      </c>
      <c r="I126" s="379">
        <v>0</v>
      </c>
      <c r="J126" s="385">
        <v>395</v>
      </c>
      <c r="K126" s="269">
        <v>3503.95</v>
      </c>
      <c r="L126" s="170">
        <f t="shared" si="4"/>
        <v>1.9746286333994494</v>
      </c>
      <c r="M126" s="373">
        <v>9.4137656511877221</v>
      </c>
      <c r="N126" s="166">
        <v>0</v>
      </c>
      <c r="O126" s="393">
        <v>0</v>
      </c>
      <c r="P126" s="269">
        <v>1596</v>
      </c>
      <c r="Q126" s="15">
        <v>275</v>
      </c>
      <c r="R126" s="158">
        <f>Muut[[#This Row],[30 - 54 v. ilman tutkintoa 31.12.2025]]/Muut[[#This Row],[30 - 54 v. väestö 31.12.2025]]</f>
        <v>0.17230576441102757</v>
      </c>
      <c r="S126" s="397">
        <v>1.1387753749338345</v>
      </c>
      <c r="T126" s="479">
        <v>470.91666666666669</v>
      </c>
      <c r="U126" s="197">
        <v>622687.50888979586</v>
      </c>
      <c r="V126" s="159">
        <v>0</v>
      </c>
      <c r="W126" s="159">
        <v>0</v>
      </c>
      <c r="X126" s="159">
        <v>846354.65</v>
      </c>
      <c r="Y126" s="159">
        <v>3091903.6003407557</v>
      </c>
      <c r="Z126" s="159">
        <v>0</v>
      </c>
      <c r="AA126" s="155">
        <v>0</v>
      </c>
      <c r="AB126" s="159">
        <v>256073.57162293405</v>
      </c>
      <c r="AC126" s="159">
        <v>379196.22750000004</v>
      </c>
      <c r="AD126" s="174">
        <f>SUM(Muut[[#This Row],[Työttömyysaste]:[Työttömät ja palveluissa olevat ]])</f>
        <v>5196215.5583534855</v>
      </c>
      <c r="AF126" s="349"/>
    </row>
    <row r="127" spans="1:32" s="45" customFormat="1" x14ac:dyDescent="0.25">
      <c r="A127" s="90">
        <v>322</v>
      </c>
      <c r="B127" s="151" t="s">
        <v>126</v>
      </c>
      <c r="C127" s="391">
        <v>6340</v>
      </c>
      <c r="D127" s="134">
        <v>199</v>
      </c>
      <c r="E127" s="41">
        <v>2709</v>
      </c>
      <c r="F127" s="330">
        <f t="shared" si="3"/>
        <v>7.3458840900701372E-2</v>
      </c>
      <c r="G127" s="373">
        <f>Muut[[#This Row],[Keskim. työttömyysaste 2025, %]]/$F$12</f>
        <v>0.61633483812735712</v>
      </c>
      <c r="H127" s="166">
        <v>3</v>
      </c>
      <c r="I127" s="379">
        <v>4137</v>
      </c>
      <c r="J127" s="385">
        <v>300</v>
      </c>
      <c r="K127" s="269">
        <v>687.13</v>
      </c>
      <c r="L127" s="170">
        <f t="shared" si="4"/>
        <v>9.2267838691368453</v>
      </c>
      <c r="M127" s="373">
        <v>2.0146446981516259</v>
      </c>
      <c r="N127" s="166">
        <v>1</v>
      </c>
      <c r="O127" s="393">
        <v>0</v>
      </c>
      <c r="P127" s="269">
        <v>1616</v>
      </c>
      <c r="Q127" s="15">
        <v>310</v>
      </c>
      <c r="R127" s="158">
        <f>Muut[[#This Row],[30 - 54 v. ilman tutkintoa 31.12.2025]]/Muut[[#This Row],[30 - 54 v. väestö 31.12.2025]]</f>
        <v>0.19183168316831684</v>
      </c>
      <c r="S127" s="397">
        <v>1.2678229174218361</v>
      </c>
      <c r="T127" s="479">
        <v>271.75</v>
      </c>
      <c r="U127" s="197">
        <v>309439.9039704763</v>
      </c>
      <c r="V127" s="159">
        <v>149156.742</v>
      </c>
      <c r="W127" s="159">
        <v>1293076.0268999999</v>
      </c>
      <c r="X127" s="159">
        <v>642801</v>
      </c>
      <c r="Y127" s="159">
        <v>606327.06542677362</v>
      </c>
      <c r="Z127" s="159">
        <v>2932947.4</v>
      </c>
      <c r="AA127" s="155">
        <v>0</v>
      </c>
      <c r="AB127" s="159">
        <v>261234.91213476931</v>
      </c>
      <c r="AC127" s="159">
        <v>218821.2525</v>
      </c>
      <c r="AD127" s="174">
        <f>SUM(Muut[[#This Row],[Työttömyysaste]:[Työttömät ja palveluissa olevat ]])</f>
        <v>6413804.3029320203</v>
      </c>
      <c r="AF127" s="62"/>
    </row>
    <row r="128" spans="1:32" s="45" customFormat="1" x14ac:dyDescent="0.25">
      <c r="A128" s="151">
        <v>398</v>
      </c>
      <c r="B128" s="151" t="s">
        <v>127</v>
      </c>
      <c r="C128" s="391">
        <v>121832</v>
      </c>
      <c r="D128" s="134">
        <v>9179.1666666666661</v>
      </c>
      <c r="E128" s="41">
        <v>56693</v>
      </c>
      <c r="F128" s="330">
        <f t="shared" si="3"/>
        <v>0.16191005356334409</v>
      </c>
      <c r="G128" s="373">
        <f>Muut[[#This Row],[Keskim. työttömyysaste 2025, %]]/$F$12</f>
        <v>1.3584587699804369</v>
      </c>
      <c r="H128" s="166">
        <v>0</v>
      </c>
      <c r="I128" s="379">
        <v>568</v>
      </c>
      <c r="J128" s="385">
        <v>13462</v>
      </c>
      <c r="K128" s="269">
        <v>459.55</v>
      </c>
      <c r="L128" s="170">
        <f t="shared" si="4"/>
        <v>265.11152214122512</v>
      </c>
      <c r="M128" s="373">
        <v>7.0116496834284253E-2</v>
      </c>
      <c r="N128" s="166">
        <v>0</v>
      </c>
      <c r="O128" s="393">
        <v>0</v>
      </c>
      <c r="P128" s="269">
        <v>38035</v>
      </c>
      <c r="Q128" s="15">
        <v>6274</v>
      </c>
      <c r="R128" s="158">
        <f>Muut[[#This Row],[30 - 54 v. ilman tutkintoa 31.12.2025]]/Muut[[#This Row],[30 - 54 v. väestö 31.12.2025]]</f>
        <v>0.16495333245694754</v>
      </c>
      <c r="S128" s="397">
        <v>1.0901828714630271</v>
      </c>
      <c r="T128" s="479">
        <v>11483.083333333332</v>
      </c>
      <c r="U128" s="197">
        <v>13106241.872560479</v>
      </c>
      <c r="V128" s="159">
        <v>0</v>
      </c>
      <c r="W128" s="159">
        <v>0</v>
      </c>
      <c r="X128" s="159">
        <v>28844623.540000003</v>
      </c>
      <c r="Y128" s="159">
        <v>405509.29651867016</v>
      </c>
      <c r="Z128" s="159">
        <v>0</v>
      </c>
      <c r="AA128" s="155">
        <v>0</v>
      </c>
      <c r="AB128" s="159">
        <v>4316622.6868727142</v>
      </c>
      <c r="AC128" s="159">
        <v>9246523.192499999</v>
      </c>
      <c r="AD128" s="174">
        <f>SUM(Muut[[#This Row],[Työttömyysaste]:[Työttömät ja palveluissa olevat ]])</f>
        <v>55919520.588451862</v>
      </c>
      <c r="AF128" s="62"/>
    </row>
    <row r="129" spans="1:32" s="45" customFormat="1" x14ac:dyDescent="0.25">
      <c r="A129" s="90">
        <v>399</v>
      </c>
      <c r="B129" s="151" t="s">
        <v>128</v>
      </c>
      <c r="C129" s="391">
        <v>7534</v>
      </c>
      <c r="D129" s="134">
        <v>240.5</v>
      </c>
      <c r="E129" s="41">
        <v>3545</v>
      </c>
      <c r="F129" s="330">
        <f t="shared" si="3"/>
        <v>6.7842031029619179E-2</v>
      </c>
      <c r="G129" s="373">
        <f>Muut[[#This Row],[Keskim. työttömyysaste 2025, %]]/$F$12</f>
        <v>0.5692086439179338</v>
      </c>
      <c r="H129" s="166">
        <v>0</v>
      </c>
      <c r="I129" s="379">
        <v>93</v>
      </c>
      <c r="J129" s="385">
        <v>163</v>
      </c>
      <c r="K129" s="269">
        <v>505.18</v>
      </c>
      <c r="L129" s="170">
        <f t="shared" si="4"/>
        <v>14.913496179579555</v>
      </c>
      <c r="M129" s="373">
        <v>1.246434168025619</v>
      </c>
      <c r="N129" s="166">
        <v>0</v>
      </c>
      <c r="O129" s="393">
        <v>0</v>
      </c>
      <c r="P129" s="269">
        <v>2419</v>
      </c>
      <c r="Q129" s="15">
        <v>175</v>
      </c>
      <c r="R129" s="158">
        <f>Muut[[#This Row],[30 - 54 v. ilman tutkintoa 31.12.2025]]/Muut[[#This Row],[30 - 54 v. väestö 31.12.2025]]</f>
        <v>7.2343943778420836E-2</v>
      </c>
      <c r="S129" s="397">
        <v>0.47812388623250773</v>
      </c>
      <c r="T129" s="479">
        <v>320.08333333333331</v>
      </c>
      <c r="U129" s="197">
        <v>339599.81534436211</v>
      </c>
      <c r="V129" s="159">
        <v>0</v>
      </c>
      <c r="W129" s="159">
        <v>0</v>
      </c>
      <c r="X129" s="159">
        <v>349255.21</v>
      </c>
      <c r="Y129" s="159">
        <v>445773.44448983093</v>
      </c>
      <c r="Z129" s="159">
        <v>0</v>
      </c>
      <c r="AA129" s="155">
        <v>0</v>
      </c>
      <c r="AB129" s="159">
        <v>117071.02416346068</v>
      </c>
      <c r="AC129" s="159">
        <v>257740.70249999998</v>
      </c>
      <c r="AD129" s="174">
        <f>SUM(Muut[[#This Row],[Työttömyysaste]:[Työttömät ja palveluissa olevat ]])</f>
        <v>1509440.1964976536</v>
      </c>
      <c r="AF129" s="62"/>
    </row>
    <row r="130" spans="1:32" s="45" customFormat="1" x14ac:dyDescent="0.25">
      <c r="A130" s="90">
        <v>400</v>
      </c>
      <c r="B130" s="151" t="s">
        <v>129</v>
      </c>
      <c r="C130" s="391">
        <v>8400</v>
      </c>
      <c r="D130" s="134">
        <v>262.75</v>
      </c>
      <c r="E130" s="41">
        <v>3921</v>
      </c>
      <c r="F130" s="330">
        <f t="shared" si="3"/>
        <v>6.7010966590155568E-2</v>
      </c>
      <c r="G130" s="373">
        <f>Muut[[#This Row],[Keskim. työttömyysaste 2025, %]]/$F$12</f>
        <v>0.56223584172707697</v>
      </c>
      <c r="H130" s="166">
        <v>0</v>
      </c>
      <c r="I130" s="379">
        <v>24</v>
      </c>
      <c r="J130" s="385">
        <v>1182</v>
      </c>
      <c r="K130" s="269">
        <v>532.02</v>
      </c>
      <c r="L130" s="170">
        <f t="shared" si="4"/>
        <v>15.788880117288825</v>
      </c>
      <c r="M130" s="373">
        <v>1.1773280349752528</v>
      </c>
      <c r="N130" s="166">
        <v>0</v>
      </c>
      <c r="O130" s="393">
        <v>0</v>
      </c>
      <c r="P130" s="269">
        <v>2719</v>
      </c>
      <c r="Q130" s="15">
        <v>699</v>
      </c>
      <c r="R130" s="158">
        <f>Muut[[#This Row],[30 - 54 v. ilman tutkintoa 31.12.2025]]/Muut[[#This Row],[30 - 54 v. väestö 31.12.2025]]</f>
        <v>0.25707980875321812</v>
      </c>
      <c r="S130" s="397">
        <v>1.6990502703235624</v>
      </c>
      <c r="T130" s="479">
        <v>418.66666666666663</v>
      </c>
      <c r="U130" s="197">
        <v>373997.03297348472</v>
      </c>
      <c r="V130" s="159">
        <v>0</v>
      </c>
      <c r="W130" s="159">
        <v>0</v>
      </c>
      <c r="X130" s="159">
        <v>2532635.94</v>
      </c>
      <c r="Y130" s="159">
        <v>469457.19929031213</v>
      </c>
      <c r="Z130" s="159">
        <v>0</v>
      </c>
      <c r="AA130" s="155">
        <v>0</v>
      </c>
      <c r="AB130" s="159">
        <v>463840.7237983325</v>
      </c>
      <c r="AC130" s="159">
        <v>337122.95999999996</v>
      </c>
      <c r="AD130" s="174">
        <f>SUM(Muut[[#This Row],[Työttömyysaste]:[Työttömät ja palveluissa olevat ]])</f>
        <v>4177053.8560621291</v>
      </c>
      <c r="AF130" s="62"/>
    </row>
    <row r="131" spans="1:32" s="45" customFormat="1" x14ac:dyDescent="0.25">
      <c r="A131" s="90">
        <v>402</v>
      </c>
      <c r="B131" s="151" t="s">
        <v>130</v>
      </c>
      <c r="C131" s="391">
        <v>8803</v>
      </c>
      <c r="D131" s="134">
        <v>443.75</v>
      </c>
      <c r="E131" s="41">
        <v>3927</v>
      </c>
      <c r="F131" s="330">
        <f t="shared" si="3"/>
        <v>0.11299974535268653</v>
      </c>
      <c r="G131" s="373">
        <f>Muut[[#This Row],[Keskim. työttömyysaste 2025, %]]/$F$12</f>
        <v>0.94809118829583472</v>
      </c>
      <c r="H131" s="166">
        <v>0</v>
      </c>
      <c r="I131" s="379">
        <v>12</v>
      </c>
      <c r="J131" s="385">
        <v>287</v>
      </c>
      <c r="K131" s="269">
        <v>1096.92</v>
      </c>
      <c r="L131" s="170">
        <f t="shared" si="4"/>
        <v>8.02519782664187</v>
      </c>
      <c r="M131" s="373">
        <v>2.3162907138858526</v>
      </c>
      <c r="N131" s="166">
        <v>0</v>
      </c>
      <c r="O131" s="393">
        <v>0</v>
      </c>
      <c r="P131" s="269">
        <v>2476</v>
      </c>
      <c r="Q131" s="15">
        <v>330</v>
      </c>
      <c r="R131" s="158">
        <f>Muut[[#This Row],[30 - 54 v. ilman tutkintoa 31.12.2025]]/Muut[[#This Row],[30 - 54 v. väestö 31.12.2025]]</f>
        <v>0.1332794830371567</v>
      </c>
      <c r="S131" s="397">
        <v>0.88084919146739893</v>
      </c>
      <c r="T131" s="479">
        <v>572.91666666666663</v>
      </c>
      <c r="U131" s="197">
        <v>660923.44059369829</v>
      </c>
      <c r="V131" s="159">
        <v>0</v>
      </c>
      <c r="W131" s="159">
        <v>0</v>
      </c>
      <c r="X131" s="159">
        <v>614946.29</v>
      </c>
      <c r="Y131" s="159">
        <v>967927.88061638491</v>
      </c>
      <c r="Z131" s="159">
        <v>0</v>
      </c>
      <c r="AA131" s="155">
        <v>0</v>
      </c>
      <c r="AB131" s="159">
        <v>252008.75155584415</v>
      </c>
      <c r="AC131" s="159">
        <v>461329.6875</v>
      </c>
      <c r="AD131" s="174">
        <f>SUM(Muut[[#This Row],[Työttömyysaste]:[Työttömät ja palveluissa olevat ]])</f>
        <v>2957136.0502659273</v>
      </c>
      <c r="AF131" s="62"/>
    </row>
    <row r="132" spans="1:32" s="45" customFormat="1" x14ac:dyDescent="0.25">
      <c r="A132" s="90">
        <v>403</v>
      </c>
      <c r="B132" s="151" t="s">
        <v>131</v>
      </c>
      <c r="C132" s="391">
        <v>2704</v>
      </c>
      <c r="D132" s="134">
        <v>72.916666666666671</v>
      </c>
      <c r="E132" s="41">
        <v>1006</v>
      </c>
      <c r="F132" s="330">
        <f t="shared" si="3"/>
        <v>7.2481776010603058E-2</v>
      </c>
      <c r="G132" s="373">
        <f>Muut[[#This Row],[Keskim. työttömyysaste 2025, %]]/$F$12</f>
        <v>0.60813706201906415</v>
      </c>
      <c r="H132" s="166">
        <v>0</v>
      </c>
      <c r="I132" s="379">
        <v>13</v>
      </c>
      <c r="J132" s="385">
        <v>192</v>
      </c>
      <c r="K132" s="269">
        <v>420.88</v>
      </c>
      <c r="L132" s="170">
        <f t="shared" si="4"/>
        <v>6.4246340999809926</v>
      </c>
      <c r="M132" s="373">
        <v>2.8933462845771225</v>
      </c>
      <c r="N132" s="166">
        <v>0</v>
      </c>
      <c r="O132" s="393">
        <v>0</v>
      </c>
      <c r="P132" s="269">
        <v>623</v>
      </c>
      <c r="Q132" s="15">
        <v>93</v>
      </c>
      <c r="R132" s="158">
        <f>Muut[[#This Row],[30 - 54 v. ilman tutkintoa 31.12.2025]]/Muut[[#This Row],[30 - 54 v. väestö 31.12.2025]]</f>
        <v>0.1492776886035313</v>
      </c>
      <c r="S132" s="397">
        <v>0.98658194280273859</v>
      </c>
      <c r="T132" s="479">
        <v>92</v>
      </c>
      <c r="U132" s="197">
        <v>130220.24313724731</v>
      </c>
      <c r="V132" s="159">
        <v>0</v>
      </c>
      <c r="W132" s="159">
        <v>0</v>
      </c>
      <c r="X132" s="159">
        <v>411392.64</v>
      </c>
      <c r="Y132" s="159">
        <v>371386.68854048068</v>
      </c>
      <c r="Z132" s="159">
        <v>0</v>
      </c>
      <c r="AA132" s="155">
        <v>0</v>
      </c>
      <c r="AB132" s="159">
        <v>86700.821133504665</v>
      </c>
      <c r="AC132" s="159">
        <v>74081.16</v>
      </c>
      <c r="AD132" s="174">
        <f>SUM(Muut[[#This Row],[Työttömyysaste]:[Työttömät ja palveluissa olevat ]])</f>
        <v>1073781.5528112326</v>
      </c>
      <c r="AF132" s="62"/>
    </row>
    <row r="133" spans="1:32" s="45" customFormat="1" x14ac:dyDescent="0.25">
      <c r="A133" s="90">
        <v>405</v>
      </c>
      <c r="B133" s="151" t="s">
        <v>132</v>
      </c>
      <c r="C133" s="391">
        <v>73241</v>
      </c>
      <c r="D133" s="134">
        <v>4387.916666666667</v>
      </c>
      <c r="E133" s="41">
        <v>33567</v>
      </c>
      <c r="F133" s="330">
        <f t="shared" si="3"/>
        <v>0.13072114477512636</v>
      </c>
      <c r="G133" s="373">
        <f>Muut[[#This Row],[Keskim. työttömyysaste 2025, %]]/$F$12</f>
        <v>1.0967773874040405</v>
      </c>
      <c r="H133" s="166">
        <v>0</v>
      </c>
      <c r="I133" s="379">
        <v>123</v>
      </c>
      <c r="J133" s="385">
        <v>8734</v>
      </c>
      <c r="K133" s="269">
        <v>1434.13</v>
      </c>
      <c r="L133" s="170">
        <f t="shared" si="4"/>
        <v>51.069986681821028</v>
      </c>
      <c r="M133" s="373">
        <v>0.36398464951165449</v>
      </c>
      <c r="N133" s="166">
        <v>0</v>
      </c>
      <c r="O133" s="393">
        <v>0</v>
      </c>
      <c r="P133" s="269">
        <v>21964</v>
      </c>
      <c r="Q133" s="15">
        <v>3198</v>
      </c>
      <c r="R133" s="158">
        <f>Muut[[#This Row],[30 - 54 v. ilman tutkintoa 31.12.2025]]/Muut[[#This Row],[30 - 54 v. väestö 31.12.2025]]</f>
        <v>0.14560189400837734</v>
      </c>
      <c r="S133" s="397">
        <v>0.9622884759963064</v>
      </c>
      <c r="T133" s="479">
        <v>5512.25</v>
      </c>
      <c r="U133" s="197">
        <v>6361259.2616377501</v>
      </c>
      <c r="V133" s="159">
        <v>0</v>
      </c>
      <c r="W133" s="159">
        <v>0</v>
      </c>
      <c r="X133" s="159">
        <v>18714079.780000001</v>
      </c>
      <c r="Y133" s="159">
        <v>1265483.7284655001</v>
      </c>
      <c r="Z133" s="159">
        <v>0</v>
      </c>
      <c r="AA133" s="155">
        <v>0</v>
      </c>
      <c r="AB133" s="159">
        <v>2290566.5337894782</v>
      </c>
      <c r="AC133" s="159">
        <v>4438629.0674999999</v>
      </c>
      <c r="AD133" s="174">
        <f>SUM(Muut[[#This Row],[Työttömyysaste]:[Työttömät ja palveluissa olevat ]])</f>
        <v>33070018.371392731</v>
      </c>
      <c r="AF133" s="62"/>
    </row>
    <row r="134" spans="1:32" s="45" customFormat="1" x14ac:dyDescent="0.25">
      <c r="A134" s="90">
        <v>407</v>
      </c>
      <c r="B134" s="151" t="s">
        <v>133</v>
      </c>
      <c r="C134" s="391">
        <v>2430</v>
      </c>
      <c r="D134" s="134">
        <v>103</v>
      </c>
      <c r="E134" s="41">
        <v>1121</v>
      </c>
      <c r="F134" s="330">
        <f t="shared" si="3"/>
        <v>9.1882247992863514E-2</v>
      </c>
      <c r="G134" s="373">
        <f>Muut[[#This Row],[Keskim. työttömyysaste 2025, %]]/$F$12</f>
        <v>0.77091102648910059</v>
      </c>
      <c r="H134" s="166">
        <v>1</v>
      </c>
      <c r="I134" s="379">
        <v>694</v>
      </c>
      <c r="J134" s="385">
        <v>191</v>
      </c>
      <c r="K134" s="269">
        <v>329.89</v>
      </c>
      <c r="L134" s="170">
        <f t="shared" si="4"/>
        <v>7.3660917275455455</v>
      </c>
      <c r="M134" s="373">
        <v>2.5235486999754517</v>
      </c>
      <c r="N134" s="166">
        <v>0</v>
      </c>
      <c r="O134" s="393">
        <v>0</v>
      </c>
      <c r="P134" s="269">
        <v>716</v>
      </c>
      <c r="Q134" s="15">
        <v>150</v>
      </c>
      <c r="R134" s="158">
        <f>Muut[[#This Row],[30 - 54 v. ilman tutkintoa 31.12.2025]]/Muut[[#This Row],[30 - 54 v. väestö 31.12.2025]]</f>
        <v>0.20949720670391062</v>
      </c>
      <c r="S134" s="397">
        <v>1.384575036867242</v>
      </c>
      <c r="T134" s="479">
        <v>129.08333333333334</v>
      </c>
      <c r="U134" s="197">
        <v>148347.71937604263</v>
      </c>
      <c r="V134" s="159">
        <v>57168.909</v>
      </c>
      <c r="W134" s="159">
        <v>216919.20779999997</v>
      </c>
      <c r="X134" s="159">
        <v>409249.97000000003</v>
      </c>
      <c r="Y134" s="159">
        <v>291096.64199443831</v>
      </c>
      <c r="Z134" s="159">
        <v>0</v>
      </c>
      <c r="AA134" s="155">
        <v>0</v>
      </c>
      <c r="AB134" s="159">
        <v>109346.81353659043</v>
      </c>
      <c r="AC134" s="159">
        <v>103941.77250000001</v>
      </c>
      <c r="AD134" s="174">
        <f>SUM(Muut[[#This Row],[Työttömyysaste]:[Työttömät ja palveluissa olevat ]])</f>
        <v>1336071.0342070714</v>
      </c>
      <c r="AF134" s="62"/>
    </row>
    <row r="135" spans="1:32" s="45" customFormat="1" x14ac:dyDescent="0.25">
      <c r="A135" s="90">
        <v>408</v>
      </c>
      <c r="B135" s="151" t="s">
        <v>134</v>
      </c>
      <c r="C135" s="391">
        <v>13927</v>
      </c>
      <c r="D135" s="134">
        <v>480.91666666666669</v>
      </c>
      <c r="E135" s="41">
        <v>6343</v>
      </c>
      <c r="F135" s="330">
        <f t="shared" si="3"/>
        <v>7.5818487571601242E-2</v>
      </c>
      <c r="G135" s="373">
        <f>Muut[[#This Row],[Keskim. työttömyysaste 2025, %]]/$F$12</f>
        <v>0.63613276076151271</v>
      </c>
      <c r="H135" s="166">
        <v>0</v>
      </c>
      <c r="I135" s="379">
        <v>30</v>
      </c>
      <c r="J135" s="385">
        <v>696</v>
      </c>
      <c r="K135" s="269">
        <v>737.27</v>
      </c>
      <c r="L135" s="170">
        <f t="shared" si="4"/>
        <v>18.889958902437371</v>
      </c>
      <c r="M135" s="373">
        <v>0.98405143700704356</v>
      </c>
      <c r="N135" s="166">
        <v>0</v>
      </c>
      <c r="O135" s="393">
        <v>0</v>
      </c>
      <c r="P135" s="269">
        <v>4157</v>
      </c>
      <c r="Q135" s="15">
        <v>474</v>
      </c>
      <c r="R135" s="158">
        <f>Muut[[#This Row],[30 - 54 v. ilman tutkintoa 31.12.2025]]/Muut[[#This Row],[30 - 54 v. väestö 31.12.2025]]</f>
        <v>0.11402453692566755</v>
      </c>
      <c r="S135" s="397">
        <v>0.75359251754013645</v>
      </c>
      <c r="T135" s="479">
        <v>660.41666666666674</v>
      </c>
      <c r="U135" s="197">
        <v>701577.54575315525</v>
      </c>
      <c r="V135" s="159">
        <v>0</v>
      </c>
      <c r="W135" s="159">
        <v>0</v>
      </c>
      <c r="X135" s="159">
        <v>1491298.32</v>
      </c>
      <c r="Y135" s="159">
        <v>650570.86072096613</v>
      </c>
      <c r="Z135" s="159">
        <v>0</v>
      </c>
      <c r="AA135" s="155">
        <v>0</v>
      </c>
      <c r="AB135" s="159">
        <v>341096.69723289809</v>
      </c>
      <c r="AC135" s="159">
        <v>531787.31250000012</v>
      </c>
      <c r="AD135" s="174">
        <f>SUM(Muut[[#This Row],[Työttömyysaste]:[Työttömät ja palveluissa olevat ]])</f>
        <v>3716330.7362070195</v>
      </c>
      <c r="AF135" s="62"/>
    </row>
    <row r="136" spans="1:32" s="45" customFormat="1" x14ac:dyDescent="0.25">
      <c r="A136" s="90">
        <v>410</v>
      </c>
      <c r="B136" s="151" t="s">
        <v>135</v>
      </c>
      <c r="C136" s="391">
        <v>18808</v>
      </c>
      <c r="D136" s="134">
        <v>969.5</v>
      </c>
      <c r="E136" s="41">
        <v>8522</v>
      </c>
      <c r="F136" s="330">
        <f t="shared" si="3"/>
        <v>0.11376437455996245</v>
      </c>
      <c r="G136" s="373">
        <f>Muut[[#This Row],[Keskim. työttömyysaste 2025, %]]/$F$12</f>
        <v>0.95450658517544096</v>
      </c>
      <c r="H136" s="166">
        <v>0</v>
      </c>
      <c r="I136" s="379">
        <v>24</v>
      </c>
      <c r="J136" s="385">
        <v>447</v>
      </c>
      <c r="K136" s="269">
        <v>648.49</v>
      </c>
      <c r="L136" s="170">
        <f t="shared" si="4"/>
        <v>29.002760258446546</v>
      </c>
      <c r="M136" s="373">
        <v>0.64092834741596227</v>
      </c>
      <c r="N136" s="166">
        <v>0</v>
      </c>
      <c r="O136" s="393">
        <v>0</v>
      </c>
      <c r="P136" s="269">
        <v>5923</v>
      </c>
      <c r="Q136" s="15">
        <v>497</v>
      </c>
      <c r="R136" s="158">
        <f>Muut[[#This Row],[30 - 54 v. ilman tutkintoa 31.12.2025]]/Muut[[#This Row],[30 - 54 v. väestö 31.12.2025]]</f>
        <v>8.3910180651696781E-2</v>
      </c>
      <c r="S136" s="397">
        <v>0.55456558728041183</v>
      </c>
      <c r="T136" s="479">
        <v>1224.5833333333333</v>
      </c>
      <c r="U136" s="197">
        <v>1421647.3768366519</v>
      </c>
      <c r="V136" s="159">
        <v>0</v>
      </c>
      <c r="W136" s="159">
        <v>0</v>
      </c>
      <c r="X136" s="159">
        <v>957773.49</v>
      </c>
      <c r="Y136" s="159">
        <v>572230.92960372637</v>
      </c>
      <c r="Z136" s="159">
        <v>0</v>
      </c>
      <c r="AA136" s="155">
        <v>0</v>
      </c>
      <c r="AB136" s="159">
        <v>338983.76088102453</v>
      </c>
      <c r="AC136" s="159">
        <v>986071.23749999993</v>
      </c>
      <c r="AD136" s="174">
        <f>SUM(Muut[[#This Row],[Työttömyysaste]:[Työttömät ja palveluissa olevat ]])</f>
        <v>4276706.794821403</v>
      </c>
      <c r="AF136" s="62"/>
    </row>
    <row r="137" spans="1:32" s="45" customFormat="1" x14ac:dyDescent="0.25">
      <c r="A137" s="90">
        <v>416</v>
      </c>
      <c r="B137" s="151" t="s">
        <v>136</v>
      </c>
      <c r="C137" s="391">
        <v>2878</v>
      </c>
      <c r="D137" s="134">
        <v>133.83333333333334</v>
      </c>
      <c r="E137" s="41">
        <v>1329</v>
      </c>
      <c r="F137" s="330">
        <f t="shared" si="3"/>
        <v>0.10070228241785804</v>
      </c>
      <c r="G137" s="373">
        <f>Muut[[#This Row],[Keskim. työttömyysaste 2025, %]]/$F$12</f>
        <v>0.84491293589786742</v>
      </c>
      <c r="H137" s="166">
        <v>0</v>
      </c>
      <c r="I137" s="379">
        <v>0</v>
      </c>
      <c r="J137" s="385">
        <v>71</v>
      </c>
      <c r="K137" s="269">
        <v>218.01</v>
      </c>
      <c r="L137" s="170">
        <f t="shared" si="4"/>
        <v>13.201229301408192</v>
      </c>
      <c r="M137" s="373">
        <v>1.4081030469612865</v>
      </c>
      <c r="N137" s="166">
        <v>0</v>
      </c>
      <c r="O137" s="393">
        <v>0</v>
      </c>
      <c r="P137" s="269">
        <v>866</v>
      </c>
      <c r="Q137" s="15">
        <v>84</v>
      </c>
      <c r="R137" s="158">
        <f>Muut[[#This Row],[30 - 54 v. ilman tutkintoa 31.12.2025]]/Muut[[#This Row],[30 - 54 v. väestö 31.12.2025]]</f>
        <v>9.6997690531177835E-2</v>
      </c>
      <c r="S137" s="397">
        <v>0.64106143970241269</v>
      </c>
      <c r="T137" s="479">
        <v>154.25</v>
      </c>
      <c r="U137" s="197">
        <v>192563.11022321862</v>
      </c>
      <c r="V137" s="159">
        <v>0</v>
      </c>
      <c r="W137" s="159">
        <v>0</v>
      </c>
      <c r="X137" s="159">
        <v>152129.57</v>
      </c>
      <c r="Y137" s="159">
        <v>192373.15141776804</v>
      </c>
      <c r="Z137" s="159">
        <v>0</v>
      </c>
      <c r="AA137" s="155">
        <v>0</v>
      </c>
      <c r="AB137" s="159">
        <v>59961.681762565175</v>
      </c>
      <c r="AC137" s="159">
        <v>124206.72750000001</v>
      </c>
      <c r="AD137" s="174">
        <f>SUM(Muut[[#This Row],[Työttömyysaste]:[Työttömät ja palveluissa olevat ]])</f>
        <v>721234.24090355192</v>
      </c>
      <c r="AF137" s="62"/>
    </row>
    <row r="138" spans="1:32" s="45" customFormat="1" x14ac:dyDescent="0.25">
      <c r="A138" s="90">
        <v>418</v>
      </c>
      <c r="B138" s="151" t="s">
        <v>137</v>
      </c>
      <c r="C138" s="391">
        <v>25041</v>
      </c>
      <c r="D138" s="134">
        <v>1013.4166666666666</v>
      </c>
      <c r="E138" s="41">
        <v>12412</v>
      </c>
      <c r="F138" s="330">
        <f t="shared" si="3"/>
        <v>8.16481362122677E-2</v>
      </c>
      <c r="G138" s="373">
        <f>Muut[[#This Row],[Keskim. työttömyysaste 2025, %]]/$F$12</f>
        <v>0.6850447161807578</v>
      </c>
      <c r="H138" s="166">
        <v>0</v>
      </c>
      <c r="I138" s="379">
        <v>71</v>
      </c>
      <c r="J138" s="385">
        <v>832</v>
      </c>
      <c r="K138" s="269">
        <v>268.47000000000003</v>
      </c>
      <c r="L138" s="170">
        <f t="shared" si="4"/>
        <v>93.27299139568666</v>
      </c>
      <c r="M138" s="373">
        <v>0.19929339592090226</v>
      </c>
      <c r="N138" s="166">
        <v>0</v>
      </c>
      <c r="O138" s="393">
        <v>0</v>
      </c>
      <c r="P138" s="269">
        <v>8838</v>
      </c>
      <c r="Q138" s="15">
        <v>565</v>
      </c>
      <c r="R138" s="158">
        <f>Muut[[#This Row],[30 - 54 v. ilman tutkintoa 31.12.2025]]/Muut[[#This Row],[30 - 54 v. väestö 31.12.2025]]</f>
        <v>6.3928490608735011E-2</v>
      </c>
      <c r="S138" s="397">
        <v>0.42250583496588529</v>
      </c>
      <c r="T138" s="479">
        <v>1294.0833333333333</v>
      </c>
      <c r="U138" s="197">
        <v>1358441.4731929037</v>
      </c>
      <c r="V138" s="159">
        <v>0</v>
      </c>
      <c r="W138" s="159">
        <v>0</v>
      </c>
      <c r="X138" s="159">
        <v>1782701.44</v>
      </c>
      <c r="Y138" s="159">
        <v>236899.31636680974</v>
      </c>
      <c r="Z138" s="159">
        <v>0</v>
      </c>
      <c r="AA138" s="155">
        <v>0</v>
      </c>
      <c r="AB138" s="159">
        <v>343848.97993487382</v>
      </c>
      <c r="AC138" s="159">
        <v>1042034.7224999999</v>
      </c>
      <c r="AD138" s="174">
        <f>SUM(Muut[[#This Row],[Työttömyysaste]:[Työttömät ja palveluissa olevat ]])</f>
        <v>4763925.9319945872</v>
      </c>
      <c r="AF138" s="62"/>
    </row>
    <row r="139" spans="1:32" s="45" customFormat="1" x14ac:dyDescent="0.25">
      <c r="A139" s="90">
        <v>420</v>
      </c>
      <c r="B139" s="151" t="s">
        <v>138</v>
      </c>
      <c r="C139" s="391">
        <v>8924</v>
      </c>
      <c r="D139" s="134">
        <v>422.5</v>
      </c>
      <c r="E139" s="41">
        <v>3854</v>
      </c>
      <c r="F139" s="330">
        <f t="shared" si="3"/>
        <v>0.10962636222106902</v>
      </c>
      <c r="G139" s="373">
        <f>Muut[[#This Row],[Keskim. työttömyysaste 2025, %]]/$F$12</f>
        <v>0.9197878075063457</v>
      </c>
      <c r="H139" s="166">
        <v>0</v>
      </c>
      <c r="I139" s="379">
        <v>12</v>
      </c>
      <c r="J139" s="385">
        <v>274</v>
      </c>
      <c r="K139" s="269">
        <v>1136.26</v>
      </c>
      <c r="L139" s="170">
        <f t="shared" si="4"/>
        <v>7.8538362698678119</v>
      </c>
      <c r="M139" s="373">
        <v>2.3668294785142443</v>
      </c>
      <c r="N139" s="166">
        <v>0</v>
      </c>
      <c r="O139" s="393">
        <v>0</v>
      </c>
      <c r="P139" s="269">
        <v>2390</v>
      </c>
      <c r="Q139" s="15">
        <v>284</v>
      </c>
      <c r="R139" s="158">
        <f>Muut[[#This Row],[30 - 54 v. ilman tutkintoa 31.12.2025]]/Muut[[#This Row],[30 - 54 v. väestö 31.12.2025]]</f>
        <v>0.11882845188284519</v>
      </c>
      <c r="S139" s="397">
        <v>0.78534177488628309</v>
      </c>
      <c r="T139" s="479">
        <v>506.33333333333331</v>
      </c>
      <c r="U139" s="197">
        <v>650006.28055563907</v>
      </c>
      <c r="V139" s="159">
        <v>0</v>
      </c>
      <c r="W139" s="159">
        <v>0</v>
      </c>
      <c r="X139" s="159">
        <v>587091.58000000007</v>
      </c>
      <c r="Y139" s="159">
        <v>1002641.7000594151</v>
      </c>
      <c r="Z139" s="159">
        <v>0</v>
      </c>
      <c r="AA139" s="155">
        <v>0</v>
      </c>
      <c r="AB139" s="159">
        <v>227772.67497026868</v>
      </c>
      <c r="AC139" s="159">
        <v>407714.79</v>
      </c>
      <c r="AD139" s="174">
        <f>SUM(Muut[[#This Row],[Työttömyysaste]:[Työttömät ja palveluissa olevat ]])</f>
        <v>2875227.0255853231</v>
      </c>
      <c r="AF139" s="62"/>
    </row>
    <row r="140" spans="1:32" s="45" customFormat="1" x14ac:dyDescent="0.25">
      <c r="A140" s="90">
        <v>421</v>
      </c>
      <c r="B140" s="151" t="s">
        <v>139</v>
      </c>
      <c r="C140" s="391">
        <v>656</v>
      </c>
      <c r="D140" s="134">
        <v>15.166666666666666</v>
      </c>
      <c r="E140" s="41">
        <v>257</v>
      </c>
      <c r="F140" s="330">
        <f t="shared" si="3"/>
        <v>5.901426718547341E-2</v>
      </c>
      <c r="G140" s="373">
        <f>Muut[[#This Row],[Keskim. työttömyysaste 2025, %]]/$F$12</f>
        <v>0.49514188308702373</v>
      </c>
      <c r="H140" s="166">
        <v>0</v>
      </c>
      <c r="I140" s="379">
        <v>0</v>
      </c>
      <c r="J140" s="385">
        <v>13</v>
      </c>
      <c r="K140" s="269">
        <v>480.08</v>
      </c>
      <c r="L140" s="170">
        <f t="shared" si="4"/>
        <v>1.3664389268455257</v>
      </c>
      <c r="M140" s="373">
        <v>13.603748281571695</v>
      </c>
      <c r="N140" s="166">
        <v>0</v>
      </c>
      <c r="O140" s="393">
        <v>0</v>
      </c>
      <c r="P140" s="269">
        <v>138</v>
      </c>
      <c r="Q140" s="15">
        <v>15</v>
      </c>
      <c r="R140" s="158">
        <f>Muut[[#This Row],[30 - 54 v. ilman tutkintoa 31.12.2025]]/Muut[[#This Row],[30 - 54 v. väestö 31.12.2025]]</f>
        <v>0.10869565217391304</v>
      </c>
      <c r="S140" s="397">
        <v>0.71837371478039513</v>
      </c>
      <c r="T140" s="479">
        <v>21</v>
      </c>
      <c r="U140" s="197">
        <v>25721.947433409885</v>
      </c>
      <c r="V140" s="159">
        <v>0</v>
      </c>
      <c r="W140" s="159">
        <v>0</v>
      </c>
      <c r="X140" s="159">
        <v>27854.71</v>
      </c>
      <c r="Y140" s="159">
        <v>423625.07468759269</v>
      </c>
      <c r="Z140" s="159">
        <v>0</v>
      </c>
      <c r="AA140" s="155">
        <v>0</v>
      </c>
      <c r="AB140" s="159">
        <v>15315.727599118023</v>
      </c>
      <c r="AC140" s="159">
        <v>16909.830000000002</v>
      </c>
      <c r="AD140" s="174">
        <f>SUM(Muut[[#This Row],[Työttömyysaste]:[Työttömät ja palveluissa olevat ]])</f>
        <v>509427.28972012061</v>
      </c>
      <c r="AF140" s="62"/>
    </row>
    <row r="141" spans="1:32" s="45" customFormat="1" x14ac:dyDescent="0.25">
      <c r="A141" s="90">
        <v>422</v>
      </c>
      <c r="B141" s="151" t="s">
        <v>140</v>
      </c>
      <c r="C141" s="391">
        <v>9846</v>
      </c>
      <c r="D141" s="134">
        <v>696.16666666666663</v>
      </c>
      <c r="E141" s="41">
        <v>3901</v>
      </c>
      <c r="F141" s="330">
        <f t="shared" ref="F141:F203" si="5">D141/E141</f>
        <v>0.17845851491070663</v>
      </c>
      <c r="G141" s="373">
        <f>Muut[[#This Row],[Keskim. työttömyysaste 2025, %]]/$F$12</f>
        <v>1.4973037765273092</v>
      </c>
      <c r="H141" s="166">
        <v>0</v>
      </c>
      <c r="I141" s="379">
        <v>0</v>
      </c>
      <c r="J141" s="385">
        <v>670</v>
      </c>
      <c r="K141" s="269">
        <v>3417.74</v>
      </c>
      <c r="L141" s="170">
        <f t="shared" si="4"/>
        <v>2.8808510887311498</v>
      </c>
      <c r="M141" s="373">
        <v>6.4524998448061908</v>
      </c>
      <c r="N141" s="166">
        <v>3</v>
      </c>
      <c r="O141" s="393">
        <v>246</v>
      </c>
      <c r="P141" s="269">
        <v>2262</v>
      </c>
      <c r="Q141" s="15">
        <v>389</v>
      </c>
      <c r="R141" s="158">
        <f>Muut[[#This Row],[30 - 54 v. ilman tutkintoa 31.12.2025]]/Muut[[#This Row],[30 - 54 v. väestö 31.12.2025]]</f>
        <v>0.17197170645446508</v>
      </c>
      <c r="S141" s="397">
        <v>1.1365675731459233</v>
      </c>
      <c r="T141" s="479">
        <v>844.58333333333326</v>
      </c>
      <c r="U141" s="197">
        <v>1167454.8517782437</v>
      </c>
      <c r="V141" s="159">
        <v>0</v>
      </c>
      <c r="W141" s="159">
        <v>0</v>
      </c>
      <c r="X141" s="159">
        <v>1435588.9000000001</v>
      </c>
      <c r="Y141" s="159">
        <v>3015831.4505140241</v>
      </c>
      <c r="Z141" s="159">
        <v>0</v>
      </c>
      <c r="AA141" s="155">
        <v>83246.399999999994</v>
      </c>
      <c r="AB141" s="159">
        <v>363695.94056882971</v>
      </c>
      <c r="AC141" s="159">
        <v>680083.83749999991</v>
      </c>
      <c r="AD141" s="174">
        <f>SUM(Muut[[#This Row],[Työttömyysaste]:[Työttömät ja palveluissa olevat ]])</f>
        <v>6745901.3803610988</v>
      </c>
      <c r="AF141" s="62"/>
    </row>
    <row r="142" spans="1:32" s="45" customFormat="1" x14ac:dyDescent="0.25">
      <c r="A142" s="151">
        <v>423</v>
      </c>
      <c r="B142" s="151" t="s">
        <v>141</v>
      </c>
      <c r="C142" s="391">
        <v>20732</v>
      </c>
      <c r="D142" s="134">
        <v>662.91666666666663</v>
      </c>
      <c r="E142" s="41">
        <v>10321</v>
      </c>
      <c r="F142" s="330">
        <f t="shared" si="5"/>
        <v>6.4229887284823817E-2</v>
      </c>
      <c r="G142" s="373">
        <f>Muut[[#This Row],[Keskim. työttömyysaste 2025, %]]/$F$12</f>
        <v>0.53890201230022827</v>
      </c>
      <c r="H142" s="166">
        <v>0</v>
      </c>
      <c r="I142" s="379">
        <v>314</v>
      </c>
      <c r="J142" s="385">
        <v>980</v>
      </c>
      <c r="K142" s="269">
        <v>300.52999999999997</v>
      </c>
      <c r="L142" s="170">
        <f t="shared" ref="L142:L204" si="6">C142/K142</f>
        <v>68.984793531427812</v>
      </c>
      <c r="M142" s="373">
        <v>0.2694607065030778</v>
      </c>
      <c r="N142" s="166">
        <v>0</v>
      </c>
      <c r="O142" s="393">
        <v>0</v>
      </c>
      <c r="P142" s="269">
        <v>7105</v>
      </c>
      <c r="Q142" s="15">
        <v>577</v>
      </c>
      <c r="R142" s="158">
        <f>Muut[[#This Row],[30 - 54 v. ilman tutkintoa 31.12.2025]]/Muut[[#This Row],[30 - 54 v. väestö 31.12.2025]]</f>
        <v>8.1210415200562977E-2</v>
      </c>
      <c r="S142" s="397">
        <v>0.53672273434767759</v>
      </c>
      <c r="T142" s="479">
        <v>875.25</v>
      </c>
      <c r="U142" s="197">
        <v>884751.58314026974</v>
      </c>
      <c r="V142" s="159">
        <v>0</v>
      </c>
      <c r="W142" s="159">
        <v>0</v>
      </c>
      <c r="X142" s="159">
        <v>2099816.6</v>
      </c>
      <c r="Y142" s="159">
        <v>265189.22616201924</v>
      </c>
      <c r="Z142" s="159">
        <v>0</v>
      </c>
      <c r="AA142" s="155">
        <v>0</v>
      </c>
      <c r="AB142" s="159">
        <v>361638.41117612168</v>
      </c>
      <c r="AC142" s="159">
        <v>704777.5575</v>
      </c>
      <c r="AD142" s="174">
        <f>SUM(Muut[[#This Row],[Työttömyysaste]:[Työttömät ja palveluissa olevat ]])</f>
        <v>4316173.3779784106</v>
      </c>
      <c r="AF142" s="62"/>
    </row>
    <row r="143" spans="1:32" s="45" customFormat="1" x14ac:dyDescent="0.25">
      <c r="A143" s="90">
        <v>425</v>
      </c>
      <c r="B143" s="151" t="s">
        <v>142</v>
      </c>
      <c r="C143" s="391">
        <v>10116</v>
      </c>
      <c r="D143" s="134">
        <v>311.41666666666669</v>
      </c>
      <c r="E143" s="41">
        <v>4636</v>
      </c>
      <c r="F143" s="330">
        <f t="shared" si="5"/>
        <v>6.7173569168823707E-2</v>
      </c>
      <c r="G143" s="373">
        <f>Muut[[#This Row],[Keskim. työttömyysaste 2025, %]]/$F$12</f>
        <v>0.56360011092563389</v>
      </c>
      <c r="H143" s="166">
        <v>0</v>
      </c>
      <c r="I143" s="379">
        <v>15</v>
      </c>
      <c r="J143" s="385">
        <v>108</v>
      </c>
      <c r="K143" s="269">
        <v>637.36</v>
      </c>
      <c r="L143" s="170">
        <f t="shared" si="6"/>
        <v>15.871720848500063</v>
      </c>
      <c r="M143" s="373">
        <v>1.1711830985676761</v>
      </c>
      <c r="N143" s="166">
        <v>0</v>
      </c>
      <c r="O143" s="393">
        <v>0</v>
      </c>
      <c r="P143" s="269">
        <v>3392</v>
      </c>
      <c r="Q143" s="15">
        <v>163</v>
      </c>
      <c r="R143" s="158">
        <f>Muut[[#This Row],[30 - 54 v. ilman tutkintoa 31.12.2025]]/Muut[[#This Row],[30 - 54 v. väestö 31.12.2025]]</f>
        <v>4.8054245283018868E-2</v>
      </c>
      <c r="S143" s="397">
        <v>0.31759234159336103</v>
      </c>
      <c r="T143" s="479">
        <v>402.75</v>
      </c>
      <c r="U143" s="197">
        <v>451492.18100497674</v>
      </c>
      <c r="V143" s="159">
        <v>0</v>
      </c>
      <c r="W143" s="159">
        <v>0</v>
      </c>
      <c r="X143" s="159">
        <v>231408.36000000002</v>
      </c>
      <c r="Y143" s="159">
        <v>562409.76004600071</v>
      </c>
      <c r="Z143" s="159">
        <v>0</v>
      </c>
      <c r="AA143" s="155">
        <v>0</v>
      </c>
      <c r="AB143" s="159">
        <v>104414.83414564931</v>
      </c>
      <c r="AC143" s="159">
        <v>324306.38250000001</v>
      </c>
      <c r="AD143" s="174">
        <f>SUM(Muut[[#This Row],[Työttömyysaste]:[Työttömät ja palveluissa olevat ]])</f>
        <v>1674031.5176966267</v>
      </c>
      <c r="AF143" s="62"/>
    </row>
    <row r="144" spans="1:32" s="45" customFormat="1" x14ac:dyDescent="0.25">
      <c r="A144" s="90">
        <v>426</v>
      </c>
      <c r="B144" s="151" t="s">
        <v>143</v>
      </c>
      <c r="C144" s="391">
        <v>11980</v>
      </c>
      <c r="D144" s="134">
        <v>733.58333333333337</v>
      </c>
      <c r="E144" s="41">
        <v>5637</v>
      </c>
      <c r="F144" s="330">
        <f t="shared" si="5"/>
        <v>0.13013718881201586</v>
      </c>
      <c r="G144" s="373">
        <f>Muut[[#This Row],[Keskim. työttömyysaste 2025, %]]/$F$12</f>
        <v>1.0918778763365609</v>
      </c>
      <c r="H144" s="166">
        <v>0</v>
      </c>
      <c r="I144" s="379">
        <v>0</v>
      </c>
      <c r="J144" s="385">
        <v>394</v>
      </c>
      <c r="K144" s="269">
        <v>727.48</v>
      </c>
      <c r="L144" s="170">
        <f t="shared" si="6"/>
        <v>16.467806675097595</v>
      </c>
      <c r="M144" s="373">
        <v>1.1287897392587849</v>
      </c>
      <c r="N144" s="166">
        <v>3</v>
      </c>
      <c r="O144" s="393">
        <v>459</v>
      </c>
      <c r="P144" s="269">
        <v>3802</v>
      </c>
      <c r="Q144" s="15">
        <v>364</v>
      </c>
      <c r="R144" s="158">
        <f>Muut[[#This Row],[30 - 54 v. ilman tutkintoa 31.12.2025]]/Muut[[#This Row],[30 - 54 v. väestö 31.12.2025]]</f>
        <v>9.5739084692267232E-2</v>
      </c>
      <c r="S144" s="397">
        <v>0.63274326566454164</v>
      </c>
      <c r="T144" s="479">
        <v>909.16666666666674</v>
      </c>
      <c r="U144" s="197">
        <v>1035860.3921445651</v>
      </c>
      <c r="V144" s="159">
        <v>0</v>
      </c>
      <c r="W144" s="159">
        <v>0</v>
      </c>
      <c r="X144" s="159">
        <v>844211.98</v>
      </c>
      <c r="Y144" s="159">
        <v>641932.11409292184</v>
      </c>
      <c r="Z144" s="159">
        <v>0</v>
      </c>
      <c r="AA144" s="155">
        <v>155325.59999999998</v>
      </c>
      <c r="AB144" s="159">
        <v>246358.59048648929</v>
      </c>
      <c r="AC144" s="159">
        <v>732088.27500000002</v>
      </c>
      <c r="AD144" s="174">
        <f>SUM(Muut[[#This Row],[Työttömyysaste]:[Työttömät ja palveluissa olevat ]])</f>
        <v>3655776.9517239761</v>
      </c>
      <c r="AF144" s="62"/>
    </row>
    <row r="145" spans="1:32" s="45" customFormat="1" x14ac:dyDescent="0.25">
      <c r="A145" s="90">
        <v>430</v>
      </c>
      <c r="B145" s="151" t="s">
        <v>144</v>
      </c>
      <c r="C145" s="391">
        <v>15124</v>
      </c>
      <c r="D145" s="134">
        <v>714.16666666666663</v>
      </c>
      <c r="E145" s="41">
        <v>6571</v>
      </c>
      <c r="F145" s="330">
        <f t="shared" si="5"/>
        <v>0.10868462435955968</v>
      </c>
      <c r="G145" s="373">
        <f>Muut[[#This Row],[Keskim. työttömyysaste 2025, %]]/$F$12</f>
        <v>0.9118864324599254</v>
      </c>
      <c r="H145" s="166">
        <v>0</v>
      </c>
      <c r="I145" s="379">
        <v>33</v>
      </c>
      <c r="J145" s="385">
        <v>939</v>
      </c>
      <c r="K145" s="269">
        <v>848.1</v>
      </c>
      <c r="L145" s="170">
        <f t="shared" si="6"/>
        <v>17.832802735526471</v>
      </c>
      <c r="M145" s="373">
        <v>1.042387530363645</v>
      </c>
      <c r="N145" s="166">
        <v>0</v>
      </c>
      <c r="O145" s="393">
        <v>0</v>
      </c>
      <c r="P145" s="269">
        <v>4135</v>
      </c>
      <c r="Q145" s="15">
        <v>709</v>
      </c>
      <c r="R145" s="158">
        <f>Muut[[#This Row],[30 - 54 v. ilman tutkintoa 31.12.2025]]/Muut[[#This Row],[30 - 54 v. väestö 31.12.2025]]</f>
        <v>0.17146311970979444</v>
      </c>
      <c r="S145" s="397">
        <v>1.1332063039345979</v>
      </c>
      <c r="T145" s="479">
        <v>1003.5</v>
      </c>
      <c r="U145" s="197">
        <v>1092138.6223342486</v>
      </c>
      <c r="V145" s="159">
        <v>0</v>
      </c>
      <c r="W145" s="159">
        <v>0</v>
      </c>
      <c r="X145" s="159">
        <v>2011967.1300000001</v>
      </c>
      <c r="Y145" s="159">
        <v>748367.82586766221</v>
      </c>
      <c r="Z145" s="159">
        <v>0</v>
      </c>
      <c r="AA145" s="155">
        <v>0</v>
      </c>
      <c r="AB145" s="159">
        <v>557004.89457297279</v>
      </c>
      <c r="AC145" s="159">
        <v>808048.30500000005</v>
      </c>
      <c r="AD145" s="174">
        <f>SUM(Muut[[#This Row],[Työttömyysaste]:[Työttömät ja palveluissa olevat ]])</f>
        <v>5217526.7777748834</v>
      </c>
      <c r="AF145" s="62"/>
    </row>
    <row r="146" spans="1:32" s="45" customFormat="1" x14ac:dyDescent="0.25">
      <c r="A146" s="90">
        <v>433</v>
      </c>
      <c r="B146" s="151" t="s">
        <v>145</v>
      </c>
      <c r="C146" s="391">
        <v>7574</v>
      </c>
      <c r="D146" s="134">
        <v>285.08333333333331</v>
      </c>
      <c r="E146" s="41">
        <v>3540</v>
      </c>
      <c r="F146" s="330">
        <f t="shared" si="5"/>
        <v>8.053201506591337E-2</v>
      </c>
      <c r="G146" s="373">
        <f>Muut[[#This Row],[Keskim. työttömyysaste 2025, %]]/$F$12</f>
        <v>0.67568022937924821</v>
      </c>
      <c r="H146" s="166">
        <v>0</v>
      </c>
      <c r="I146" s="379">
        <v>35</v>
      </c>
      <c r="J146" s="385">
        <v>308</v>
      </c>
      <c r="K146" s="269">
        <v>597.70000000000005</v>
      </c>
      <c r="L146" s="170">
        <f t="shared" si="6"/>
        <v>12.671908984440353</v>
      </c>
      <c r="M146" s="373">
        <v>1.466921142329247</v>
      </c>
      <c r="N146" s="166">
        <v>0</v>
      </c>
      <c r="O146" s="393">
        <v>0</v>
      </c>
      <c r="P146" s="269">
        <v>2219</v>
      </c>
      <c r="Q146" s="15">
        <v>294</v>
      </c>
      <c r="R146" s="158">
        <f>Muut[[#This Row],[30 - 54 v. ilman tutkintoa 31.12.2025]]/Muut[[#This Row],[30 - 54 v. väestö 31.12.2025]]</f>
        <v>0.13249211356466878</v>
      </c>
      <c r="S146" s="397">
        <v>0.87564543656512528</v>
      </c>
      <c r="T146" s="479">
        <v>365.25</v>
      </c>
      <c r="U146" s="197">
        <v>405262.90691904613</v>
      </c>
      <c r="V146" s="159">
        <v>0</v>
      </c>
      <c r="W146" s="159">
        <v>0</v>
      </c>
      <c r="X146" s="159">
        <v>659942.36</v>
      </c>
      <c r="Y146" s="159">
        <v>527413.57094812149</v>
      </c>
      <c r="Z146" s="159">
        <v>0</v>
      </c>
      <c r="AA146" s="155">
        <v>0</v>
      </c>
      <c r="AB146" s="159">
        <v>215544.50243768844</v>
      </c>
      <c r="AC146" s="159">
        <v>294110.25750000001</v>
      </c>
      <c r="AD146" s="174">
        <f>SUM(Muut[[#This Row],[Työttömyysaste]:[Työttömät ja palveluissa olevat ]])</f>
        <v>2102273.597804856</v>
      </c>
      <c r="AF146" s="62"/>
    </row>
    <row r="147" spans="1:32" s="45" customFormat="1" x14ac:dyDescent="0.25">
      <c r="A147" s="90">
        <v>434</v>
      </c>
      <c r="B147" s="151" t="s">
        <v>146</v>
      </c>
      <c r="C147" s="391">
        <v>14196</v>
      </c>
      <c r="D147" s="134">
        <v>782.91666666666663</v>
      </c>
      <c r="E147" s="41">
        <v>6605</v>
      </c>
      <c r="F147" s="330">
        <f t="shared" si="5"/>
        <v>0.11853393893515013</v>
      </c>
      <c r="G147" s="373">
        <f>Muut[[#This Row],[Keskim. työttömyysaste 2025, %]]/$F$12</f>
        <v>0.99452421479054753</v>
      </c>
      <c r="H147" s="166">
        <v>1</v>
      </c>
      <c r="I147" s="379">
        <v>5489</v>
      </c>
      <c r="J147" s="385">
        <v>861</v>
      </c>
      <c r="K147" s="269">
        <v>820.06</v>
      </c>
      <c r="L147" s="170">
        <f t="shared" si="6"/>
        <v>17.310928468648637</v>
      </c>
      <c r="M147" s="373">
        <v>1.0738124899893715</v>
      </c>
      <c r="N147" s="166">
        <v>3</v>
      </c>
      <c r="O147" s="393">
        <v>665</v>
      </c>
      <c r="P147" s="269">
        <v>4129</v>
      </c>
      <c r="Q147" s="15">
        <v>651</v>
      </c>
      <c r="R147" s="158">
        <f>Muut[[#This Row],[30 - 54 v. ilman tutkintoa 31.12.2025]]/Muut[[#This Row],[30 - 54 v. väestö 31.12.2025]]</f>
        <v>0.15766529426011142</v>
      </c>
      <c r="S147" s="397">
        <v>1.0420159487921392</v>
      </c>
      <c r="T147" s="479">
        <v>936.58333333333326</v>
      </c>
      <c r="U147" s="197">
        <v>1118025.4649932641</v>
      </c>
      <c r="V147" s="159">
        <v>333979.35479999997</v>
      </c>
      <c r="W147" s="159">
        <v>1715662.1492999999</v>
      </c>
      <c r="X147" s="159">
        <v>1844838.87</v>
      </c>
      <c r="Y147" s="159">
        <v>723625.18486149644</v>
      </c>
      <c r="Z147" s="159">
        <v>0</v>
      </c>
      <c r="AA147" s="155">
        <v>225035.99999999997</v>
      </c>
      <c r="AB147" s="159">
        <v>480754.89829422924</v>
      </c>
      <c r="AC147" s="159">
        <v>754164.99749999994</v>
      </c>
      <c r="AD147" s="174">
        <f>SUM(Muut[[#This Row],[Työttömyysaste]:[Työttömät ja palveluissa olevat ]])</f>
        <v>7196086.9197489889</v>
      </c>
      <c r="AF147" s="62"/>
    </row>
    <row r="148" spans="1:32" s="45" customFormat="1" x14ac:dyDescent="0.25">
      <c r="A148" s="90">
        <v>435</v>
      </c>
      <c r="B148" s="151" t="s">
        <v>147</v>
      </c>
      <c r="C148" s="391">
        <v>695</v>
      </c>
      <c r="D148" s="134">
        <v>27.166666666666668</v>
      </c>
      <c r="E148" s="41">
        <v>277</v>
      </c>
      <c r="F148" s="330">
        <f t="shared" si="5"/>
        <v>9.8074608904933816E-2</v>
      </c>
      <c r="G148" s="373">
        <f>Muut[[#This Row],[Keskim. työttömyysaste 2025, %]]/$F$12</f>
        <v>0.82286621273449889</v>
      </c>
      <c r="H148" s="166">
        <v>0</v>
      </c>
      <c r="I148" s="379">
        <v>0</v>
      </c>
      <c r="J148" s="385">
        <v>6</v>
      </c>
      <c r="K148" s="269">
        <v>214.5</v>
      </c>
      <c r="L148" s="170">
        <f t="shared" si="6"/>
        <v>3.2400932400932403</v>
      </c>
      <c r="M148" s="373">
        <v>5.7370852705499802</v>
      </c>
      <c r="N148" s="166">
        <v>3</v>
      </c>
      <c r="O148" s="393">
        <v>303</v>
      </c>
      <c r="P148" s="269">
        <v>144</v>
      </c>
      <c r="Q148" s="15">
        <v>23</v>
      </c>
      <c r="R148" s="158">
        <f>Muut[[#This Row],[30 - 54 v. ilman tutkintoa 31.12.2025]]/Muut[[#This Row],[30 - 54 v. väestö 31.12.2025]]</f>
        <v>0.15972222222222221</v>
      </c>
      <c r="S148" s="397">
        <v>1.0556102642189695</v>
      </c>
      <c r="T148" s="479">
        <v>32.916666666666671</v>
      </c>
      <c r="U148" s="197">
        <v>45288.128893579247</v>
      </c>
      <c r="V148" s="159">
        <v>0</v>
      </c>
      <c r="W148" s="159">
        <v>0</v>
      </c>
      <c r="X148" s="159">
        <v>12856.02</v>
      </c>
      <c r="Y148" s="159">
        <v>189275.90926614025</v>
      </c>
      <c r="Z148" s="159">
        <v>0</v>
      </c>
      <c r="AA148" s="155">
        <v>102535.2</v>
      </c>
      <c r="AB148" s="159">
        <v>23843.596843045976</v>
      </c>
      <c r="AC148" s="159">
        <v>26505.487500000003</v>
      </c>
      <c r="AD148" s="174">
        <f>SUM(Muut[[#This Row],[Työttömyysaste]:[Työttömät ja palveluissa olevat ]])</f>
        <v>400304.34250276547</v>
      </c>
      <c r="AF148" s="62"/>
    </row>
    <row r="149" spans="1:32" s="45" customFormat="1" x14ac:dyDescent="0.25">
      <c r="A149" s="90">
        <v>436</v>
      </c>
      <c r="B149" s="151" t="s">
        <v>148</v>
      </c>
      <c r="C149" s="391">
        <v>2018</v>
      </c>
      <c r="D149" s="134">
        <v>68</v>
      </c>
      <c r="E149" s="41">
        <v>875</v>
      </c>
      <c r="F149" s="330">
        <f t="shared" si="5"/>
        <v>7.7714285714285708E-2</v>
      </c>
      <c r="G149" s="373">
        <f>Muut[[#This Row],[Keskim. työttömyysaste 2025, %]]/$F$12</f>
        <v>0.65203889849887542</v>
      </c>
      <c r="H149" s="166">
        <v>0</v>
      </c>
      <c r="I149" s="379">
        <v>0</v>
      </c>
      <c r="J149" s="385">
        <v>82</v>
      </c>
      <c r="K149" s="269">
        <v>214.14</v>
      </c>
      <c r="L149" s="170">
        <f t="shared" si="6"/>
        <v>9.4237414775380604</v>
      </c>
      <c r="M149" s="373">
        <v>1.9725383221997894</v>
      </c>
      <c r="N149" s="166">
        <v>0</v>
      </c>
      <c r="O149" s="393">
        <v>0</v>
      </c>
      <c r="P149" s="269">
        <v>570</v>
      </c>
      <c r="Q149" s="15">
        <v>67</v>
      </c>
      <c r="R149" s="158">
        <f>Muut[[#This Row],[30 - 54 v. ilman tutkintoa 31.12.2025]]/Muut[[#This Row],[30 - 54 v. väestö 31.12.2025]]</f>
        <v>0.11754385964912281</v>
      </c>
      <c r="S149" s="397">
        <v>0.77685185577304494</v>
      </c>
      <c r="T149" s="479">
        <v>82.916666666666671</v>
      </c>
      <c r="U149" s="197">
        <v>104199.35003095014</v>
      </c>
      <c r="V149" s="159">
        <v>0</v>
      </c>
      <c r="W149" s="159">
        <v>0</v>
      </c>
      <c r="X149" s="159">
        <v>175698.94</v>
      </c>
      <c r="Y149" s="159">
        <v>188958.24340443482</v>
      </c>
      <c r="Z149" s="159">
        <v>0</v>
      </c>
      <c r="AA149" s="155">
        <v>0</v>
      </c>
      <c r="AB149" s="159">
        <v>50949.828960875151</v>
      </c>
      <c r="AC149" s="159">
        <v>66766.987500000003</v>
      </c>
      <c r="AD149" s="174">
        <f>SUM(Muut[[#This Row],[Työttömyysaste]:[Työttömät ja palveluissa olevat ]])</f>
        <v>586573.34989626019</v>
      </c>
      <c r="AF149" s="62"/>
    </row>
    <row r="150" spans="1:32" s="45" customFormat="1" x14ac:dyDescent="0.25">
      <c r="A150" s="90">
        <v>440</v>
      </c>
      <c r="B150" s="151" t="s">
        <v>149</v>
      </c>
      <c r="C150" s="391">
        <v>5955</v>
      </c>
      <c r="D150" s="134">
        <v>69.416666666666671</v>
      </c>
      <c r="E150" s="41">
        <v>2632</v>
      </c>
      <c r="F150" s="330">
        <f t="shared" si="5"/>
        <v>2.6374113475177308E-2</v>
      </c>
      <c r="G150" s="373">
        <f>Muut[[#This Row],[Keskim. työttömyysaste 2025, %]]/$F$12</f>
        <v>0.22128425605638372</v>
      </c>
      <c r="H150" s="380">
        <v>3</v>
      </c>
      <c r="I150" s="379">
        <v>5457</v>
      </c>
      <c r="J150" s="385">
        <v>209</v>
      </c>
      <c r="K150" s="269">
        <v>142.93</v>
      </c>
      <c r="L150" s="170">
        <f t="shared" si="6"/>
        <v>41.663751486741759</v>
      </c>
      <c r="M150" s="373">
        <v>0.44615980413724349</v>
      </c>
      <c r="N150" s="166">
        <v>3</v>
      </c>
      <c r="O150" s="393">
        <v>2186</v>
      </c>
      <c r="P150" s="269">
        <v>1612</v>
      </c>
      <c r="Q150" s="15">
        <v>125</v>
      </c>
      <c r="R150" s="158">
        <f>Muut[[#This Row],[30 - 54 v. ilman tutkintoa 31.12.2025]]/Muut[[#This Row],[30 - 54 v. väestö 31.12.2025]]</f>
        <v>7.7543424317617862E-2</v>
      </c>
      <c r="S150" s="397">
        <v>0.51248745161132414</v>
      </c>
      <c r="T150" s="479">
        <v>93</v>
      </c>
      <c r="U150" s="197">
        <v>104352.44391196044</v>
      </c>
      <c r="V150" s="159">
        <v>140099.1165</v>
      </c>
      <c r="W150" s="159">
        <v>1705660.1109</v>
      </c>
      <c r="X150" s="159">
        <v>447818.03</v>
      </c>
      <c r="Y150" s="159">
        <v>126122.17114876192</v>
      </c>
      <c r="Z150" s="159">
        <v>0</v>
      </c>
      <c r="AA150" s="155">
        <v>739742.39999999991</v>
      </c>
      <c r="AB150" s="159">
        <v>99185.540166226652</v>
      </c>
      <c r="AC150" s="159">
        <v>74886.39</v>
      </c>
      <c r="AD150" s="174">
        <f>SUM(Muut[[#This Row],[Työttömyysaste]:[Työttömät ja palveluissa olevat ]])</f>
        <v>3437866.2026269492</v>
      </c>
      <c r="AF150" s="62"/>
    </row>
    <row r="151" spans="1:32" s="45" customFormat="1" x14ac:dyDescent="0.25">
      <c r="A151" s="90">
        <v>441</v>
      </c>
      <c r="B151" s="151" t="s">
        <v>150</v>
      </c>
      <c r="C151" s="391">
        <v>4304</v>
      </c>
      <c r="D151" s="134">
        <v>196.66666666666666</v>
      </c>
      <c r="E151" s="41">
        <v>1839</v>
      </c>
      <c r="F151" s="330">
        <f t="shared" si="5"/>
        <v>0.10694217872031901</v>
      </c>
      <c r="G151" s="373">
        <f>Muut[[#This Row],[Keskim. työttömyysaste 2025, %]]/$F$12</f>
        <v>0.8972669538806376</v>
      </c>
      <c r="H151" s="166">
        <v>0</v>
      </c>
      <c r="I151" s="379">
        <v>19</v>
      </c>
      <c r="J151" s="385">
        <v>262</v>
      </c>
      <c r="K151" s="269">
        <v>750.17</v>
      </c>
      <c r="L151" s="170">
        <f t="shared" si="6"/>
        <v>5.7373661969953478</v>
      </c>
      <c r="M151" s="373">
        <v>3.2399345910118771</v>
      </c>
      <c r="N151" s="166">
        <v>0</v>
      </c>
      <c r="O151" s="393">
        <v>0</v>
      </c>
      <c r="P151" s="269">
        <v>1066</v>
      </c>
      <c r="Q151" s="15">
        <v>145</v>
      </c>
      <c r="R151" s="158">
        <f>Muut[[#This Row],[30 - 54 v. ilman tutkintoa 31.12.2025]]/Muut[[#This Row],[30 - 54 v. väestö 31.12.2025]]</f>
        <v>0.13602251407129456</v>
      </c>
      <c r="S151" s="397">
        <v>0.89897798828991293</v>
      </c>
      <c r="T151" s="479">
        <v>239.5</v>
      </c>
      <c r="U151" s="197">
        <v>305818.86961488432</v>
      </c>
      <c r="V151" s="159">
        <v>0</v>
      </c>
      <c r="W151" s="159">
        <v>0</v>
      </c>
      <c r="X151" s="159">
        <v>561379.54</v>
      </c>
      <c r="Y151" s="159">
        <v>661953.88743207674</v>
      </c>
      <c r="Z151" s="159">
        <v>0</v>
      </c>
      <c r="AA151" s="155">
        <v>0</v>
      </c>
      <c r="AB151" s="159">
        <v>125749.04100199301</v>
      </c>
      <c r="AC151" s="159">
        <v>192852.58499999999</v>
      </c>
      <c r="AD151" s="174">
        <f>SUM(Muut[[#This Row],[Työttömyysaste]:[Työttömät ja palveluissa olevat ]])</f>
        <v>1847753.923048954</v>
      </c>
      <c r="AF151" s="62"/>
    </row>
    <row r="152" spans="1:32" s="45" customFormat="1" x14ac:dyDescent="0.25">
      <c r="A152" s="90">
        <v>444</v>
      </c>
      <c r="B152" s="151" t="s">
        <v>151</v>
      </c>
      <c r="C152" s="391">
        <v>45435</v>
      </c>
      <c r="D152" s="134">
        <v>2355.1666666666665</v>
      </c>
      <c r="E152" s="41">
        <v>21505</v>
      </c>
      <c r="F152" s="330">
        <f t="shared" si="5"/>
        <v>0.10951716655041463</v>
      </c>
      <c r="G152" s="373">
        <f>Muut[[#This Row],[Keskim. työttömyysaste 2025, %]]/$F$12</f>
        <v>0.91887163328998489</v>
      </c>
      <c r="H152" s="166">
        <v>1</v>
      </c>
      <c r="I152" s="379">
        <v>1555</v>
      </c>
      <c r="J152" s="385">
        <v>3274</v>
      </c>
      <c r="K152" s="269">
        <v>940.2</v>
      </c>
      <c r="L152" s="170">
        <f t="shared" si="6"/>
        <v>48.324824505424374</v>
      </c>
      <c r="M152" s="373">
        <v>0.38466132868958364</v>
      </c>
      <c r="N152" s="166">
        <v>0</v>
      </c>
      <c r="O152" s="393">
        <v>0</v>
      </c>
      <c r="P152" s="269">
        <v>13700</v>
      </c>
      <c r="Q152" s="15">
        <v>2113</v>
      </c>
      <c r="R152" s="158">
        <f>Muut[[#This Row],[30 - 54 v. ilman tutkintoa 31.12.2025]]/Muut[[#This Row],[30 - 54 v. väestö 31.12.2025]]</f>
        <v>0.15423357664233578</v>
      </c>
      <c r="S152" s="397">
        <v>1.0193355960470782</v>
      </c>
      <c r="T152" s="479">
        <v>2854</v>
      </c>
      <c r="U152" s="197">
        <v>3306097.9772290275</v>
      </c>
      <c r="V152" s="159">
        <v>1068917.4405</v>
      </c>
      <c r="W152" s="159">
        <v>486036.55349999998</v>
      </c>
      <c r="X152" s="159">
        <v>7015101.5800000001</v>
      </c>
      <c r="Y152" s="159">
        <v>829637.34215396317</v>
      </c>
      <c r="Z152" s="159">
        <v>0</v>
      </c>
      <c r="AA152" s="155">
        <v>0</v>
      </c>
      <c r="AB152" s="159">
        <v>1505189.1662079673</v>
      </c>
      <c r="AC152" s="159">
        <v>2298126.42</v>
      </c>
      <c r="AD152" s="174">
        <f>SUM(Muut[[#This Row],[Työttömyysaste]:[Työttömät ja palveluissa olevat ]])</f>
        <v>16509106.479590958</v>
      </c>
      <c r="AF152" s="62"/>
    </row>
    <row r="153" spans="1:32" s="45" customFormat="1" x14ac:dyDescent="0.25">
      <c r="A153" s="90">
        <v>445</v>
      </c>
      <c r="B153" s="151" t="s">
        <v>152</v>
      </c>
      <c r="C153" s="391">
        <v>14712</v>
      </c>
      <c r="D153" s="134">
        <v>403.75</v>
      </c>
      <c r="E153" s="41">
        <v>6776</v>
      </c>
      <c r="F153" s="330">
        <f t="shared" si="5"/>
        <v>5.9585301062573787E-2</v>
      </c>
      <c r="G153" s="373">
        <f>Muut[[#This Row],[Keskim. työttömyysaste 2025, %]]/$F$12</f>
        <v>0.49993297518557245</v>
      </c>
      <c r="H153" s="166">
        <v>3</v>
      </c>
      <c r="I153" s="379">
        <v>7869</v>
      </c>
      <c r="J153" s="385">
        <v>692</v>
      </c>
      <c r="K153" s="269">
        <v>884.67</v>
      </c>
      <c r="L153" s="170">
        <f t="shared" si="6"/>
        <v>16.62992980433382</v>
      </c>
      <c r="M153" s="373">
        <v>1.117785307674793</v>
      </c>
      <c r="N153" s="166">
        <v>1</v>
      </c>
      <c r="O153" s="393">
        <v>0</v>
      </c>
      <c r="P153" s="269">
        <v>4251</v>
      </c>
      <c r="Q153" s="15">
        <v>504</v>
      </c>
      <c r="R153" s="158">
        <f>Muut[[#This Row],[30 - 54 v. ilman tutkintoa 31.12.2025]]/Muut[[#This Row],[30 - 54 v. väestö 31.12.2025]]</f>
        <v>0.11856033874382499</v>
      </c>
      <c r="S153" s="397">
        <v>0.78356980491501682</v>
      </c>
      <c r="T153" s="479">
        <v>558.91666666666663</v>
      </c>
      <c r="U153" s="197">
        <v>582443.55319035798</v>
      </c>
      <c r="V153" s="159">
        <v>346118.92559999996</v>
      </c>
      <c r="W153" s="159">
        <v>2459563.7552999998</v>
      </c>
      <c r="X153" s="159">
        <v>1482727.6400000001</v>
      </c>
      <c r="Y153" s="159">
        <v>780637.38298590353</v>
      </c>
      <c r="Z153" s="159">
        <v>6805918.3200000003</v>
      </c>
      <c r="AA153" s="155">
        <v>0</v>
      </c>
      <c r="AB153" s="159">
        <v>374656.06652206613</v>
      </c>
      <c r="AC153" s="159">
        <v>450056.46749999997</v>
      </c>
      <c r="AD153" s="174">
        <f>SUM(Muut[[#This Row],[Työttömyysaste]:[Työttömät ja palveluissa olevat ]])</f>
        <v>13282122.111098329</v>
      </c>
      <c r="AF153" s="62"/>
    </row>
    <row r="154" spans="1:32" s="45" customFormat="1" x14ac:dyDescent="0.25">
      <c r="A154" s="90">
        <v>475</v>
      </c>
      <c r="B154" s="151" t="s">
        <v>153</v>
      </c>
      <c r="C154" s="391">
        <v>5392</v>
      </c>
      <c r="D154" s="134">
        <v>95.75</v>
      </c>
      <c r="E154" s="41">
        <v>2552</v>
      </c>
      <c r="F154" s="330">
        <f t="shared" si="5"/>
        <v>3.7519592476489026E-2</v>
      </c>
      <c r="G154" s="373">
        <f>Muut[[#This Row],[Keskim. työttömyysaste 2025, %]]/$F$12</f>
        <v>0.3147971254659489</v>
      </c>
      <c r="H154" s="166">
        <v>3</v>
      </c>
      <c r="I154" s="379">
        <v>4552</v>
      </c>
      <c r="J154" s="385">
        <v>343</v>
      </c>
      <c r="K154" s="269">
        <v>522.1</v>
      </c>
      <c r="L154" s="170">
        <f t="shared" si="6"/>
        <v>10.327523462938133</v>
      </c>
      <c r="M154" s="373">
        <v>1.7999175958937104</v>
      </c>
      <c r="N154" s="166">
        <v>1</v>
      </c>
      <c r="O154" s="393">
        <v>0</v>
      </c>
      <c r="P154" s="269">
        <v>1625</v>
      </c>
      <c r="Q154" s="15">
        <v>174</v>
      </c>
      <c r="R154" s="158">
        <f>Muut[[#This Row],[30 - 54 v. ilman tutkintoa 31.12.2025]]/Muut[[#This Row],[30 - 54 v. väestö 31.12.2025]]</f>
        <v>0.10707692307692308</v>
      </c>
      <c r="S154" s="397">
        <v>0.70767547238181949</v>
      </c>
      <c r="T154" s="479">
        <v>153.66666666666666</v>
      </c>
      <c r="U154" s="197">
        <v>134416.00529957667</v>
      </c>
      <c r="V154" s="159">
        <v>126853.80959999999</v>
      </c>
      <c r="W154" s="159">
        <v>1422789.9623999998</v>
      </c>
      <c r="X154" s="159">
        <v>734935.81</v>
      </c>
      <c r="Y154" s="159">
        <v>460703.73998998536</v>
      </c>
      <c r="Z154" s="159">
        <v>2494393.12</v>
      </c>
      <c r="AA154" s="155">
        <v>0</v>
      </c>
      <c r="AB154" s="159">
        <v>124013.04978019005</v>
      </c>
      <c r="AC154" s="159">
        <v>123737.01</v>
      </c>
      <c r="AD154" s="174">
        <f>SUM(Muut[[#This Row],[Työttömyysaste]:[Työttömät ja palveluissa olevat ]])</f>
        <v>5621842.5070697516</v>
      </c>
      <c r="AF154" s="62"/>
    </row>
    <row r="155" spans="1:32" s="45" customFormat="1" x14ac:dyDescent="0.25">
      <c r="A155" s="90">
        <v>480</v>
      </c>
      <c r="B155" s="151" t="s">
        <v>154</v>
      </c>
      <c r="C155" s="391">
        <v>1890</v>
      </c>
      <c r="D155" s="134">
        <v>86.583333333333329</v>
      </c>
      <c r="E155" s="41">
        <v>884</v>
      </c>
      <c r="F155" s="330">
        <f t="shared" si="5"/>
        <v>9.7944947209653091E-2</v>
      </c>
      <c r="G155" s="373">
        <f>Muut[[#This Row],[Keskim. työttömyysaste 2025, %]]/$F$12</f>
        <v>0.82177832434703857</v>
      </c>
      <c r="H155" s="166">
        <v>0</v>
      </c>
      <c r="I155" s="379">
        <v>18</v>
      </c>
      <c r="J155" s="385">
        <v>62</v>
      </c>
      <c r="K155" s="269">
        <v>195.31</v>
      </c>
      <c r="L155" s="170">
        <f t="shared" si="6"/>
        <v>9.6769238646254667</v>
      </c>
      <c r="M155" s="373">
        <v>1.9209297771680818</v>
      </c>
      <c r="N155" s="166">
        <v>0</v>
      </c>
      <c r="O155" s="393">
        <v>0</v>
      </c>
      <c r="P155" s="269">
        <v>584</v>
      </c>
      <c r="Q155" s="15">
        <v>76</v>
      </c>
      <c r="R155" s="158">
        <f>Muut[[#This Row],[30 - 54 v. ilman tutkintoa 31.12.2025]]/Muut[[#This Row],[30 - 54 v. väestö 31.12.2025]]</f>
        <v>0.13013698630136986</v>
      </c>
      <c r="S155" s="397">
        <v>0.8600803105726923</v>
      </c>
      <c r="T155" s="479">
        <v>115.16666666666666</v>
      </c>
      <c r="U155" s="197">
        <v>122994.82220452935</v>
      </c>
      <c r="V155" s="159">
        <v>0</v>
      </c>
      <c r="W155" s="159">
        <v>0</v>
      </c>
      <c r="X155" s="159">
        <v>132845.54</v>
      </c>
      <c r="Y155" s="159">
        <v>172342.5540268991</v>
      </c>
      <c r="Z155" s="159">
        <v>0</v>
      </c>
      <c r="AA155" s="155">
        <v>0</v>
      </c>
      <c r="AB155" s="159">
        <v>52830.43307692762</v>
      </c>
      <c r="AC155" s="159">
        <v>92735.654999999999</v>
      </c>
      <c r="AD155" s="174">
        <f>SUM(Muut[[#This Row],[Työttömyysaste]:[Työttömät ja palveluissa olevat ]])</f>
        <v>573749.00430835609</v>
      </c>
      <c r="AF155" s="62"/>
    </row>
    <row r="156" spans="1:32" s="45" customFormat="1" x14ac:dyDescent="0.25">
      <c r="A156" s="90">
        <v>481</v>
      </c>
      <c r="B156" s="151" t="s">
        <v>155</v>
      </c>
      <c r="C156" s="391">
        <v>9612</v>
      </c>
      <c r="D156" s="134">
        <v>305.66666666666669</v>
      </c>
      <c r="E156" s="41">
        <v>4928</v>
      </c>
      <c r="F156" s="330">
        <f t="shared" si="5"/>
        <v>6.2026515151515152E-2</v>
      </c>
      <c r="G156" s="373">
        <f>Muut[[#This Row],[Keskim. työttömyysaste 2025, %]]/$F$12</f>
        <v>0.52041526529379456</v>
      </c>
      <c r="H156" s="166">
        <v>0</v>
      </c>
      <c r="I156" s="379">
        <v>120</v>
      </c>
      <c r="J156" s="385">
        <v>287</v>
      </c>
      <c r="K156" s="269">
        <v>175.27</v>
      </c>
      <c r="L156" s="170">
        <f t="shared" si="6"/>
        <v>54.841102299309632</v>
      </c>
      <c r="M156" s="373">
        <v>0.33895546266548138</v>
      </c>
      <c r="N156" s="166">
        <v>0</v>
      </c>
      <c r="O156" s="393">
        <v>0</v>
      </c>
      <c r="P156" s="269">
        <v>3348</v>
      </c>
      <c r="Q156" s="15">
        <v>273</v>
      </c>
      <c r="R156" s="158">
        <f>Muut[[#This Row],[30 - 54 v. ilman tutkintoa 31.12.2025]]/Muut[[#This Row],[30 - 54 v. väestö 31.12.2025]]</f>
        <v>8.1541218637992838E-2</v>
      </c>
      <c r="S156" s="397">
        <v>0.5389090268943969</v>
      </c>
      <c r="T156" s="479">
        <v>368.66666666666669</v>
      </c>
      <c r="U156" s="197">
        <v>396126.71486101305</v>
      </c>
      <c r="V156" s="159">
        <v>0</v>
      </c>
      <c r="W156" s="159">
        <v>0</v>
      </c>
      <c r="X156" s="159">
        <v>614946.29</v>
      </c>
      <c r="Y156" s="159">
        <v>154659.15439196461</v>
      </c>
      <c r="Z156" s="159">
        <v>0</v>
      </c>
      <c r="AA156" s="155">
        <v>0</v>
      </c>
      <c r="AB156" s="159">
        <v>168349.79091154065</v>
      </c>
      <c r="AC156" s="159">
        <v>296861.46000000002</v>
      </c>
      <c r="AD156" s="174">
        <f>SUM(Muut[[#This Row],[Työttömyysaste]:[Työttömät ja palveluissa olevat ]])</f>
        <v>1630943.4101645183</v>
      </c>
      <c r="AF156" s="62"/>
    </row>
    <row r="157" spans="1:32" s="45" customFormat="1" x14ac:dyDescent="0.25">
      <c r="A157" s="90">
        <v>483</v>
      </c>
      <c r="B157" s="151" t="s">
        <v>156</v>
      </c>
      <c r="C157" s="391">
        <v>1031</v>
      </c>
      <c r="D157" s="134">
        <v>32.416666666666664</v>
      </c>
      <c r="E157" s="41">
        <v>402</v>
      </c>
      <c r="F157" s="330">
        <f t="shared" si="5"/>
        <v>8.0638474295190707E-2</v>
      </c>
      <c r="G157" s="373">
        <f>Muut[[#This Row],[Keskim. työttömyysaste 2025, %]]/$F$12</f>
        <v>0.67657344428761446</v>
      </c>
      <c r="H157" s="166">
        <v>0</v>
      </c>
      <c r="I157" s="379">
        <v>0</v>
      </c>
      <c r="J157" s="385">
        <v>3</v>
      </c>
      <c r="K157" s="269">
        <v>229.8</v>
      </c>
      <c r="L157" s="170">
        <f t="shared" si="6"/>
        <v>4.4865100087032204</v>
      </c>
      <c r="M157" s="373">
        <v>4.1432407744300033</v>
      </c>
      <c r="N157" s="166">
        <v>0</v>
      </c>
      <c r="O157" s="393">
        <v>0</v>
      </c>
      <c r="P157" s="269">
        <v>241</v>
      </c>
      <c r="Q157" s="15">
        <v>23</v>
      </c>
      <c r="R157" s="158">
        <f>Muut[[#This Row],[30 - 54 v. ilman tutkintoa 31.12.2025]]/Muut[[#This Row],[30 - 54 v. väestö 31.12.2025]]</f>
        <v>9.5435684647302899E-2</v>
      </c>
      <c r="S157" s="397">
        <v>0.63073808318477842</v>
      </c>
      <c r="T157" s="479">
        <v>45.833333333333329</v>
      </c>
      <c r="U157" s="197">
        <v>55238.764435783407</v>
      </c>
      <c r="V157" s="159">
        <v>0</v>
      </c>
      <c r="W157" s="159">
        <v>0</v>
      </c>
      <c r="X157" s="159">
        <v>6428.01</v>
      </c>
      <c r="Y157" s="159">
        <v>202776.7083886202</v>
      </c>
      <c r="Z157" s="159">
        <v>0</v>
      </c>
      <c r="AA157" s="155">
        <v>0</v>
      </c>
      <c r="AB157" s="159">
        <v>21134.456322313963</v>
      </c>
      <c r="AC157" s="159">
        <v>36906.375</v>
      </c>
      <c r="AD157" s="174">
        <f>SUM(Muut[[#This Row],[Työttömyysaste]:[Työttömät ja palveluissa olevat ]])</f>
        <v>322484.3141467176</v>
      </c>
      <c r="AF157" s="62"/>
    </row>
    <row r="158" spans="1:32" s="45" customFormat="1" x14ac:dyDescent="0.25">
      <c r="A158" s="90">
        <v>484</v>
      </c>
      <c r="B158" s="151" t="s">
        <v>157</v>
      </c>
      <c r="C158" s="391">
        <v>2834</v>
      </c>
      <c r="D158" s="134">
        <v>140.75</v>
      </c>
      <c r="E158" s="41">
        <v>1148</v>
      </c>
      <c r="F158" s="330">
        <f t="shared" si="5"/>
        <v>0.12260452961672474</v>
      </c>
      <c r="G158" s="373">
        <f>Muut[[#This Row],[Keskim. työttömyysaste 2025, %]]/$F$12</f>
        <v>1.0286773108379297</v>
      </c>
      <c r="H158" s="166">
        <v>0</v>
      </c>
      <c r="I158" s="379">
        <v>12</v>
      </c>
      <c r="J158" s="385">
        <v>117</v>
      </c>
      <c r="K158" s="269">
        <v>446.31</v>
      </c>
      <c r="L158" s="170">
        <f t="shared" si="6"/>
        <v>6.3498465192355091</v>
      </c>
      <c r="M158" s="373">
        <v>2.9274237017598779</v>
      </c>
      <c r="N158" s="166">
        <v>0</v>
      </c>
      <c r="O158" s="393">
        <v>0</v>
      </c>
      <c r="P158" s="269">
        <v>666</v>
      </c>
      <c r="Q158" s="15">
        <v>118</v>
      </c>
      <c r="R158" s="158">
        <f>Muut[[#This Row],[30 - 54 v. ilman tutkintoa 31.12.2025]]/Muut[[#This Row],[30 - 54 v. väestö 31.12.2025]]</f>
        <v>0.17717717717717718</v>
      </c>
      <c r="S158" s="397">
        <v>1.1709707278762718</v>
      </c>
      <c r="T158" s="479">
        <v>160.08333333333334</v>
      </c>
      <c r="U158" s="197">
        <v>230860.34999905451</v>
      </c>
      <c r="V158" s="159">
        <v>0</v>
      </c>
      <c r="W158" s="159">
        <v>0</v>
      </c>
      <c r="X158" s="159">
        <v>250692.39</v>
      </c>
      <c r="Y158" s="159">
        <v>393826.25204928231</v>
      </c>
      <c r="Z158" s="159">
        <v>0</v>
      </c>
      <c r="AA158" s="155">
        <v>0</v>
      </c>
      <c r="AB158" s="159">
        <v>107852.25889104401</v>
      </c>
      <c r="AC158" s="159">
        <v>128903.90250000001</v>
      </c>
      <c r="AD158" s="174">
        <f>SUM(Muut[[#This Row],[Työttömyysaste]:[Työttömät ja palveluissa olevat ]])</f>
        <v>1112135.1534393809</v>
      </c>
      <c r="AF158" s="62"/>
    </row>
    <row r="159" spans="1:32" s="45" customFormat="1" x14ac:dyDescent="0.25">
      <c r="A159" s="90">
        <v>489</v>
      </c>
      <c r="B159" s="151" t="s">
        <v>158</v>
      </c>
      <c r="C159" s="391">
        <v>1664</v>
      </c>
      <c r="D159" s="134">
        <v>87.916666666666671</v>
      </c>
      <c r="E159" s="41">
        <v>697</v>
      </c>
      <c r="F159" s="330">
        <f t="shared" si="5"/>
        <v>0.12613582018173122</v>
      </c>
      <c r="G159" s="373">
        <f>Muut[[#This Row],[Keskim. työttömyysaste 2025, %]]/$F$12</f>
        <v>1.0583055675879371</v>
      </c>
      <c r="H159" s="166">
        <v>0</v>
      </c>
      <c r="I159" s="379">
        <v>0</v>
      </c>
      <c r="J159" s="385">
        <v>111</v>
      </c>
      <c r="K159" s="269">
        <v>422.63</v>
      </c>
      <c r="L159" s="170">
        <f t="shared" si="6"/>
        <v>3.9372500768994154</v>
      </c>
      <c r="M159" s="373">
        <v>4.7212371172486165</v>
      </c>
      <c r="N159" s="166">
        <v>0</v>
      </c>
      <c r="O159" s="393">
        <v>0</v>
      </c>
      <c r="P159" s="269">
        <v>391</v>
      </c>
      <c r="Q159" s="15">
        <v>73</v>
      </c>
      <c r="R159" s="158">
        <f>Muut[[#This Row],[30 - 54 v. ilman tutkintoa 31.12.2025]]/Muut[[#This Row],[30 - 54 v. väestö 31.12.2025]]</f>
        <v>0.1867007672634271</v>
      </c>
      <c r="S159" s="397">
        <v>1.2339124983286787</v>
      </c>
      <c r="T159" s="479">
        <v>112.33333333333334</v>
      </c>
      <c r="U159" s="197">
        <v>139455.21058108847</v>
      </c>
      <c r="V159" s="159">
        <v>0</v>
      </c>
      <c r="W159" s="159">
        <v>0</v>
      </c>
      <c r="X159" s="159">
        <v>237836.37</v>
      </c>
      <c r="Y159" s="159">
        <v>372930.89759043761</v>
      </c>
      <c r="Z159" s="159">
        <v>0</v>
      </c>
      <c r="AA159" s="155">
        <v>0</v>
      </c>
      <c r="AB159" s="159">
        <v>66729.987909614938</v>
      </c>
      <c r="AC159" s="159">
        <v>90454.170000000013</v>
      </c>
      <c r="AD159" s="174">
        <f>SUM(Muut[[#This Row],[Työttömyysaste]:[Työttömät ja palveluissa olevat ]])</f>
        <v>907406.63608114095</v>
      </c>
      <c r="AF159" s="62"/>
    </row>
    <row r="160" spans="1:32" s="45" customFormat="1" x14ac:dyDescent="0.25">
      <c r="A160" s="90">
        <v>491</v>
      </c>
      <c r="B160" s="151" t="s">
        <v>159</v>
      </c>
      <c r="C160" s="391">
        <v>51551</v>
      </c>
      <c r="D160" s="134">
        <v>2757.4166666666665</v>
      </c>
      <c r="E160" s="41">
        <v>23609</v>
      </c>
      <c r="F160" s="330">
        <f t="shared" si="5"/>
        <v>0.1167951487427111</v>
      </c>
      <c r="G160" s="373">
        <f>Muut[[#This Row],[Keskim. työttömyysaste 2025, %]]/$F$12</f>
        <v>0.97993540616446273</v>
      </c>
      <c r="H160" s="166">
        <v>0</v>
      </c>
      <c r="I160" s="379">
        <v>83</v>
      </c>
      <c r="J160" s="385">
        <v>3534</v>
      </c>
      <c r="K160" s="269">
        <v>2548.37</v>
      </c>
      <c r="L160" s="170">
        <f t="shared" si="6"/>
        <v>20.229009131327086</v>
      </c>
      <c r="M160" s="373">
        <v>0.91891259143091875</v>
      </c>
      <c r="N160" s="166">
        <v>3</v>
      </c>
      <c r="O160" s="393">
        <v>258</v>
      </c>
      <c r="P160" s="269">
        <v>15092</v>
      </c>
      <c r="Q160" s="15">
        <v>1917</v>
      </c>
      <c r="R160" s="158">
        <f>Muut[[#This Row],[30 - 54 v. ilman tutkintoa 31.12.2025]]/Muut[[#This Row],[30 - 54 v. väestö 31.12.2025]]</f>
        <v>0.12702093824542804</v>
      </c>
      <c r="S160" s="397">
        <v>0.83948623001278566</v>
      </c>
      <c r="T160" s="479">
        <v>3661.4166666666665</v>
      </c>
      <c r="U160" s="197">
        <v>4000413.523254958</v>
      </c>
      <c r="V160" s="159">
        <v>0</v>
      </c>
      <c r="W160" s="159">
        <v>0</v>
      </c>
      <c r="X160" s="159">
        <v>7572195.7800000003</v>
      </c>
      <c r="Y160" s="159">
        <v>2248694.8666506009</v>
      </c>
      <c r="Z160" s="159">
        <v>0</v>
      </c>
      <c r="AA160" s="155">
        <v>87307.199999999997</v>
      </c>
      <c r="AB160" s="159">
        <v>1406481.5259101463</v>
      </c>
      <c r="AC160" s="159">
        <v>2948282.5425</v>
      </c>
      <c r="AD160" s="174">
        <f>SUM(Muut[[#This Row],[Työttömyysaste]:[Työttömät ja palveluissa olevat ]])</f>
        <v>18263375.438315704</v>
      </c>
      <c r="AF160" s="62"/>
    </row>
    <row r="161" spans="1:32" s="45" customFormat="1" x14ac:dyDescent="0.25">
      <c r="A161" s="90">
        <v>494</v>
      </c>
      <c r="B161" s="151" t="s">
        <v>160</v>
      </c>
      <c r="C161" s="391">
        <v>8767</v>
      </c>
      <c r="D161" s="134">
        <v>372.41666666666669</v>
      </c>
      <c r="E161" s="41">
        <v>3843</v>
      </c>
      <c r="F161" s="330">
        <f t="shared" si="5"/>
        <v>9.6907797727469866E-2</v>
      </c>
      <c r="G161" s="373">
        <f>Muut[[#This Row],[Keskim. työttömyysaste 2025, %]]/$F$12</f>
        <v>0.81307642610882169</v>
      </c>
      <c r="H161" s="166">
        <v>0</v>
      </c>
      <c r="I161" s="379">
        <v>0</v>
      </c>
      <c r="J161" s="385">
        <v>142</v>
      </c>
      <c r="K161" s="269">
        <v>784.61</v>
      </c>
      <c r="L161" s="170">
        <f t="shared" si="6"/>
        <v>11.173704133263659</v>
      </c>
      <c r="M161" s="373">
        <v>1.6636104716259419</v>
      </c>
      <c r="N161" s="166">
        <v>0</v>
      </c>
      <c r="O161" s="393">
        <v>0</v>
      </c>
      <c r="P161" s="269">
        <v>2649</v>
      </c>
      <c r="Q161" s="15">
        <v>199</v>
      </c>
      <c r="R161" s="158">
        <f>Muut[[#This Row],[30 - 54 v. ilman tutkintoa 31.12.2025]]/Muut[[#This Row],[30 - 54 v. väestö 31.12.2025]]</f>
        <v>7.5122687806719518E-2</v>
      </c>
      <c r="S161" s="397">
        <v>0.49648871159680918</v>
      </c>
      <c r="T161" s="479">
        <v>498.5</v>
      </c>
      <c r="U161" s="197">
        <v>564485.40698324936</v>
      </c>
      <c r="V161" s="159">
        <v>0</v>
      </c>
      <c r="W161" s="159">
        <v>0</v>
      </c>
      <c r="X161" s="159">
        <v>304259.14</v>
      </c>
      <c r="Y161" s="159">
        <v>692343.92153522768</v>
      </c>
      <c r="Z161" s="159">
        <v>0</v>
      </c>
      <c r="AA161" s="155">
        <v>0</v>
      </c>
      <c r="AB161" s="159">
        <v>141463.28737349986</v>
      </c>
      <c r="AC161" s="159">
        <v>401407.15500000003</v>
      </c>
      <c r="AD161" s="174">
        <f>SUM(Muut[[#This Row],[Työttömyysaste]:[Työttömät ja palveluissa olevat ]])</f>
        <v>2103958.9108919771</v>
      </c>
      <c r="AF161" s="62"/>
    </row>
    <row r="162" spans="1:32" s="45" customFormat="1" x14ac:dyDescent="0.25">
      <c r="A162" s="90">
        <v>495</v>
      </c>
      <c r="B162" s="151" t="s">
        <v>161</v>
      </c>
      <c r="C162" s="391">
        <v>1386</v>
      </c>
      <c r="D162" s="134">
        <v>58.75</v>
      </c>
      <c r="E162" s="41">
        <v>553</v>
      </c>
      <c r="F162" s="330">
        <f t="shared" si="5"/>
        <v>0.10623869801084991</v>
      </c>
      <c r="G162" s="373">
        <f>Muut[[#This Row],[Keskim. työttömyysaste 2025, %]]/$F$12</f>
        <v>0.89136460551956764</v>
      </c>
      <c r="H162" s="166">
        <v>0</v>
      </c>
      <c r="I162" s="379">
        <v>0</v>
      </c>
      <c r="J162" s="385">
        <v>32</v>
      </c>
      <c r="K162" s="269">
        <v>733.26</v>
      </c>
      <c r="L162" s="170">
        <f t="shared" si="6"/>
        <v>1.8901890189018902</v>
      </c>
      <c r="M162" s="373">
        <v>9.8343028221307911</v>
      </c>
      <c r="N162" s="166">
        <v>0</v>
      </c>
      <c r="O162" s="393">
        <v>0</v>
      </c>
      <c r="P162" s="269">
        <v>324</v>
      </c>
      <c r="Q162" s="15">
        <v>46</v>
      </c>
      <c r="R162" s="158">
        <f>Muut[[#This Row],[30 - 54 v. ilman tutkintoa 31.12.2025]]/Muut[[#This Row],[30 - 54 v. väestö 31.12.2025]]</f>
        <v>0.1419753086419753</v>
      </c>
      <c r="S162" s="397">
        <v>0.93832023486130622</v>
      </c>
      <c r="T162" s="479">
        <v>75.25</v>
      </c>
      <c r="U162" s="197">
        <v>97833.808071977066</v>
      </c>
      <c r="V162" s="159">
        <v>0</v>
      </c>
      <c r="W162" s="159">
        <v>0</v>
      </c>
      <c r="X162" s="159">
        <v>68565.440000000002</v>
      </c>
      <c r="Y162" s="159">
        <v>647032.4159836364</v>
      </c>
      <c r="Z162" s="159">
        <v>0</v>
      </c>
      <c r="AA162" s="155">
        <v>0</v>
      </c>
      <c r="AB162" s="159">
        <v>42266.634979327537</v>
      </c>
      <c r="AC162" s="159">
        <v>60593.557500000003</v>
      </c>
      <c r="AD162" s="174">
        <f>SUM(Muut[[#This Row],[Työttömyysaste]:[Työttömät ja palveluissa olevat ]])</f>
        <v>916291.85653494101</v>
      </c>
      <c r="AF162" s="62"/>
    </row>
    <row r="163" spans="1:32" s="45" customFormat="1" x14ac:dyDescent="0.25">
      <c r="A163" s="90">
        <v>498</v>
      </c>
      <c r="B163" s="151" t="s">
        <v>162</v>
      </c>
      <c r="C163" s="391">
        <v>2323</v>
      </c>
      <c r="D163" s="134">
        <v>93.916666666666671</v>
      </c>
      <c r="E163" s="41">
        <v>1067</v>
      </c>
      <c r="F163" s="330">
        <f t="shared" si="5"/>
        <v>8.8019368947203996E-2</v>
      </c>
      <c r="G163" s="373">
        <f>Muut[[#This Row],[Keskim. työttömyysaste 2025, %]]/$F$12</f>
        <v>0.73850067394174113</v>
      </c>
      <c r="H163" s="166">
        <v>0</v>
      </c>
      <c r="I163" s="379">
        <v>14</v>
      </c>
      <c r="J163" s="385">
        <v>89</v>
      </c>
      <c r="K163" s="269">
        <v>1904.43</v>
      </c>
      <c r="L163" s="170">
        <f t="shared" si="6"/>
        <v>1.2197875479802356</v>
      </c>
      <c r="M163" s="373">
        <v>15.23928591804963</v>
      </c>
      <c r="N163" s="166">
        <v>0</v>
      </c>
      <c r="O163" s="393">
        <v>0</v>
      </c>
      <c r="P163" s="269">
        <v>732</v>
      </c>
      <c r="Q163" s="15">
        <v>81</v>
      </c>
      <c r="R163" s="158">
        <f>Muut[[#This Row],[30 - 54 v. ilman tutkintoa 31.12.2025]]/Muut[[#This Row],[30 - 54 v. väestö 31.12.2025]]</f>
        <v>0.11065573770491803</v>
      </c>
      <c r="S163" s="397">
        <v>0.73132799488299249</v>
      </c>
      <c r="T163" s="479">
        <v>113.41666666666667</v>
      </c>
      <c r="U163" s="197">
        <v>135853.38022222416</v>
      </c>
      <c r="V163" s="159">
        <v>0</v>
      </c>
      <c r="W163" s="159">
        <v>0</v>
      </c>
      <c r="X163" s="159">
        <v>190697.63</v>
      </c>
      <c r="Y163" s="159">
        <v>1680478.8805767624</v>
      </c>
      <c r="Z163" s="159">
        <v>0</v>
      </c>
      <c r="AA163" s="155">
        <v>0</v>
      </c>
      <c r="AB163" s="159">
        <v>55213.435293678725</v>
      </c>
      <c r="AC163" s="159">
        <v>91326.502500000002</v>
      </c>
      <c r="AD163" s="174">
        <f>SUM(Muut[[#This Row],[Työttömyysaste]:[Työttömät ja palveluissa olevat ]])</f>
        <v>2153569.828592665</v>
      </c>
      <c r="AF163" s="62"/>
    </row>
    <row r="164" spans="1:32" s="45" customFormat="1" x14ac:dyDescent="0.25">
      <c r="A164" s="90">
        <v>499</v>
      </c>
      <c r="B164" s="151" t="s">
        <v>163</v>
      </c>
      <c r="C164" s="391">
        <v>19792</v>
      </c>
      <c r="D164" s="134">
        <v>406.08333333333331</v>
      </c>
      <c r="E164" s="41">
        <v>9734</v>
      </c>
      <c r="F164" s="330">
        <f t="shared" si="5"/>
        <v>4.1718033011437568E-2</v>
      </c>
      <c r="G164" s="373">
        <f>Muut[[#This Row],[Keskim. työttömyysaste 2025, %]]/$F$12</f>
        <v>0.35002290817320286</v>
      </c>
      <c r="H164" s="166">
        <v>3</v>
      </c>
      <c r="I164" s="379">
        <v>13441</v>
      </c>
      <c r="J164" s="385">
        <v>715</v>
      </c>
      <c r="K164" s="269">
        <v>849.5</v>
      </c>
      <c r="L164" s="170">
        <f t="shared" si="6"/>
        <v>23.29841082989994</v>
      </c>
      <c r="M164" s="373">
        <v>0.79785232300444087</v>
      </c>
      <c r="N164" s="166">
        <v>3</v>
      </c>
      <c r="O164" s="393">
        <v>2082</v>
      </c>
      <c r="P164" s="269">
        <v>6479</v>
      </c>
      <c r="Q164" s="15">
        <v>453</v>
      </c>
      <c r="R164" s="158">
        <f>Muut[[#This Row],[30 - 54 v. ilman tutkintoa 31.12.2025]]/Muut[[#This Row],[30 - 54 v. väestö 31.12.2025]]</f>
        <v>6.9918197252662448E-2</v>
      </c>
      <c r="S164" s="397">
        <v>0.46209203483852063</v>
      </c>
      <c r="T164" s="479">
        <v>563.08333333333326</v>
      </c>
      <c r="U164" s="197">
        <v>548600.87263228558</v>
      </c>
      <c r="V164" s="159">
        <v>465632.52960000001</v>
      </c>
      <c r="W164" s="159">
        <v>4201168.6916999994</v>
      </c>
      <c r="X164" s="159">
        <v>1532009.05</v>
      </c>
      <c r="Y164" s="159">
        <v>749603.1931076278</v>
      </c>
      <c r="Z164" s="159">
        <v>0</v>
      </c>
      <c r="AA164" s="155">
        <v>704548.79999999993</v>
      </c>
      <c r="AB164" s="159">
        <v>297236.08048953</v>
      </c>
      <c r="AC164" s="159">
        <v>453411.59249999997</v>
      </c>
      <c r="AD164" s="174">
        <f>SUM(Muut[[#This Row],[Työttömyysaste]:[Työttömät ja palveluissa olevat ]])</f>
        <v>8952210.8100294415</v>
      </c>
      <c r="AF164" s="62"/>
    </row>
    <row r="165" spans="1:32" s="45" customFormat="1" x14ac:dyDescent="0.25">
      <c r="A165" s="90">
        <v>500</v>
      </c>
      <c r="B165" s="151" t="s">
        <v>164</v>
      </c>
      <c r="C165" s="391">
        <v>10646</v>
      </c>
      <c r="D165" s="134">
        <v>480.16666666666669</v>
      </c>
      <c r="E165" s="41">
        <v>5100</v>
      </c>
      <c r="F165" s="330">
        <f t="shared" si="5"/>
        <v>9.4150326797385622E-2</v>
      </c>
      <c r="G165" s="373">
        <f>Muut[[#This Row],[Keskim. työttömyysaste 2025, %]]/$F$12</f>
        <v>0.78994067582341065</v>
      </c>
      <c r="H165" s="166">
        <v>0</v>
      </c>
      <c r="I165" s="379">
        <v>17</v>
      </c>
      <c r="J165" s="385">
        <v>247</v>
      </c>
      <c r="K165" s="269">
        <v>144.07</v>
      </c>
      <c r="L165" s="170">
        <f t="shared" si="6"/>
        <v>73.894634552648029</v>
      </c>
      <c r="M165" s="373">
        <v>0.25155671065270002</v>
      </c>
      <c r="N165" s="166">
        <v>0</v>
      </c>
      <c r="O165" s="393">
        <v>0</v>
      </c>
      <c r="P165" s="269">
        <v>3661</v>
      </c>
      <c r="Q165" s="15">
        <v>194</v>
      </c>
      <c r="R165" s="158">
        <f>Muut[[#This Row],[30 - 54 v. ilman tutkintoa 31.12.2025]]/Muut[[#This Row],[30 - 54 v. väestö 31.12.2025]]</f>
        <v>5.299098606937995E-2</v>
      </c>
      <c r="S165" s="397">
        <v>0.35021944991533716</v>
      </c>
      <c r="T165" s="479">
        <v>614.25</v>
      </c>
      <c r="U165" s="197">
        <v>665964.81095308135</v>
      </c>
      <c r="V165" s="159">
        <v>0</v>
      </c>
      <c r="W165" s="159">
        <v>0</v>
      </c>
      <c r="X165" s="159">
        <v>529239.49</v>
      </c>
      <c r="Y165" s="159">
        <v>127128.11304416234</v>
      </c>
      <c r="Z165" s="159">
        <v>0</v>
      </c>
      <c r="AA165" s="155">
        <v>0</v>
      </c>
      <c r="AB165" s="159">
        <v>121174.17857345707</v>
      </c>
      <c r="AC165" s="159">
        <v>494612.52750000003</v>
      </c>
      <c r="AD165" s="174">
        <f>SUM(Muut[[#This Row],[Työttömyysaste]:[Työttömät ja palveluissa olevat ]])</f>
        <v>1938119.1200707008</v>
      </c>
      <c r="AF165" s="62"/>
    </row>
    <row r="166" spans="1:32" s="45" customFormat="1" x14ac:dyDescent="0.25">
      <c r="A166" s="90">
        <v>503</v>
      </c>
      <c r="B166" s="151" t="s">
        <v>165</v>
      </c>
      <c r="C166" s="391">
        <v>7424</v>
      </c>
      <c r="D166" s="134">
        <v>308.33333333333331</v>
      </c>
      <c r="E166" s="41">
        <v>3473</v>
      </c>
      <c r="F166" s="330">
        <f t="shared" si="5"/>
        <v>8.8780113254630963E-2</v>
      </c>
      <c r="G166" s="373">
        <f>Muut[[#This Row],[Keskim. työttömyysaste 2025, %]]/$F$12</f>
        <v>0.74488347570971492</v>
      </c>
      <c r="H166" s="166">
        <v>0</v>
      </c>
      <c r="I166" s="379">
        <v>66</v>
      </c>
      <c r="J166" s="385">
        <v>326</v>
      </c>
      <c r="K166" s="269">
        <v>520.12</v>
      </c>
      <c r="L166" s="170">
        <f t="shared" si="6"/>
        <v>14.273629162500962</v>
      </c>
      <c r="M166" s="373">
        <v>1.3023100846547748</v>
      </c>
      <c r="N166" s="166">
        <v>0</v>
      </c>
      <c r="O166" s="393">
        <v>0</v>
      </c>
      <c r="P166" s="269">
        <v>2161</v>
      </c>
      <c r="Q166" s="15">
        <v>296</v>
      </c>
      <c r="R166" s="158">
        <f>Muut[[#This Row],[30 - 54 v. ilman tutkintoa 31.12.2025]]/Muut[[#This Row],[30 - 54 v. väestö 31.12.2025]]</f>
        <v>0.13697362332253588</v>
      </c>
      <c r="S166" s="397">
        <v>0.90526390564089421</v>
      </c>
      <c r="T166" s="479">
        <v>394.41666666666663</v>
      </c>
      <c r="U166" s="197">
        <v>437921.88180534198</v>
      </c>
      <c r="V166" s="159">
        <v>0</v>
      </c>
      <c r="W166" s="159">
        <v>0</v>
      </c>
      <c r="X166" s="159">
        <v>698510.42</v>
      </c>
      <c r="Y166" s="159">
        <v>458956.57775060547</v>
      </c>
      <c r="Z166" s="159">
        <v>0</v>
      </c>
      <c r="AA166" s="155">
        <v>0</v>
      </c>
      <c r="AB166" s="159">
        <v>218422.07515303494</v>
      </c>
      <c r="AC166" s="159">
        <v>317596.13249999995</v>
      </c>
      <c r="AD166" s="174">
        <f>SUM(Muut[[#This Row],[Työttömyysaste]:[Työttömät ja palveluissa olevat ]])</f>
        <v>2131407.0872089826</v>
      </c>
      <c r="AF166" s="62"/>
    </row>
    <row r="167" spans="1:32" s="45" customFormat="1" x14ac:dyDescent="0.25">
      <c r="A167" s="90">
        <v>504</v>
      </c>
      <c r="B167" s="151" t="s">
        <v>166</v>
      </c>
      <c r="C167" s="391">
        <v>1692</v>
      </c>
      <c r="D167" s="134">
        <v>105.66666666666667</v>
      </c>
      <c r="E167" s="41">
        <v>793</v>
      </c>
      <c r="F167" s="330">
        <f t="shared" si="5"/>
        <v>0.1332492643968054</v>
      </c>
      <c r="G167" s="373">
        <f>Muut[[#This Row],[Keskim. työttömyysaste 2025, %]]/$F$12</f>
        <v>1.1179888328704943</v>
      </c>
      <c r="H167" s="166">
        <v>1</v>
      </c>
      <c r="I167" s="379">
        <v>155</v>
      </c>
      <c r="J167" s="385">
        <v>70</v>
      </c>
      <c r="K167" s="269">
        <v>200.47</v>
      </c>
      <c r="L167" s="170">
        <f t="shared" si="6"/>
        <v>8.4401656108145851</v>
      </c>
      <c r="M167" s="373">
        <v>2.2024083483775909</v>
      </c>
      <c r="N167" s="166">
        <v>0</v>
      </c>
      <c r="O167" s="393">
        <v>0</v>
      </c>
      <c r="P167" s="269">
        <v>494</v>
      </c>
      <c r="Q167" s="15">
        <v>80</v>
      </c>
      <c r="R167" s="158">
        <f>Muut[[#This Row],[30 - 54 v. ilman tutkintoa 31.12.2025]]/Muut[[#This Row],[30 - 54 v. väestö 31.12.2025]]</f>
        <v>0.16194331983805668</v>
      </c>
      <c r="S167" s="397">
        <v>1.0702895831545969</v>
      </c>
      <c r="T167" s="479">
        <v>118.33333333333334</v>
      </c>
      <c r="U167" s="197">
        <v>149798.74236212447</v>
      </c>
      <c r="V167" s="159">
        <v>39806.499599999996</v>
      </c>
      <c r="W167" s="159">
        <v>48447.373499999994</v>
      </c>
      <c r="X167" s="159">
        <v>149986.9</v>
      </c>
      <c r="Y167" s="159">
        <v>176895.76471134333</v>
      </c>
      <c r="Z167" s="159">
        <v>0</v>
      </c>
      <c r="AA167" s="155">
        <v>0</v>
      </c>
      <c r="AB167" s="159">
        <v>58855.224177671284</v>
      </c>
      <c r="AC167" s="159">
        <v>95285.55</v>
      </c>
      <c r="AD167" s="174">
        <f>SUM(Muut[[#This Row],[Työttömyysaste]:[Työttömät ja palveluissa olevat ]])</f>
        <v>719076.05435113912</v>
      </c>
      <c r="AF167" s="62"/>
    </row>
    <row r="168" spans="1:32" s="45" customFormat="1" x14ac:dyDescent="0.25">
      <c r="A168" s="90">
        <v>505</v>
      </c>
      <c r="B168" s="151" t="s">
        <v>167</v>
      </c>
      <c r="C168" s="391">
        <v>20861</v>
      </c>
      <c r="D168" s="134">
        <v>944.33333333333337</v>
      </c>
      <c r="E168" s="41">
        <v>10443</v>
      </c>
      <c r="F168" s="330">
        <f t="shared" si="5"/>
        <v>9.0427399533978103E-2</v>
      </c>
      <c r="G168" s="373">
        <f>Muut[[#This Row],[Keskim. työttömyysaste 2025, %]]/$F$12</f>
        <v>0.75870454761722372</v>
      </c>
      <c r="H168" s="166">
        <v>0</v>
      </c>
      <c r="I168" s="379">
        <v>152</v>
      </c>
      <c r="J168" s="385">
        <v>1269</v>
      </c>
      <c r="K168" s="269">
        <v>581.47</v>
      </c>
      <c r="L168" s="170">
        <f t="shared" si="6"/>
        <v>35.876313481348994</v>
      </c>
      <c r="M168" s="373">
        <v>0.51813270091452368</v>
      </c>
      <c r="N168" s="166">
        <v>0</v>
      </c>
      <c r="O168" s="393">
        <v>0</v>
      </c>
      <c r="P168" s="269">
        <v>6789</v>
      </c>
      <c r="Q168" s="15">
        <v>945</v>
      </c>
      <c r="R168" s="158">
        <f>Muut[[#This Row],[30 - 54 v. ilman tutkintoa 31.12.2025]]/Muut[[#This Row],[30 - 54 v. väestö 31.12.2025]]</f>
        <v>0.13919575784357049</v>
      </c>
      <c r="S168" s="397">
        <v>0.91995007752257418</v>
      </c>
      <c r="T168" s="479">
        <v>1172.25</v>
      </c>
      <c r="U168" s="197">
        <v>1253366.7036174794</v>
      </c>
      <c r="V168" s="159">
        <v>0</v>
      </c>
      <c r="W168" s="159">
        <v>0</v>
      </c>
      <c r="X168" s="159">
        <v>2719048.23</v>
      </c>
      <c r="Y168" s="159">
        <v>513092.13501623593</v>
      </c>
      <c r="Z168" s="159">
        <v>0</v>
      </c>
      <c r="AA168" s="155">
        <v>0</v>
      </c>
      <c r="AB168" s="159">
        <v>623710.05343394866</v>
      </c>
      <c r="AC168" s="159">
        <v>943930.86750000005</v>
      </c>
      <c r="AD168" s="174">
        <f>SUM(Muut[[#This Row],[Työttömyysaste]:[Työttömät ja palveluissa olevat ]])</f>
        <v>6053147.9895676635</v>
      </c>
      <c r="AF168" s="62"/>
    </row>
    <row r="169" spans="1:32" s="45" customFormat="1" x14ac:dyDescent="0.25">
      <c r="A169" s="90">
        <v>507</v>
      </c>
      <c r="B169" s="151" t="s">
        <v>168</v>
      </c>
      <c r="C169" s="391">
        <v>7034</v>
      </c>
      <c r="D169" s="134">
        <v>288.33333333333331</v>
      </c>
      <c r="E169" s="41">
        <v>2797</v>
      </c>
      <c r="F169" s="330">
        <f t="shared" si="5"/>
        <v>0.10308664044809915</v>
      </c>
      <c r="G169" s="373">
        <f>Muut[[#This Row],[Keskim. työttömyysaste 2025, %]]/$F$12</f>
        <v>0.86491819193767905</v>
      </c>
      <c r="H169" s="166">
        <v>0</v>
      </c>
      <c r="I169" s="379">
        <v>22</v>
      </c>
      <c r="J169" s="385">
        <v>396</v>
      </c>
      <c r="K169" s="269">
        <v>1356.07</v>
      </c>
      <c r="L169" s="170">
        <f t="shared" si="6"/>
        <v>5.1870478662605919</v>
      </c>
      <c r="M169" s="373">
        <v>3.5836745066222635</v>
      </c>
      <c r="N169" s="166">
        <v>0</v>
      </c>
      <c r="O169" s="393">
        <v>0</v>
      </c>
      <c r="P169" s="269">
        <v>1665</v>
      </c>
      <c r="Q169" s="15">
        <v>338</v>
      </c>
      <c r="R169" s="158">
        <f>Muut[[#This Row],[30 - 54 v. ilman tutkintoa 31.12.2025]]/Muut[[#This Row],[30 - 54 v. väestö 31.12.2025]]</f>
        <v>0.203003003003003</v>
      </c>
      <c r="S169" s="397">
        <v>1.3416545966853555</v>
      </c>
      <c r="T169" s="479">
        <v>398.16666666666663</v>
      </c>
      <c r="U169" s="197">
        <v>481778.85897187813</v>
      </c>
      <c r="V169" s="159">
        <v>0</v>
      </c>
      <c r="W169" s="159">
        <v>0</v>
      </c>
      <c r="X169" s="159">
        <v>848497.32000000007</v>
      </c>
      <c r="Y169" s="159">
        <v>1196603.18078571</v>
      </c>
      <c r="Z169" s="159">
        <v>0</v>
      </c>
      <c r="AA169" s="155">
        <v>0</v>
      </c>
      <c r="AB169" s="159">
        <v>306708.94907525566</v>
      </c>
      <c r="AC169" s="159">
        <v>320615.745</v>
      </c>
      <c r="AD169" s="174">
        <f>SUM(Muut[[#This Row],[Työttömyysaste]:[Työttömät ja palveluissa olevat ]])</f>
        <v>3154204.0538328439</v>
      </c>
      <c r="AF169" s="62"/>
    </row>
    <row r="170" spans="1:32" s="45" customFormat="1" x14ac:dyDescent="0.25">
      <c r="A170" s="90">
        <v>508</v>
      </c>
      <c r="B170" s="151" t="s">
        <v>169</v>
      </c>
      <c r="C170" s="391">
        <v>9109</v>
      </c>
      <c r="D170" s="134">
        <v>463.16666666666669</v>
      </c>
      <c r="E170" s="41">
        <v>3668</v>
      </c>
      <c r="F170" s="330">
        <f t="shared" si="5"/>
        <v>0.12627226463104327</v>
      </c>
      <c r="G170" s="373">
        <f>Muut[[#This Row],[Keskim. työttömyysaste 2025, %]]/$F$12</f>
        <v>1.059450364681779</v>
      </c>
      <c r="H170" s="166">
        <v>0</v>
      </c>
      <c r="I170" s="379">
        <v>16</v>
      </c>
      <c r="J170" s="385">
        <v>478</v>
      </c>
      <c r="K170" s="269">
        <v>534.78</v>
      </c>
      <c r="L170" s="170">
        <f t="shared" si="6"/>
        <v>17.033172519540745</v>
      </c>
      <c r="M170" s="373">
        <v>1.0913228983985355</v>
      </c>
      <c r="N170" s="166">
        <v>0</v>
      </c>
      <c r="O170" s="393">
        <v>0</v>
      </c>
      <c r="P170" s="269">
        <v>2279</v>
      </c>
      <c r="Q170" s="15">
        <v>359</v>
      </c>
      <c r="R170" s="158">
        <f>Muut[[#This Row],[30 - 54 v. ilman tutkintoa 31.12.2025]]/Muut[[#This Row],[30 - 54 v. väestö 31.12.2025]]</f>
        <v>0.15752523036419483</v>
      </c>
      <c r="S170" s="397">
        <v>1.0410902611569501</v>
      </c>
      <c r="T170" s="479">
        <v>611.16666666666674</v>
      </c>
      <c r="U170" s="197">
        <v>764225.73771967809</v>
      </c>
      <c r="V170" s="159">
        <v>0</v>
      </c>
      <c r="W170" s="159">
        <v>0</v>
      </c>
      <c r="X170" s="159">
        <v>1024196.26</v>
      </c>
      <c r="Y170" s="159">
        <v>471892.63756338693</v>
      </c>
      <c r="Z170" s="159">
        <v>0</v>
      </c>
      <c r="AA170" s="155">
        <v>0</v>
      </c>
      <c r="AB170" s="159">
        <v>308206.96363855642</v>
      </c>
      <c r="AC170" s="159">
        <v>492129.73500000004</v>
      </c>
      <c r="AD170" s="174">
        <f>SUM(Muut[[#This Row],[Työttömyysaste]:[Työttömät ja palveluissa olevat ]])</f>
        <v>3060651.3339216211</v>
      </c>
      <c r="AF170" s="62"/>
    </row>
    <row r="171" spans="1:32" s="45" customFormat="1" x14ac:dyDescent="0.25">
      <c r="A171" s="90">
        <v>529</v>
      </c>
      <c r="B171" s="151" t="s">
        <v>170</v>
      </c>
      <c r="C171" s="391">
        <v>20390</v>
      </c>
      <c r="D171" s="134">
        <v>798.16666666666663</v>
      </c>
      <c r="E171" s="41">
        <v>9394</v>
      </c>
      <c r="F171" s="330">
        <f t="shared" si="5"/>
        <v>8.4965580867220211E-2</v>
      </c>
      <c r="G171" s="373">
        <f>Muut[[#This Row],[Keskim. työttömyysaste 2025, %]]/$F$12</f>
        <v>0.71287876160451435</v>
      </c>
      <c r="H171" s="166">
        <v>0</v>
      </c>
      <c r="I171" s="379">
        <v>274</v>
      </c>
      <c r="J171" s="385">
        <v>938</v>
      </c>
      <c r="K171" s="269">
        <v>312.89999999999998</v>
      </c>
      <c r="L171" s="170">
        <f t="shared" si="6"/>
        <v>65.164589325663158</v>
      </c>
      <c r="M171" s="373">
        <v>0.28525755161364735</v>
      </c>
      <c r="N171" s="166">
        <v>3</v>
      </c>
      <c r="O171" s="393">
        <v>4290</v>
      </c>
      <c r="P171" s="269">
        <v>6140</v>
      </c>
      <c r="Q171" s="15">
        <v>689</v>
      </c>
      <c r="R171" s="158">
        <f>Muut[[#This Row],[30 - 54 v. ilman tutkintoa 31.12.2025]]/Muut[[#This Row],[30 - 54 v. väestö 31.12.2025]]</f>
        <v>0.11221498371335505</v>
      </c>
      <c r="S171" s="397">
        <v>0.74163311127849652</v>
      </c>
      <c r="T171" s="479">
        <v>1050.5833333333333</v>
      </c>
      <c r="U171" s="197">
        <v>1151074.0015904997</v>
      </c>
      <c r="V171" s="159">
        <v>0</v>
      </c>
      <c r="W171" s="159">
        <v>0</v>
      </c>
      <c r="X171" s="159">
        <v>2009824.46</v>
      </c>
      <c r="Y171" s="159">
        <v>276104.57813228574</v>
      </c>
      <c r="Z171" s="159">
        <v>0</v>
      </c>
      <c r="AA171" s="155">
        <v>1451736</v>
      </c>
      <c r="AB171" s="159">
        <v>491461.72201647767</v>
      </c>
      <c r="AC171" s="159">
        <v>845961.21749999991</v>
      </c>
      <c r="AD171" s="174">
        <f>SUM(Muut[[#This Row],[Työttömyysaste]:[Työttömät ja palveluissa olevat ]])</f>
        <v>6226161.9792392636</v>
      </c>
      <c r="AF171" s="62"/>
    </row>
    <row r="172" spans="1:32" s="45" customFormat="1" x14ac:dyDescent="0.25">
      <c r="A172" s="90">
        <v>531</v>
      </c>
      <c r="B172" s="151" t="s">
        <v>171</v>
      </c>
      <c r="C172" s="391">
        <v>4890</v>
      </c>
      <c r="D172" s="134">
        <v>216.66666666666666</v>
      </c>
      <c r="E172" s="41">
        <v>2154</v>
      </c>
      <c r="F172" s="330">
        <f t="shared" si="5"/>
        <v>0.10058805323429279</v>
      </c>
      <c r="G172" s="373">
        <f>Muut[[#This Row],[Keskim. työttömyysaste 2025, %]]/$F$12</f>
        <v>0.84395452946919425</v>
      </c>
      <c r="H172" s="166">
        <v>0</v>
      </c>
      <c r="I172" s="379">
        <v>28</v>
      </c>
      <c r="J172" s="385">
        <v>115</v>
      </c>
      <c r="K172" s="269">
        <v>182.93</v>
      </c>
      <c r="L172" s="170">
        <f t="shared" si="6"/>
        <v>26.731536653364675</v>
      </c>
      <c r="M172" s="373">
        <v>0.6953843111973792</v>
      </c>
      <c r="N172" s="166">
        <v>0</v>
      </c>
      <c r="O172" s="393">
        <v>0</v>
      </c>
      <c r="P172" s="269">
        <v>1388</v>
      </c>
      <c r="Q172" s="15">
        <v>150</v>
      </c>
      <c r="R172" s="158">
        <f>Muut[[#This Row],[30 - 54 v. ilman tutkintoa 31.12.2025]]/Muut[[#This Row],[30 - 54 v. väestö 31.12.2025]]</f>
        <v>0.10806916426512968</v>
      </c>
      <c r="S172" s="397">
        <v>0.71423323227445623</v>
      </c>
      <c r="T172" s="479">
        <v>304.08333333333331</v>
      </c>
      <c r="U172" s="197">
        <v>326812.19243257423</v>
      </c>
      <c r="V172" s="159">
        <v>0</v>
      </c>
      <c r="W172" s="159">
        <v>0</v>
      </c>
      <c r="X172" s="159">
        <v>246407.05000000002</v>
      </c>
      <c r="Y172" s="159">
        <v>161418.37800491857</v>
      </c>
      <c r="Z172" s="159">
        <v>0</v>
      </c>
      <c r="AA172" s="155">
        <v>0</v>
      </c>
      <c r="AB172" s="159">
        <v>113509.51643921796</v>
      </c>
      <c r="AC172" s="159">
        <v>244857.02249999999</v>
      </c>
      <c r="AD172" s="174">
        <f>SUM(Muut[[#This Row],[Työttömyysaste]:[Työttömät ja palveluissa olevat ]])</f>
        <v>1093004.1593767109</v>
      </c>
      <c r="AF172" s="62"/>
    </row>
    <row r="173" spans="1:32" s="45" customFormat="1" x14ac:dyDescent="0.25">
      <c r="A173" s="90">
        <v>535</v>
      </c>
      <c r="B173" s="151" t="s">
        <v>172</v>
      </c>
      <c r="C173" s="391">
        <v>10300</v>
      </c>
      <c r="D173" s="134">
        <v>404.25</v>
      </c>
      <c r="E173" s="41">
        <v>4415</v>
      </c>
      <c r="F173" s="330">
        <f t="shared" si="5"/>
        <v>9.156285390713477E-2</v>
      </c>
      <c r="G173" s="373">
        <f>Muut[[#This Row],[Keskim. työttömyysaste 2025, %]]/$F$12</f>
        <v>0.76823124418226341</v>
      </c>
      <c r="H173" s="166">
        <v>0</v>
      </c>
      <c r="I173" s="379">
        <v>0</v>
      </c>
      <c r="J173" s="385">
        <v>197</v>
      </c>
      <c r="K173" s="269">
        <v>527.35</v>
      </c>
      <c r="L173" s="170">
        <f t="shared" si="6"/>
        <v>19.531620365980846</v>
      </c>
      <c r="M173" s="373">
        <v>0.951722942317899</v>
      </c>
      <c r="N173" s="166">
        <v>0</v>
      </c>
      <c r="O173" s="393">
        <v>0</v>
      </c>
      <c r="P173" s="269">
        <v>2857</v>
      </c>
      <c r="Q173" s="15">
        <v>298</v>
      </c>
      <c r="R173" s="158">
        <f>Muut[[#This Row],[30 - 54 v. ilman tutkintoa 31.12.2025]]/Muut[[#This Row],[30 - 54 v. väestö 31.12.2025]]</f>
        <v>0.10430521526076304</v>
      </c>
      <c r="S173" s="397">
        <v>0.68935714961215666</v>
      </c>
      <c r="T173" s="479">
        <v>477.25</v>
      </c>
      <c r="U173" s="197">
        <v>626613.19193597243</v>
      </c>
      <c r="V173" s="159">
        <v>0</v>
      </c>
      <c r="W173" s="159">
        <v>0</v>
      </c>
      <c r="X173" s="159">
        <v>422105.99</v>
      </c>
      <c r="Y173" s="159">
        <v>465336.36713985587</v>
      </c>
      <c r="Z173" s="159">
        <v>0</v>
      </c>
      <c r="AA173" s="155">
        <v>0</v>
      </c>
      <c r="AB173" s="159">
        <v>230762.30583266943</v>
      </c>
      <c r="AC173" s="159">
        <v>384296.01750000002</v>
      </c>
      <c r="AD173" s="174">
        <f>SUM(Muut[[#This Row],[Työttömyysaste]:[Työttömät ja palveluissa olevat ]])</f>
        <v>2129113.8724084976</v>
      </c>
      <c r="AF173" s="62"/>
    </row>
    <row r="174" spans="1:32" s="45" customFormat="1" x14ac:dyDescent="0.25">
      <c r="A174" s="90">
        <v>536</v>
      </c>
      <c r="B174" s="151" t="s">
        <v>173</v>
      </c>
      <c r="C174" s="391">
        <v>36571</v>
      </c>
      <c r="D174" s="134">
        <v>1893.4166666666667</v>
      </c>
      <c r="E174" s="41">
        <v>17750</v>
      </c>
      <c r="F174" s="330">
        <f t="shared" si="5"/>
        <v>0.10667136150234742</v>
      </c>
      <c r="G174" s="373">
        <f>Muut[[#This Row],[Keskim. työttömyysaste 2025, %]]/$F$12</f>
        <v>0.89499474152125325</v>
      </c>
      <c r="H174" s="166">
        <v>0</v>
      </c>
      <c r="I174" s="379">
        <v>117</v>
      </c>
      <c r="J174" s="385">
        <v>1543</v>
      </c>
      <c r="K174" s="269">
        <v>288.33999999999997</v>
      </c>
      <c r="L174" s="170">
        <f t="shared" si="6"/>
        <v>126.83290559755845</v>
      </c>
      <c r="M174" s="373">
        <v>0.14656047746733419</v>
      </c>
      <c r="N174" s="166">
        <v>0</v>
      </c>
      <c r="O174" s="393">
        <v>0</v>
      </c>
      <c r="P174" s="269">
        <v>12516</v>
      </c>
      <c r="Q174" s="15">
        <v>1125</v>
      </c>
      <c r="R174" s="158">
        <f>Muut[[#This Row],[30 - 54 v. ilman tutkintoa 31.12.2025]]/Muut[[#This Row],[30 - 54 v. väestö 31.12.2025]]</f>
        <v>8.98849472674976E-2</v>
      </c>
      <c r="S174" s="397">
        <v>0.59405304793680813</v>
      </c>
      <c r="T174" s="479">
        <v>2432.3333333333335</v>
      </c>
      <c r="U174" s="197">
        <v>2591956.2246932392</v>
      </c>
      <c r="V174" s="159">
        <v>0</v>
      </c>
      <c r="W174" s="159">
        <v>0</v>
      </c>
      <c r="X174" s="159">
        <v>3306139.81</v>
      </c>
      <c r="Y174" s="159">
        <v>254432.70712260547</v>
      </c>
      <c r="Z174" s="159">
        <v>0</v>
      </c>
      <c r="AA174" s="155">
        <v>0</v>
      </c>
      <c r="AB174" s="159">
        <v>706066.20552315284</v>
      </c>
      <c r="AC174" s="159">
        <v>1958587.7700000003</v>
      </c>
      <c r="AD174" s="174">
        <f>SUM(Muut[[#This Row],[Työttömyysaste]:[Työttömät ja palveluissa olevat ]])</f>
        <v>8817182.7173389979</v>
      </c>
      <c r="AF174" s="62"/>
    </row>
    <row r="175" spans="1:32" s="45" customFormat="1" x14ac:dyDescent="0.25">
      <c r="A175" s="90">
        <v>538</v>
      </c>
      <c r="B175" s="151" t="s">
        <v>174</v>
      </c>
      <c r="C175" s="391">
        <v>4667</v>
      </c>
      <c r="D175" s="134">
        <v>153.41666666666666</v>
      </c>
      <c r="E175" s="41">
        <v>2301</v>
      </c>
      <c r="F175" s="330">
        <f t="shared" si="5"/>
        <v>6.6673909894248873E-2</v>
      </c>
      <c r="G175" s="373">
        <f>Muut[[#This Row],[Keskim. työttömyysaste 2025, %]]/$F$12</f>
        <v>0.55940786647502794</v>
      </c>
      <c r="H175" s="166">
        <v>0</v>
      </c>
      <c r="I175" s="379">
        <v>43</v>
      </c>
      <c r="J175" s="385">
        <v>170</v>
      </c>
      <c r="K175" s="269">
        <v>198.97</v>
      </c>
      <c r="L175" s="170">
        <f t="shared" si="6"/>
        <v>23.455797356385386</v>
      </c>
      <c r="M175" s="373">
        <v>0.79249879765383802</v>
      </c>
      <c r="N175" s="166">
        <v>0</v>
      </c>
      <c r="O175" s="393">
        <v>0</v>
      </c>
      <c r="P175" s="269">
        <v>1584</v>
      </c>
      <c r="Q175" s="15">
        <v>164</v>
      </c>
      <c r="R175" s="158">
        <f>Muut[[#This Row],[30 - 54 v. ilman tutkintoa 31.12.2025]]/Muut[[#This Row],[30 - 54 v. väestö 31.12.2025]]</f>
        <v>0.10353535353535354</v>
      </c>
      <c r="S175" s="397">
        <v>0.68426910407869967</v>
      </c>
      <c r="T175" s="479">
        <v>185.91666666666666</v>
      </c>
      <c r="U175" s="197">
        <v>206745.80825171687</v>
      </c>
      <c r="V175" s="159">
        <v>0</v>
      </c>
      <c r="W175" s="159">
        <v>0</v>
      </c>
      <c r="X175" s="159">
        <v>364253.9</v>
      </c>
      <c r="Y175" s="159">
        <v>175572.15695423743</v>
      </c>
      <c r="Z175" s="159">
        <v>0</v>
      </c>
      <c r="AA175" s="155">
        <v>0</v>
      </c>
      <c r="AB175" s="159">
        <v>103788.22703389698</v>
      </c>
      <c r="AC175" s="159">
        <v>149705.67749999999</v>
      </c>
      <c r="AD175" s="174">
        <f>SUM(Muut[[#This Row],[Työttömyysaste]:[Työttömät ja palveluissa olevat ]])</f>
        <v>1000065.7697398512</v>
      </c>
      <c r="AF175" s="62"/>
    </row>
    <row r="176" spans="1:32" s="45" customFormat="1" x14ac:dyDescent="0.25">
      <c r="A176" s="90">
        <v>541</v>
      </c>
      <c r="B176" s="151" t="s">
        <v>175</v>
      </c>
      <c r="C176" s="391">
        <v>8760</v>
      </c>
      <c r="D176" s="134">
        <v>530.5</v>
      </c>
      <c r="E176" s="41">
        <v>3683</v>
      </c>
      <c r="F176" s="330">
        <f t="shared" si="5"/>
        <v>0.14404018463209339</v>
      </c>
      <c r="G176" s="373">
        <f>Muut[[#This Row],[Keskim. työttömyysaste 2025, %]]/$F$12</f>
        <v>1.2085268810470475</v>
      </c>
      <c r="H176" s="166">
        <v>0</v>
      </c>
      <c r="I176" s="379">
        <v>0</v>
      </c>
      <c r="J176" s="386">
        <v>359</v>
      </c>
      <c r="K176" s="269">
        <v>2401.59</v>
      </c>
      <c r="L176" s="170">
        <f t="shared" si="6"/>
        <v>3.6475834759471848</v>
      </c>
      <c r="M176" s="373">
        <v>5.0961660851697106</v>
      </c>
      <c r="N176" s="166">
        <v>0</v>
      </c>
      <c r="O176" s="393">
        <v>0</v>
      </c>
      <c r="P176" s="269">
        <v>2147</v>
      </c>
      <c r="Q176" s="15">
        <v>286</v>
      </c>
      <c r="R176" s="158">
        <f>Muut[[#This Row],[30 - 54 v. ilman tutkintoa 31.12.2025]]/Muut[[#This Row],[30 - 54 v. väestö 31.12.2025]]</f>
        <v>0.13320912901723334</v>
      </c>
      <c r="S176" s="397">
        <v>0.88038421906389175</v>
      </c>
      <c r="T176" s="479">
        <v>651.33333333333337</v>
      </c>
      <c r="U176" s="197">
        <v>838360.41490061348</v>
      </c>
      <c r="V176" s="159">
        <v>0</v>
      </c>
      <c r="W176" s="159">
        <v>0</v>
      </c>
      <c r="X176" s="159">
        <v>769218.53</v>
      </c>
      <c r="Y176" s="159">
        <v>2119175.4355919338</v>
      </c>
      <c r="Z176" s="159">
        <v>0</v>
      </c>
      <c r="AA176" s="155">
        <v>0</v>
      </c>
      <c r="AB176" s="159">
        <v>250645.38716749</v>
      </c>
      <c r="AC176" s="159">
        <v>524473.14</v>
      </c>
      <c r="AD176" s="174">
        <f>SUM(Muut[[#This Row],[Työttömyysaste]:[Työttömät ja palveluissa olevat ]])</f>
        <v>4501872.9076600373</v>
      </c>
      <c r="AF176" s="62"/>
    </row>
    <row r="177" spans="1:32" s="45" customFormat="1" x14ac:dyDescent="0.25">
      <c r="A177" s="90">
        <v>543</v>
      </c>
      <c r="B177" s="151" t="s">
        <v>176</v>
      </c>
      <c r="C177" s="391">
        <v>45333</v>
      </c>
      <c r="D177" s="134">
        <v>2099.3333333333335</v>
      </c>
      <c r="E177" s="41">
        <v>23257</v>
      </c>
      <c r="F177" s="330">
        <f t="shared" si="5"/>
        <v>9.026672973011711E-2</v>
      </c>
      <c r="G177" s="373">
        <f>Muut[[#This Row],[Keskim. työttömyysaste 2025, %]]/$F$12</f>
        <v>0.75735649479825151</v>
      </c>
      <c r="H177" s="166">
        <v>0</v>
      </c>
      <c r="I177" s="379">
        <v>575</v>
      </c>
      <c r="J177" s="385">
        <v>3796</v>
      </c>
      <c r="K177" s="269">
        <v>361.92</v>
      </c>
      <c r="L177" s="170">
        <f t="shared" si="6"/>
        <v>125.25696286472149</v>
      </c>
      <c r="M177" s="373">
        <v>0.14840445415416487</v>
      </c>
      <c r="N177" s="166">
        <v>0</v>
      </c>
      <c r="O177" s="393">
        <v>0</v>
      </c>
      <c r="P177" s="269">
        <v>15332</v>
      </c>
      <c r="Q177" s="15">
        <v>2289</v>
      </c>
      <c r="R177" s="158">
        <f>Muut[[#This Row],[30 - 54 v. ilman tutkintoa 31.12.2025]]/Muut[[#This Row],[30 - 54 v. väestö 31.12.2025]]</f>
        <v>0.14929559092094966</v>
      </c>
      <c r="S177" s="397">
        <v>0.98670025990199495</v>
      </c>
      <c r="T177" s="479">
        <v>2512.25</v>
      </c>
      <c r="U177" s="197">
        <v>2718849.4322923925</v>
      </c>
      <c r="V177" s="159">
        <v>0</v>
      </c>
      <c r="W177" s="159">
        <v>0</v>
      </c>
      <c r="X177" s="159">
        <v>8133575.3200000003</v>
      </c>
      <c r="Y177" s="159">
        <v>319360.07963450579</v>
      </c>
      <c r="Z177" s="159">
        <v>0</v>
      </c>
      <c r="AA177" s="155">
        <v>0</v>
      </c>
      <c r="AB177" s="159">
        <v>1453727.693669457</v>
      </c>
      <c r="AC177" s="159">
        <v>2022939.0675000001</v>
      </c>
      <c r="AD177" s="174">
        <f>SUM(Muut[[#This Row],[Työttömyysaste]:[Työttömät ja palveluissa olevat ]])</f>
        <v>14648451.593096357</v>
      </c>
      <c r="AF177" s="62"/>
    </row>
    <row r="178" spans="1:32" s="45" customFormat="1" x14ac:dyDescent="0.25">
      <c r="A178" s="90">
        <v>545</v>
      </c>
      <c r="B178" s="151" t="s">
        <v>177</v>
      </c>
      <c r="C178" s="391">
        <v>9538</v>
      </c>
      <c r="D178" s="134">
        <v>182.91666666666666</v>
      </c>
      <c r="E178" s="41">
        <v>4491</v>
      </c>
      <c r="F178" s="330">
        <f t="shared" si="5"/>
        <v>4.0729607362873892E-2</v>
      </c>
      <c r="G178" s="373">
        <f>Muut[[#This Row],[Keskim. työttömyysaste 2025, %]]/$F$12</f>
        <v>0.34172981295636007</v>
      </c>
      <c r="H178" s="381">
        <v>3</v>
      </c>
      <c r="I178" s="379">
        <v>6927</v>
      </c>
      <c r="J178" s="385">
        <v>2149</v>
      </c>
      <c r="K178" s="269">
        <v>977.77</v>
      </c>
      <c r="L178" s="170">
        <f t="shared" si="6"/>
        <v>9.7548503226730219</v>
      </c>
      <c r="M178" s="373">
        <v>1.9055844618899105</v>
      </c>
      <c r="N178" s="166">
        <v>3</v>
      </c>
      <c r="O178" s="393">
        <v>101</v>
      </c>
      <c r="P178" s="269">
        <v>2929</v>
      </c>
      <c r="Q178" s="15">
        <v>783</v>
      </c>
      <c r="R178" s="158">
        <f>Muut[[#This Row],[30 - 54 v. ilman tutkintoa 31.12.2025]]/Muut[[#This Row],[30 - 54 v. väestö 31.12.2025]]</f>
        <v>0.26732673267326734</v>
      </c>
      <c r="S178" s="397">
        <v>1.7667725816975264</v>
      </c>
      <c r="T178" s="479">
        <v>279</v>
      </c>
      <c r="U178" s="197">
        <v>258113.38712387899</v>
      </c>
      <c r="V178" s="159">
        <v>224393.84939999998</v>
      </c>
      <c r="W178" s="159">
        <v>2165128.7498999997</v>
      </c>
      <c r="X178" s="159">
        <v>4604597.83</v>
      </c>
      <c r="Y178" s="159">
        <v>862789.30444360815</v>
      </c>
      <c r="Z178" s="159">
        <v>0</v>
      </c>
      <c r="AA178" s="155">
        <v>34178.399999999994</v>
      </c>
      <c r="AB178" s="159">
        <v>547672.99873750773</v>
      </c>
      <c r="AC178" s="159">
        <v>224659.17</v>
      </c>
      <c r="AD178" s="174">
        <f>SUM(Muut[[#This Row],[Työttömyysaste]:[Työttömät ja palveluissa olevat ]])</f>
        <v>8921533.6896049958</v>
      </c>
      <c r="AF178" s="62"/>
    </row>
    <row r="179" spans="1:32" s="45" customFormat="1" x14ac:dyDescent="0.25">
      <c r="A179" s="90">
        <v>560</v>
      </c>
      <c r="B179" s="151" t="s">
        <v>178</v>
      </c>
      <c r="C179" s="391">
        <v>15575</v>
      </c>
      <c r="D179" s="134">
        <v>883.58333333333337</v>
      </c>
      <c r="E179" s="41">
        <v>7276</v>
      </c>
      <c r="F179" s="330">
        <f t="shared" si="5"/>
        <v>0.12143806120579073</v>
      </c>
      <c r="G179" s="373">
        <f>Muut[[#This Row],[Keskim. työttömyysaste 2025, %]]/$F$12</f>
        <v>1.0188904000941907</v>
      </c>
      <c r="H179" s="166">
        <v>0</v>
      </c>
      <c r="I179" s="379">
        <v>97</v>
      </c>
      <c r="J179" s="385">
        <v>785</v>
      </c>
      <c r="K179" s="269">
        <v>785.38</v>
      </c>
      <c r="L179" s="170">
        <f t="shared" si="6"/>
        <v>19.831164531818992</v>
      </c>
      <c r="M179" s="373">
        <v>0.93734743479748961</v>
      </c>
      <c r="N179" s="166">
        <v>0</v>
      </c>
      <c r="O179" s="393">
        <v>0</v>
      </c>
      <c r="P179" s="269">
        <v>4725</v>
      </c>
      <c r="Q179" s="15">
        <v>711</v>
      </c>
      <c r="R179" s="158">
        <f>Muut[[#This Row],[30 - 54 v. ilman tutkintoa 31.12.2025]]/Muut[[#This Row],[30 - 54 v. väestö 31.12.2025]]</f>
        <v>0.15047619047619049</v>
      </c>
      <c r="S179" s="397">
        <v>0.9945028874331262</v>
      </c>
      <c r="T179" s="479">
        <v>1088.4166666666667</v>
      </c>
      <c r="U179" s="197">
        <v>1256683.3719523733</v>
      </c>
      <c r="V179" s="159">
        <v>0</v>
      </c>
      <c r="W179" s="159">
        <v>0</v>
      </c>
      <c r="X179" s="159">
        <v>1681995.95</v>
      </c>
      <c r="Y179" s="159">
        <v>693023.37351720862</v>
      </c>
      <c r="Z179" s="159">
        <v>0</v>
      </c>
      <c r="AA179" s="155">
        <v>0</v>
      </c>
      <c r="AB179" s="159">
        <v>503404.93033255561</v>
      </c>
      <c r="AC179" s="159">
        <v>876425.75250000006</v>
      </c>
      <c r="AD179" s="174">
        <f>SUM(Muut[[#This Row],[Työttömyysaste]:[Työttömät ja palveluissa olevat ]])</f>
        <v>5011533.3783021374</v>
      </c>
      <c r="AF179" s="62"/>
    </row>
    <row r="180" spans="1:32" s="45" customFormat="1" x14ac:dyDescent="0.25">
      <c r="A180" s="90">
        <v>561</v>
      </c>
      <c r="B180" s="151" t="s">
        <v>179</v>
      </c>
      <c r="C180" s="391">
        <v>1264</v>
      </c>
      <c r="D180" s="134">
        <v>52.25</v>
      </c>
      <c r="E180" s="41">
        <v>592</v>
      </c>
      <c r="F180" s="330">
        <f t="shared" si="5"/>
        <v>8.8260135135135129E-2</v>
      </c>
      <c r="G180" s="373">
        <f>Muut[[#This Row],[Keskim. työttömyysaste 2025, %]]/$F$12</f>
        <v>0.74052075195611744</v>
      </c>
      <c r="H180" s="166">
        <v>0</v>
      </c>
      <c r="I180" s="379">
        <v>0</v>
      </c>
      <c r="J180" s="385">
        <v>123</v>
      </c>
      <c r="K180" s="269">
        <v>117.78</v>
      </c>
      <c r="L180" s="170">
        <f t="shared" si="6"/>
        <v>10.731872983528612</v>
      </c>
      <c r="M180" s="373">
        <v>1.7321013052873067</v>
      </c>
      <c r="N180" s="166">
        <v>0</v>
      </c>
      <c r="O180" s="393">
        <v>0</v>
      </c>
      <c r="P180" s="269">
        <v>368</v>
      </c>
      <c r="Q180" s="15">
        <v>78</v>
      </c>
      <c r="R180" s="158">
        <f>Muut[[#This Row],[30 - 54 v. ilman tutkintoa 31.12.2025]]/Muut[[#This Row],[30 - 54 v. väestö 31.12.2025]]</f>
        <v>0.21195652173913043</v>
      </c>
      <c r="S180" s="397">
        <v>1.4008287438217706</v>
      </c>
      <c r="T180" s="479">
        <v>72.75</v>
      </c>
      <c r="U180" s="197">
        <v>74123.283671119847</v>
      </c>
      <c r="V180" s="159">
        <v>0</v>
      </c>
      <c r="W180" s="159">
        <v>0</v>
      </c>
      <c r="X180" s="159">
        <v>263548.41000000003</v>
      </c>
      <c r="Y180" s="159">
        <v>103929.6810879534</v>
      </c>
      <c r="Z180" s="159">
        <v>0</v>
      </c>
      <c r="AA180" s="155">
        <v>0</v>
      </c>
      <c r="AB180" s="159">
        <v>57546.044796198337</v>
      </c>
      <c r="AC180" s="159">
        <v>58580.482499999998</v>
      </c>
      <c r="AD180" s="174">
        <f>SUM(Muut[[#This Row],[Työttömyysaste]:[Työttömät ja palveluissa olevat ]])</f>
        <v>557727.90205527155</v>
      </c>
      <c r="AF180" s="62"/>
    </row>
    <row r="181" spans="1:32" s="45" customFormat="1" x14ac:dyDescent="0.25">
      <c r="A181" s="90">
        <v>562</v>
      </c>
      <c r="B181" s="151" t="s">
        <v>180</v>
      </c>
      <c r="C181" s="391">
        <v>8858</v>
      </c>
      <c r="D181" s="134">
        <v>402.25</v>
      </c>
      <c r="E181" s="41">
        <v>3837</v>
      </c>
      <c r="F181" s="330">
        <f t="shared" si="5"/>
        <v>0.1048345061245765</v>
      </c>
      <c r="G181" s="373">
        <f>Muut[[#This Row],[Keskim. työttömyysaste 2025, %]]/$F$12</f>
        <v>0.87958314574815688</v>
      </c>
      <c r="H181" s="166">
        <v>0</v>
      </c>
      <c r="I181" s="379">
        <v>13</v>
      </c>
      <c r="J181" s="385">
        <v>253</v>
      </c>
      <c r="K181" s="269">
        <v>799.74</v>
      </c>
      <c r="L181" s="170">
        <f t="shared" si="6"/>
        <v>11.076099732413034</v>
      </c>
      <c r="M181" s="373">
        <v>1.6782704789619809</v>
      </c>
      <c r="N181" s="166">
        <v>0</v>
      </c>
      <c r="O181" s="393">
        <v>0</v>
      </c>
      <c r="P181" s="269">
        <v>2463</v>
      </c>
      <c r="Q181" s="15">
        <v>248</v>
      </c>
      <c r="R181" s="158">
        <f>Muut[[#This Row],[30 - 54 v. ilman tutkintoa 31.12.2025]]/Muut[[#This Row],[30 - 54 v. väestö 31.12.2025]]</f>
        <v>0.10069021518473406</v>
      </c>
      <c r="S181" s="397">
        <v>0.66546547610351181</v>
      </c>
      <c r="T181" s="479">
        <v>519.25</v>
      </c>
      <c r="U181" s="197">
        <v>616996.80892389384</v>
      </c>
      <c r="V181" s="159">
        <v>0</v>
      </c>
      <c r="W181" s="159">
        <v>0</v>
      </c>
      <c r="X181" s="159">
        <v>542095.51</v>
      </c>
      <c r="Y181" s="159">
        <v>705694.71177856892</v>
      </c>
      <c r="Z181" s="159">
        <v>0</v>
      </c>
      <c r="AA181" s="155">
        <v>0</v>
      </c>
      <c r="AB181" s="159">
        <v>191577.5285880595</v>
      </c>
      <c r="AC181" s="159">
        <v>418115.67749999999</v>
      </c>
      <c r="AD181" s="174">
        <f>SUM(Muut[[#This Row],[Työttömyysaste]:[Työttömät ja palveluissa olevat ]])</f>
        <v>2474480.2367905225</v>
      </c>
      <c r="AF181" s="62"/>
    </row>
    <row r="182" spans="1:32" s="45" customFormat="1" x14ac:dyDescent="0.25">
      <c r="A182" s="90">
        <v>563</v>
      </c>
      <c r="B182" s="151" t="s">
        <v>181</v>
      </c>
      <c r="C182" s="391">
        <v>6832</v>
      </c>
      <c r="D182" s="134">
        <v>272.66666666666669</v>
      </c>
      <c r="E182" s="41">
        <v>2854</v>
      </c>
      <c r="F182" s="330">
        <f t="shared" si="5"/>
        <v>9.5538425601494989E-2</v>
      </c>
      <c r="G182" s="373">
        <f>Muut[[#This Row],[Keskim. työttömyysaste 2025, %]]/$F$12</f>
        <v>0.80158711131361937</v>
      </c>
      <c r="H182" s="166">
        <v>0</v>
      </c>
      <c r="I182" s="379">
        <v>0</v>
      </c>
      <c r="J182" s="385">
        <v>185</v>
      </c>
      <c r="K182" s="269">
        <v>587.47</v>
      </c>
      <c r="L182" s="170">
        <f t="shared" si="6"/>
        <v>11.629530018554139</v>
      </c>
      <c r="M182" s="373">
        <v>1.5984043356258142</v>
      </c>
      <c r="N182" s="166">
        <v>0</v>
      </c>
      <c r="O182" s="393">
        <v>0</v>
      </c>
      <c r="P182" s="269">
        <v>1814</v>
      </c>
      <c r="Q182" s="15">
        <v>207</v>
      </c>
      <c r="R182" s="158">
        <f>Muut[[#This Row],[30 - 54 v. ilman tutkintoa 31.12.2025]]/Muut[[#This Row],[30 - 54 v. väestö 31.12.2025]]</f>
        <v>0.11411245865490628</v>
      </c>
      <c r="S182" s="397">
        <v>0.75417359560517339</v>
      </c>
      <c r="T182" s="479">
        <v>359.75</v>
      </c>
      <c r="U182" s="197">
        <v>433679.5326125311</v>
      </c>
      <c r="V182" s="159">
        <v>0</v>
      </c>
      <c r="W182" s="159">
        <v>0</v>
      </c>
      <c r="X182" s="159">
        <v>396393.95</v>
      </c>
      <c r="Y182" s="159">
        <v>518386.56604465935</v>
      </c>
      <c r="Z182" s="159">
        <v>0</v>
      </c>
      <c r="AA182" s="155">
        <v>0</v>
      </c>
      <c r="AB182" s="159">
        <v>167456.70516817272</v>
      </c>
      <c r="AC182" s="159">
        <v>289681.49249999999</v>
      </c>
      <c r="AD182" s="174">
        <f>SUM(Muut[[#This Row],[Työttömyysaste]:[Työttömät ja palveluissa olevat ]])</f>
        <v>1805598.2463253632</v>
      </c>
      <c r="AF182" s="62"/>
    </row>
    <row r="183" spans="1:32" s="45" customFormat="1" x14ac:dyDescent="0.25">
      <c r="A183" s="90">
        <v>564</v>
      </c>
      <c r="B183" s="151" t="s">
        <v>182</v>
      </c>
      <c r="C183" s="391">
        <v>217469</v>
      </c>
      <c r="D183" s="134">
        <v>14950.083333333334</v>
      </c>
      <c r="E183" s="41">
        <v>107587</v>
      </c>
      <c r="F183" s="330">
        <f t="shared" si="5"/>
        <v>0.1389580835354953</v>
      </c>
      <c r="G183" s="373">
        <f>Muut[[#This Row],[Keskim. työttömyysaste 2025, %]]/$F$12</f>
        <v>1.165887003827194</v>
      </c>
      <c r="H183" s="166">
        <v>0</v>
      </c>
      <c r="I183" s="379">
        <v>470</v>
      </c>
      <c r="J183" s="385">
        <v>14923</v>
      </c>
      <c r="K183" s="269">
        <v>2972.39</v>
      </c>
      <c r="L183" s="170">
        <f t="shared" si="6"/>
        <v>73.163010237552953</v>
      </c>
      <c r="M183" s="373">
        <v>0.25407225786079435</v>
      </c>
      <c r="N183" s="166">
        <v>0</v>
      </c>
      <c r="O183" s="393">
        <v>0</v>
      </c>
      <c r="P183" s="269">
        <v>72023</v>
      </c>
      <c r="Q183" s="15">
        <v>7018</v>
      </c>
      <c r="R183" s="158">
        <f>Muut[[#This Row],[30 - 54 v. ilman tutkintoa 31.12.2025]]/Muut[[#This Row],[30 - 54 v. väestö 31.12.2025]]</f>
        <v>9.7441095205698186E-2</v>
      </c>
      <c r="S183" s="397">
        <v>0.64399191812372558</v>
      </c>
      <c r="T183" s="479">
        <v>18872.083333333336</v>
      </c>
      <c r="U183" s="197">
        <v>20078171.599347092</v>
      </c>
      <c r="V183" s="159">
        <v>0</v>
      </c>
      <c r="W183" s="159">
        <v>0</v>
      </c>
      <c r="X183" s="159">
        <v>31975064.41</v>
      </c>
      <c r="Y183" s="159">
        <v>2622852.3074292899</v>
      </c>
      <c r="Z183" s="159">
        <v>0</v>
      </c>
      <c r="AA183" s="155">
        <v>0</v>
      </c>
      <c r="AB183" s="159">
        <v>4551569.0493795751</v>
      </c>
      <c r="AC183" s="159">
        <v>15196367.662500001</v>
      </c>
      <c r="AD183" s="174">
        <f>SUM(Muut[[#This Row],[Työttömyysaste]:[Työttömät ja palveluissa olevat ]])</f>
        <v>74424025.028655961</v>
      </c>
      <c r="AF183" s="62"/>
    </row>
    <row r="184" spans="1:32" s="45" customFormat="1" x14ac:dyDescent="0.25">
      <c r="A184" s="90">
        <v>576</v>
      </c>
      <c r="B184" s="151" t="s">
        <v>183</v>
      </c>
      <c r="C184" s="391">
        <v>2656</v>
      </c>
      <c r="D184" s="134">
        <v>138.5</v>
      </c>
      <c r="E184" s="41">
        <v>1019</v>
      </c>
      <c r="F184" s="330">
        <f t="shared" si="5"/>
        <v>0.13591756624141316</v>
      </c>
      <c r="G184" s="373">
        <f>Muut[[#This Row],[Keskim. työttömyysaste 2025, %]]/$F$12</f>
        <v>1.1403764361229649</v>
      </c>
      <c r="H184" s="166">
        <v>0</v>
      </c>
      <c r="I184" s="379">
        <v>0</v>
      </c>
      <c r="J184" s="385">
        <v>92</v>
      </c>
      <c r="K184" s="269">
        <v>523.1</v>
      </c>
      <c r="L184" s="170">
        <f t="shared" si="6"/>
        <v>5.0774230548652266</v>
      </c>
      <c r="M184" s="373">
        <v>3.6610483314238826</v>
      </c>
      <c r="N184" s="166">
        <v>0</v>
      </c>
      <c r="O184" s="393">
        <v>0</v>
      </c>
      <c r="P184" s="269">
        <v>586</v>
      </c>
      <c r="Q184" s="15">
        <v>103</v>
      </c>
      <c r="R184" s="158">
        <f>Muut[[#This Row],[30 - 54 v. ilman tutkintoa 31.12.2025]]/Muut[[#This Row],[30 - 54 v. väestö 31.12.2025]]</f>
        <v>0.17576791808873721</v>
      </c>
      <c r="S184" s="397">
        <v>1.1616568807609258</v>
      </c>
      <c r="T184" s="479">
        <v>164.33333333333334</v>
      </c>
      <c r="U184" s="197">
        <v>239853.82489779007</v>
      </c>
      <c r="V184" s="159">
        <v>0</v>
      </c>
      <c r="W184" s="159">
        <v>0</v>
      </c>
      <c r="X184" s="159">
        <v>197125.64</v>
      </c>
      <c r="Y184" s="159">
        <v>461586.14516138914</v>
      </c>
      <c r="Z184" s="159">
        <v>0</v>
      </c>
      <c r="AA184" s="155">
        <v>0</v>
      </c>
      <c r="AB184" s="159">
        <v>100274.22194728312</v>
      </c>
      <c r="AC184" s="159">
        <v>132326.13</v>
      </c>
      <c r="AD184" s="174">
        <f>SUM(Muut[[#This Row],[Työttömyysaste]:[Työttömät ja palveluissa olevat ]])</f>
        <v>1131165.9620064623</v>
      </c>
      <c r="AF184" s="62"/>
    </row>
    <row r="185" spans="1:32" s="45" customFormat="1" x14ac:dyDescent="0.25">
      <c r="A185" s="90">
        <v>577</v>
      </c>
      <c r="B185" s="151" t="s">
        <v>184</v>
      </c>
      <c r="C185" s="391">
        <v>11284</v>
      </c>
      <c r="D185" s="134">
        <v>364.58333333333331</v>
      </c>
      <c r="E185" s="41">
        <v>5315</v>
      </c>
      <c r="F185" s="330">
        <f t="shared" si="5"/>
        <v>6.8595170899968638E-2</v>
      </c>
      <c r="G185" s="373">
        <f>Muut[[#This Row],[Keskim. työttömyysaste 2025, %]]/$F$12</f>
        <v>0.57552764288916125</v>
      </c>
      <c r="H185" s="166">
        <v>0</v>
      </c>
      <c r="I185" s="379">
        <v>98</v>
      </c>
      <c r="J185" s="385">
        <v>607</v>
      </c>
      <c r="K185" s="269">
        <v>238.52</v>
      </c>
      <c r="L185" s="170">
        <f t="shared" si="6"/>
        <v>47.308401811168871</v>
      </c>
      <c r="M185" s="373">
        <v>0.39292579100735875</v>
      </c>
      <c r="N185" s="166">
        <v>0</v>
      </c>
      <c r="O185" s="393">
        <v>0</v>
      </c>
      <c r="P185" s="269">
        <v>3812</v>
      </c>
      <c r="Q185" s="15">
        <v>406</v>
      </c>
      <c r="R185" s="158">
        <f>Muut[[#This Row],[30 - 54 v. ilman tutkintoa 31.12.2025]]/Muut[[#This Row],[30 - 54 v. väestö 31.12.2025]]</f>
        <v>0.10650577124868835</v>
      </c>
      <c r="S185" s="397">
        <v>0.7039007081447356</v>
      </c>
      <c r="T185" s="479">
        <v>499.66666666666663</v>
      </c>
      <c r="U185" s="197">
        <v>514279.96811179095</v>
      </c>
      <c r="V185" s="159">
        <v>0</v>
      </c>
      <c r="W185" s="159">
        <v>0</v>
      </c>
      <c r="X185" s="159">
        <v>1300600.69</v>
      </c>
      <c r="Y185" s="159">
        <v>210471.28148326243</v>
      </c>
      <c r="Z185" s="159">
        <v>0</v>
      </c>
      <c r="AA185" s="155">
        <v>0</v>
      </c>
      <c r="AB185" s="159">
        <v>258141.5066979189</v>
      </c>
      <c r="AC185" s="159">
        <v>402346.58999999997</v>
      </c>
      <c r="AD185" s="174">
        <f>SUM(Muut[[#This Row],[Työttömyysaste]:[Työttömät ja palveluissa olevat ]])</f>
        <v>2685840.036292972</v>
      </c>
      <c r="AF185" s="62"/>
    </row>
    <row r="186" spans="1:32" s="45" customFormat="1" x14ac:dyDescent="0.25">
      <c r="A186" s="90">
        <v>578</v>
      </c>
      <c r="B186" s="151" t="s">
        <v>185</v>
      </c>
      <c r="C186" s="391">
        <v>2941</v>
      </c>
      <c r="D186" s="134">
        <v>122.5</v>
      </c>
      <c r="E186" s="41">
        <v>1183</v>
      </c>
      <c r="F186" s="330">
        <f t="shared" si="5"/>
        <v>0.10355029585798817</v>
      </c>
      <c r="G186" s="373">
        <f>Muut[[#This Row],[Keskim. työttömyysaste 2025, %]]/$F$12</f>
        <v>0.86880835653185096</v>
      </c>
      <c r="H186" s="166">
        <v>0</v>
      </c>
      <c r="I186" s="379">
        <v>0</v>
      </c>
      <c r="J186" s="385">
        <v>60</v>
      </c>
      <c r="K186" s="269">
        <v>918.8</v>
      </c>
      <c r="L186" s="170">
        <f t="shared" si="6"/>
        <v>3.2009142359599481</v>
      </c>
      <c r="M186" s="373">
        <v>5.8073068606828127</v>
      </c>
      <c r="N186" s="166">
        <v>0</v>
      </c>
      <c r="O186" s="393">
        <v>0</v>
      </c>
      <c r="P186" s="269">
        <v>702</v>
      </c>
      <c r="Q186" s="15">
        <v>93</v>
      </c>
      <c r="R186" s="158">
        <f>Muut[[#This Row],[30 - 54 v. ilman tutkintoa 31.12.2025]]/Muut[[#This Row],[30 - 54 v. väestö 31.12.2025]]</f>
        <v>0.13247863247863248</v>
      </c>
      <c r="S186" s="397">
        <v>0.87555633955285772</v>
      </c>
      <c r="T186" s="479">
        <v>164.33333333333334</v>
      </c>
      <c r="U186" s="197">
        <v>202343.54616980013</v>
      </c>
      <c r="V186" s="159">
        <v>0</v>
      </c>
      <c r="W186" s="159">
        <v>0</v>
      </c>
      <c r="X186" s="159">
        <v>128560.20000000001</v>
      </c>
      <c r="Y186" s="159">
        <v>810753.87148591911</v>
      </c>
      <c r="Z186" s="159">
        <v>0</v>
      </c>
      <c r="AA186" s="155">
        <v>0</v>
      </c>
      <c r="AB186" s="159">
        <v>83687.863825311026</v>
      </c>
      <c r="AC186" s="159">
        <v>132326.13</v>
      </c>
      <c r="AD186" s="174">
        <f>SUM(Muut[[#This Row],[Työttömyysaste]:[Työttömät ja palveluissa olevat ]])</f>
        <v>1357671.61148103</v>
      </c>
      <c r="AF186" s="62"/>
    </row>
    <row r="187" spans="1:32" s="45" customFormat="1" x14ac:dyDescent="0.25">
      <c r="A187" s="90">
        <v>580</v>
      </c>
      <c r="B187" s="151" t="s">
        <v>186</v>
      </c>
      <c r="C187" s="391">
        <v>4235</v>
      </c>
      <c r="D187" s="134">
        <v>180.16666666666666</v>
      </c>
      <c r="E187" s="41">
        <v>1615</v>
      </c>
      <c r="F187" s="330">
        <f t="shared" si="5"/>
        <v>0.11155830753353972</v>
      </c>
      <c r="G187" s="373">
        <f>Muut[[#This Row],[Keskim. työttömyysaste 2025, %]]/$F$12</f>
        <v>0.9359972274595153</v>
      </c>
      <c r="H187" s="166">
        <v>0</v>
      </c>
      <c r="I187" s="379">
        <v>0</v>
      </c>
      <c r="J187" s="385">
        <v>133</v>
      </c>
      <c r="K187" s="269">
        <v>592.15</v>
      </c>
      <c r="L187" s="170">
        <f t="shared" si="6"/>
        <v>7.1519040783585242</v>
      </c>
      <c r="M187" s="373">
        <v>2.5991247924026815</v>
      </c>
      <c r="N187" s="166">
        <v>3</v>
      </c>
      <c r="O187" s="393">
        <v>154</v>
      </c>
      <c r="P187" s="269">
        <v>901</v>
      </c>
      <c r="Q187" s="15">
        <v>132</v>
      </c>
      <c r="R187" s="158">
        <f>Muut[[#This Row],[30 - 54 v. ilman tutkintoa 31.12.2025]]/Muut[[#This Row],[30 - 54 v. väestö 31.12.2025]]</f>
        <v>0.146503884572697</v>
      </c>
      <c r="S187" s="397">
        <v>0.96824976607026847</v>
      </c>
      <c r="T187" s="479">
        <v>211.41666666666666</v>
      </c>
      <c r="U187" s="197">
        <v>313905.06257406803</v>
      </c>
      <c r="V187" s="159">
        <v>0</v>
      </c>
      <c r="W187" s="159">
        <v>0</v>
      </c>
      <c r="X187" s="159">
        <v>284975.11</v>
      </c>
      <c r="Y187" s="159">
        <v>522516.22224682959</v>
      </c>
      <c r="Z187" s="159">
        <v>0</v>
      </c>
      <c r="AA187" s="155">
        <v>52113.599999999999</v>
      </c>
      <c r="AB187" s="159">
        <v>133267.47717749659</v>
      </c>
      <c r="AC187" s="159">
        <v>170239.04250000001</v>
      </c>
      <c r="AD187" s="174">
        <f>SUM(Muut[[#This Row],[Työttömyysaste]:[Työttömät ja palveluissa olevat ]])</f>
        <v>1477016.5144983942</v>
      </c>
      <c r="AF187" s="62"/>
    </row>
    <row r="188" spans="1:32" s="45" customFormat="1" x14ac:dyDescent="0.25">
      <c r="A188" s="90">
        <v>581</v>
      </c>
      <c r="B188" s="151" t="s">
        <v>187</v>
      </c>
      <c r="C188" s="391">
        <v>6011</v>
      </c>
      <c r="D188" s="134">
        <v>255.08333333333334</v>
      </c>
      <c r="E188" s="41">
        <v>2458</v>
      </c>
      <c r="F188" s="330">
        <f t="shared" si="5"/>
        <v>0.10377678329264986</v>
      </c>
      <c r="G188" s="373">
        <f>Muut[[#This Row],[Keskim. työttömyysaste 2025, %]]/$F$12</f>
        <v>0.87070863285895495</v>
      </c>
      <c r="H188" s="166">
        <v>0</v>
      </c>
      <c r="I188" s="379">
        <v>0</v>
      </c>
      <c r="J188" s="385">
        <v>218</v>
      </c>
      <c r="K188" s="269">
        <v>852.91</v>
      </c>
      <c r="L188" s="170">
        <f t="shared" si="6"/>
        <v>7.0476369136251193</v>
      </c>
      <c r="M188" s="373">
        <v>2.6375778762112696</v>
      </c>
      <c r="N188" s="166">
        <v>0</v>
      </c>
      <c r="O188" s="393">
        <v>0</v>
      </c>
      <c r="P188" s="269">
        <v>1520</v>
      </c>
      <c r="Q188" s="15">
        <v>250</v>
      </c>
      <c r="R188" s="158">
        <f>Muut[[#This Row],[30 - 54 v. ilman tutkintoa 31.12.2025]]/Muut[[#This Row],[30 - 54 v. väestö 31.12.2025]]</f>
        <v>0.16447368421052633</v>
      </c>
      <c r="S188" s="397">
        <v>1.0870128578913876</v>
      </c>
      <c r="T188" s="479">
        <v>380.33333333333337</v>
      </c>
      <c r="U188" s="197">
        <v>414466.96539960091</v>
      </c>
      <c r="V188" s="159">
        <v>0</v>
      </c>
      <c r="W188" s="159">
        <v>0</v>
      </c>
      <c r="X188" s="159">
        <v>467102.06</v>
      </c>
      <c r="Y188" s="159">
        <v>752612.1947421151</v>
      </c>
      <c r="Z188" s="159">
        <v>0</v>
      </c>
      <c r="AA188" s="155">
        <v>0</v>
      </c>
      <c r="AB188" s="159">
        <v>212356.11438551676</v>
      </c>
      <c r="AC188" s="159">
        <v>306255.81000000006</v>
      </c>
      <c r="AD188" s="174">
        <f>SUM(Muut[[#This Row],[Työttömyysaste]:[Työttömät ja palveluissa olevat ]])</f>
        <v>2152793.1445272327</v>
      </c>
      <c r="AF188" s="62"/>
    </row>
    <row r="189" spans="1:32" s="45" customFormat="1" x14ac:dyDescent="0.25">
      <c r="A189" s="90">
        <v>583</v>
      </c>
      <c r="B189" s="151" t="s">
        <v>188</v>
      </c>
      <c r="C189" s="391">
        <v>932</v>
      </c>
      <c r="D189" s="134">
        <v>38.666666666666664</v>
      </c>
      <c r="E189" s="41">
        <v>400</v>
      </c>
      <c r="F189" s="330">
        <f t="shared" si="5"/>
        <v>9.6666666666666665E-2</v>
      </c>
      <c r="G189" s="373">
        <f>Muut[[#This Row],[Keskim. työttömyysaste 2025, %]]/$F$12</f>
        <v>0.81105328673573363</v>
      </c>
      <c r="H189" s="166">
        <v>0</v>
      </c>
      <c r="I189" s="379">
        <v>0</v>
      </c>
      <c r="J189" s="385">
        <v>23</v>
      </c>
      <c r="K189" s="269">
        <v>1836.31</v>
      </c>
      <c r="L189" s="170">
        <f t="shared" si="6"/>
        <v>0.50753957665100125</v>
      </c>
      <c r="M189" s="373">
        <v>20</v>
      </c>
      <c r="N189" s="166">
        <v>0</v>
      </c>
      <c r="O189" s="393">
        <v>0</v>
      </c>
      <c r="P189" s="269">
        <v>273</v>
      </c>
      <c r="Q189" s="15">
        <v>30</v>
      </c>
      <c r="R189" s="158">
        <f>Muut[[#This Row],[30 - 54 v. ilman tutkintoa 31.12.2025]]/Muut[[#This Row],[30 - 54 v. väestö 31.12.2025]]</f>
        <v>0.10989010989010989</v>
      </c>
      <c r="S189" s="397">
        <v>0.72626793142633361</v>
      </c>
      <c r="T189" s="479">
        <v>43.666666666666664</v>
      </c>
      <c r="U189" s="197">
        <v>59859.852711793763</v>
      </c>
      <c r="V189" s="159">
        <v>0</v>
      </c>
      <c r="W189" s="159">
        <v>0</v>
      </c>
      <c r="X189" s="159">
        <v>49281.41</v>
      </c>
      <c r="Y189" s="159">
        <v>884840.79999999993</v>
      </c>
      <c r="Z189" s="159">
        <v>0</v>
      </c>
      <c r="AA189" s="155">
        <v>0</v>
      </c>
      <c r="AB189" s="159">
        <v>21998.655642903646</v>
      </c>
      <c r="AC189" s="159">
        <v>35161.71</v>
      </c>
      <c r="AD189" s="174">
        <f>SUM(Muut[[#This Row],[Työttömyysaste]:[Työttömät ja palveluissa olevat ]])</f>
        <v>1051142.4283546973</v>
      </c>
      <c r="AF189" s="62"/>
    </row>
    <row r="190" spans="1:32" s="45" customFormat="1" x14ac:dyDescent="0.25">
      <c r="A190" s="90">
        <v>584</v>
      </c>
      <c r="B190" s="151" t="s">
        <v>189</v>
      </c>
      <c r="C190" s="391">
        <v>2547</v>
      </c>
      <c r="D190" s="134">
        <v>100</v>
      </c>
      <c r="E190" s="41">
        <v>963</v>
      </c>
      <c r="F190" s="330">
        <f t="shared" si="5"/>
        <v>0.10384215991692627</v>
      </c>
      <c r="G190" s="373">
        <f>Muut[[#This Row],[Keskim. työttömyysaste 2025, %]]/$F$12</f>
        <v>0.87125715623131772</v>
      </c>
      <c r="H190" s="166">
        <v>0</v>
      </c>
      <c r="I190" s="379">
        <v>11</v>
      </c>
      <c r="J190" s="385">
        <v>26</v>
      </c>
      <c r="K190" s="269">
        <v>747.86</v>
      </c>
      <c r="L190" s="170">
        <f t="shared" si="6"/>
        <v>3.4057176476880699</v>
      </c>
      <c r="M190" s="373">
        <v>5.4580834719420146</v>
      </c>
      <c r="N190" s="166">
        <v>0</v>
      </c>
      <c r="O190" s="393">
        <v>0</v>
      </c>
      <c r="P190" s="269">
        <v>606</v>
      </c>
      <c r="Q190" s="15">
        <v>99</v>
      </c>
      <c r="R190" s="158">
        <f>Muut[[#This Row],[30 - 54 v. ilman tutkintoa 31.12.2025]]/Muut[[#This Row],[30 - 54 v. väestö 31.12.2025]]</f>
        <v>0.16336633663366337</v>
      </c>
      <c r="S190" s="397">
        <v>1.0796943554818217</v>
      </c>
      <c r="T190" s="479">
        <v>135.5</v>
      </c>
      <c r="U190" s="197">
        <v>175729.89365238714</v>
      </c>
      <c r="V190" s="159">
        <v>0</v>
      </c>
      <c r="W190" s="159">
        <v>0</v>
      </c>
      <c r="X190" s="159">
        <v>55709.42</v>
      </c>
      <c r="Y190" s="159">
        <v>659915.5314861337</v>
      </c>
      <c r="Z190" s="159">
        <v>0</v>
      </c>
      <c r="AA190" s="155">
        <v>0</v>
      </c>
      <c r="AB190" s="159">
        <v>89374.399510896488</v>
      </c>
      <c r="AC190" s="159">
        <v>109108.66500000001</v>
      </c>
      <c r="AD190" s="174">
        <f>SUM(Muut[[#This Row],[Työttömyysaste]:[Työttömät ja palveluissa olevat ]])</f>
        <v>1089837.9096494173</v>
      </c>
      <c r="AF190" s="62"/>
    </row>
    <row r="191" spans="1:32" s="45" customFormat="1" x14ac:dyDescent="0.25">
      <c r="A191" s="90">
        <v>592</v>
      </c>
      <c r="B191" s="151" t="s">
        <v>190</v>
      </c>
      <c r="C191" s="391">
        <v>3511</v>
      </c>
      <c r="D191" s="134">
        <v>197.75</v>
      </c>
      <c r="E191" s="41">
        <v>1638</v>
      </c>
      <c r="F191" s="330">
        <f t="shared" si="5"/>
        <v>0.12072649572649573</v>
      </c>
      <c r="G191" s="373">
        <f>Muut[[#This Row],[Keskim. työttömyysaste 2025, %]]/$F$12</f>
        <v>1.0129202188454676</v>
      </c>
      <c r="H191" s="166">
        <v>0</v>
      </c>
      <c r="I191" s="379">
        <v>0</v>
      </c>
      <c r="J191" s="385">
        <v>66</v>
      </c>
      <c r="K191" s="269">
        <v>456.42</v>
      </c>
      <c r="L191" s="170">
        <f t="shared" si="6"/>
        <v>7.6924762280355807</v>
      </c>
      <c r="M191" s="373">
        <v>2.4164769122327812</v>
      </c>
      <c r="N191" s="166">
        <v>0</v>
      </c>
      <c r="O191" s="393">
        <v>0</v>
      </c>
      <c r="P191" s="269">
        <v>1047</v>
      </c>
      <c r="Q191" s="15">
        <v>97</v>
      </c>
      <c r="R191" s="158">
        <f>Muut[[#This Row],[30 - 54 v. ilman tutkintoa 31.12.2025]]/Muut[[#This Row],[30 - 54 v. väestö 31.12.2025]]</f>
        <v>9.2645654250238782E-2</v>
      </c>
      <c r="S191" s="397">
        <v>0.61229866577843806</v>
      </c>
      <c r="T191" s="479">
        <v>251</v>
      </c>
      <c r="U191" s="197">
        <v>281628.3771297381</v>
      </c>
      <c r="V191" s="159">
        <v>0</v>
      </c>
      <c r="W191" s="159">
        <v>0</v>
      </c>
      <c r="X191" s="159">
        <v>141416.22</v>
      </c>
      <c r="Y191" s="159">
        <v>402747.368332176</v>
      </c>
      <c r="Z191" s="159">
        <v>0</v>
      </c>
      <c r="AA191" s="155">
        <v>0</v>
      </c>
      <c r="AB191" s="159">
        <v>69867.870005313132</v>
      </c>
      <c r="AC191" s="159">
        <v>202112.73</v>
      </c>
      <c r="AD191" s="174">
        <f>SUM(Muut[[#This Row],[Työttömyysaste]:[Työttömät ja palveluissa olevat ]])</f>
        <v>1097772.5654672273</v>
      </c>
      <c r="AF191" s="62"/>
    </row>
    <row r="192" spans="1:32" s="45" customFormat="1" x14ac:dyDescent="0.25">
      <c r="A192" s="90">
        <v>593</v>
      </c>
      <c r="B192" s="151" t="s">
        <v>191</v>
      </c>
      <c r="C192" s="391">
        <v>17124</v>
      </c>
      <c r="D192" s="134">
        <v>814.66666666666663</v>
      </c>
      <c r="E192" s="41">
        <v>6969</v>
      </c>
      <c r="F192" s="330">
        <f t="shared" si="5"/>
        <v>0.11689864638637776</v>
      </c>
      <c r="G192" s="373">
        <f>Muut[[#This Row],[Keskim. työttömyysaste 2025, %]]/$F$12</f>
        <v>0.98080377275824115</v>
      </c>
      <c r="H192" s="166">
        <v>0</v>
      </c>
      <c r="I192" s="379">
        <v>18</v>
      </c>
      <c r="J192" s="385">
        <v>1374</v>
      </c>
      <c r="K192" s="269">
        <v>1569</v>
      </c>
      <c r="L192" s="170">
        <f t="shared" si="6"/>
        <v>10.913957934990441</v>
      </c>
      <c r="M192" s="373">
        <v>1.703203486184572</v>
      </c>
      <c r="N192" s="166">
        <v>0</v>
      </c>
      <c r="O192" s="393">
        <v>0</v>
      </c>
      <c r="P192" s="269">
        <v>4460</v>
      </c>
      <c r="Q192" s="15">
        <v>864</v>
      </c>
      <c r="R192" s="158">
        <f>Muut[[#This Row],[30 - 54 v. ilman tutkintoa 31.12.2025]]/Muut[[#This Row],[30 - 54 v. väestö 31.12.2025]]</f>
        <v>0.19372197309417041</v>
      </c>
      <c r="S192" s="397">
        <v>1.2803159157054722</v>
      </c>
      <c r="T192" s="479">
        <v>1068.6666666666665</v>
      </c>
      <c r="U192" s="197">
        <v>1330018.524495153</v>
      </c>
      <c r="V192" s="159">
        <v>0</v>
      </c>
      <c r="W192" s="159">
        <v>0</v>
      </c>
      <c r="X192" s="159">
        <v>2944028.58</v>
      </c>
      <c r="Y192" s="159">
        <v>1384493.7139327463</v>
      </c>
      <c r="Z192" s="159">
        <v>0</v>
      </c>
      <c r="AA192" s="155">
        <v>0</v>
      </c>
      <c r="AB192" s="159">
        <v>712534.21656756639</v>
      </c>
      <c r="AC192" s="159">
        <v>860522.45999999985</v>
      </c>
      <c r="AD192" s="174">
        <f>SUM(Muut[[#This Row],[Työttömyysaste]:[Työttömät ja palveluissa olevat ]])</f>
        <v>7231597.4949954655</v>
      </c>
      <c r="AF192" s="62"/>
    </row>
    <row r="193" spans="1:32" s="45" customFormat="1" x14ac:dyDescent="0.25">
      <c r="A193" s="90">
        <v>595</v>
      </c>
      <c r="B193" s="151" t="s">
        <v>192</v>
      </c>
      <c r="C193" s="391">
        <v>3873</v>
      </c>
      <c r="D193" s="134">
        <v>153</v>
      </c>
      <c r="E193" s="41">
        <v>1476</v>
      </c>
      <c r="F193" s="330">
        <f t="shared" si="5"/>
        <v>0.10365853658536585</v>
      </c>
      <c r="G193" s="373">
        <f>Muut[[#This Row],[Keskim. työttömyysaste 2025, %]]/$F$12</f>
        <v>0.86971651857700616</v>
      </c>
      <c r="H193" s="166">
        <v>0</v>
      </c>
      <c r="I193" s="379">
        <v>11</v>
      </c>
      <c r="J193" s="385">
        <v>92</v>
      </c>
      <c r="K193" s="269">
        <v>1153.22</v>
      </c>
      <c r="L193" s="170">
        <f t="shared" si="6"/>
        <v>3.3584225039454743</v>
      </c>
      <c r="M193" s="373">
        <v>5.5349471905662551</v>
      </c>
      <c r="N193" s="166">
        <v>0</v>
      </c>
      <c r="O193" s="393">
        <v>0</v>
      </c>
      <c r="P193" s="269">
        <v>824</v>
      </c>
      <c r="Q193" s="15">
        <v>116</v>
      </c>
      <c r="R193" s="158">
        <f>Muut[[#This Row],[30 - 54 v. ilman tutkintoa 31.12.2025]]/Muut[[#This Row],[30 - 54 v. väestö 31.12.2025]]</f>
        <v>0.14077669902912621</v>
      </c>
      <c r="S193" s="397">
        <v>0.93039857817189042</v>
      </c>
      <c r="T193" s="479">
        <v>187.91666666666666</v>
      </c>
      <c r="U193" s="197">
        <v>266744.55233397608</v>
      </c>
      <c r="V193" s="159">
        <v>0</v>
      </c>
      <c r="W193" s="159">
        <v>0</v>
      </c>
      <c r="X193" s="159">
        <v>197125.64</v>
      </c>
      <c r="Y193" s="159">
        <v>1017607.2917664256</v>
      </c>
      <c r="Z193" s="159">
        <v>0</v>
      </c>
      <c r="AA193" s="155">
        <v>0</v>
      </c>
      <c r="AB193" s="159">
        <v>117111.59503094127</v>
      </c>
      <c r="AC193" s="159">
        <v>151316.13749999998</v>
      </c>
      <c r="AD193" s="174">
        <f>SUM(Muut[[#This Row],[Työttömyysaste]:[Työttömät ja palveluissa olevat ]])</f>
        <v>1749905.2166313429</v>
      </c>
      <c r="AF193" s="62"/>
    </row>
    <row r="194" spans="1:32" s="45" customFormat="1" x14ac:dyDescent="0.25">
      <c r="A194" s="90">
        <v>598</v>
      </c>
      <c r="B194" s="151" t="s">
        <v>193</v>
      </c>
      <c r="C194" s="391">
        <v>19657</v>
      </c>
      <c r="D194" s="134">
        <v>875.75</v>
      </c>
      <c r="E194" s="41">
        <v>8984</v>
      </c>
      <c r="F194" s="330">
        <f t="shared" si="5"/>
        <v>9.7478851291184332E-2</v>
      </c>
      <c r="G194" s="373">
        <f>Muut[[#This Row],[Keskim. työttömyysaste 2025, %]]/$F$12</f>
        <v>0.81786768338212623</v>
      </c>
      <c r="H194" s="166">
        <v>3</v>
      </c>
      <c r="I194" s="379">
        <v>10434</v>
      </c>
      <c r="J194" s="385">
        <v>3378</v>
      </c>
      <c r="K194" s="269">
        <v>88.38</v>
      </c>
      <c r="L194" s="170">
        <f t="shared" si="6"/>
        <v>222.41457343290338</v>
      </c>
      <c r="M194" s="373">
        <v>8.3576767996973042E-2</v>
      </c>
      <c r="N194" s="166">
        <v>0</v>
      </c>
      <c r="O194" s="393">
        <v>0</v>
      </c>
      <c r="P194" s="269">
        <v>6039</v>
      </c>
      <c r="Q194" s="15">
        <v>1333</v>
      </c>
      <c r="R194" s="158">
        <f>Muut[[#This Row],[30 - 54 v. ilman tutkintoa 31.12.2025]]/Muut[[#This Row],[30 - 54 v. väestö 31.12.2025]]</f>
        <v>0.22073190925649941</v>
      </c>
      <c r="S194" s="397">
        <v>1.4588256149330774</v>
      </c>
      <c r="T194" s="479">
        <v>1263.9166666666667</v>
      </c>
      <c r="U194" s="197">
        <v>1273123.77588708</v>
      </c>
      <c r="V194" s="159">
        <v>462456.4791</v>
      </c>
      <c r="W194" s="159">
        <v>3261289.6457999996</v>
      </c>
      <c r="X194" s="159">
        <v>7237939.2600000007</v>
      </c>
      <c r="Y194" s="159">
        <v>77986.969048678206</v>
      </c>
      <c r="Z194" s="159">
        <v>0</v>
      </c>
      <c r="AA194" s="155">
        <v>0</v>
      </c>
      <c r="AB194" s="159">
        <v>931974.39116403379</v>
      </c>
      <c r="AC194" s="159">
        <v>1017743.6175000001</v>
      </c>
      <c r="AD194" s="174">
        <f>SUM(Muut[[#This Row],[Työttömyysaste]:[Työttömät ja palveluissa olevat ]])</f>
        <v>14262514.138499793</v>
      </c>
      <c r="AF194" s="62"/>
    </row>
    <row r="195" spans="1:32" s="45" customFormat="1" x14ac:dyDescent="0.25">
      <c r="A195" s="90">
        <v>599</v>
      </c>
      <c r="B195" s="151" t="s">
        <v>194</v>
      </c>
      <c r="C195" s="391">
        <v>11289</v>
      </c>
      <c r="D195" s="134">
        <v>213.16666666666666</v>
      </c>
      <c r="E195" s="41">
        <v>5373</v>
      </c>
      <c r="F195" s="330">
        <f t="shared" si="5"/>
        <v>3.967367702711086E-2</v>
      </c>
      <c r="G195" s="373">
        <f>Muut[[#This Row],[Keskim. työttömyysaste 2025, %]]/$F$12</f>
        <v>0.33287033947996791</v>
      </c>
      <c r="H195" s="166">
        <v>3</v>
      </c>
      <c r="I195" s="379">
        <v>9977</v>
      </c>
      <c r="J195" s="385">
        <v>420</v>
      </c>
      <c r="K195" s="269">
        <v>794.23</v>
      </c>
      <c r="L195" s="170">
        <f t="shared" si="6"/>
        <v>14.213766792994472</v>
      </c>
      <c r="M195" s="373">
        <v>1.307794863505801</v>
      </c>
      <c r="N195" s="166">
        <v>0</v>
      </c>
      <c r="O195" s="393">
        <v>0</v>
      </c>
      <c r="P195" s="269">
        <v>3330</v>
      </c>
      <c r="Q195" s="15">
        <v>310</v>
      </c>
      <c r="R195" s="158">
        <f>Muut[[#This Row],[30 - 54 v. ilman tutkintoa 31.12.2025]]/Muut[[#This Row],[30 - 54 v. väestö 31.12.2025]]</f>
        <v>9.3093093093093091E-2</v>
      </c>
      <c r="S195" s="397">
        <v>0.61525580617227837</v>
      </c>
      <c r="T195" s="479">
        <v>270.91666666666663</v>
      </c>
      <c r="U195" s="197">
        <v>297578.06464861322</v>
      </c>
      <c r="V195" s="159">
        <v>265588.4007</v>
      </c>
      <c r="W195" s="159">
        <v>3118448.0348999999</v>
      </c>
      <c r="X195" s="159">
        <v>899921.4</v>
      </c>
      <c r="Y195" s="159">
        <v>700832.65928413335</v>
      </c>
      <c r="Z195" s="159">
        <v>0</v>
      </c>
      <c r="AA195" s="155">
        <v>0</v>
      </c>
      <c r="AB195" s="159">
        <v>225732.74086606264</v>
      </c>
      <c r="AC195" s="159">
        <v>218150.22749999998</v>
      </c>
      <c r="AD195" s="174">
        <f>SUM(Muut[[#This Row],[Työttömyysaste]:[Työttömät ja palveluissa olevat ]])</f>
        <v>5726251.5278988089</v>
      </c>
      <c r="AF195" s="62"/>
    </row>
    <row r="196" spans="1:32" s="45" customFormat="1" x14ac:dyDescent="0.25">
      <c r="A196" s="90">
        <v>601</v>
      </c>
      <c r="B196" s="151" t="s">
        <v>195</v>
      </c>
      <c r="C196" s="391">
        <v>3676</v>
      </c>
      <c r="D196" s="134">
        <v>194.08333333333334</v>
      </c>
      <c r="E196" s="41">
        <v>1520</v>
      </c>
      <c r="F196" s="330">
        <f t="shared" si="5"/>
        <v>0.12768640350877195</v>
      </c>
      <c r="G196" s="373">
        <f>Muut[[#This Row],[Keskim. työttömyysaste 2025, %]]/$F$12</f>
        <v>1.0713152817647027</v>
      </c>
      <c r="H196" s="166">
        <v>0</v>
      </c>
      <c r="I196" s="379">
        <v>0</v>
      </c>
      <c r="J196" s="385">
        <v>75</v>
      </c>
      <c r="K196" s="269">
        <v>1074.95</v>
      </c>
      <c r="L196" s="170">
        <f t="shared" si="6"/>
        <v>3.4196939392529884</v>
      </c>
      <c r="M196" s="373">
        <v>5.4357762809054426</v>
      </c>
      <c r="N196" s="166">
        <v>0</v>
      </c>
      <c r="O196" s="393">
        <v>0</v>
      </c>
      <c r="P196" s="269">
        <v>868</v>
      </c>
      <c r="Q196" s="15">
        <v>126</v>
      </c>
      <c r="R196" s="158">
        <f>Muut[[#This Row],[30 - 54 v. ilman tutkintoa 31.12.2025]]/Muut[[#This Row],[30 - 54 v. väestö 31.12.2025]]</f>
        <v>0.14516129032258066</v>
      </c>
      <c r="S196" s="397">
        <v>0.95937650941639885</v>
      </c>
      <c r="T196" s="479">
        <v>235.25</v>
      </c>
      <c r="U196" s="197">
        <v>311862.49253099249</v>
      </c>
      <c r="V196" s="159">
        <v>0</v>
      </c>
      <c r="W196" s="159">
        <v>0</v>
      </c>
      <c r="X196" s="159">
        <v>160700.25</v>
      </c>
      <c r="Y196" s="159">
        <v>948541.43900064111</v>
      </c>
      <c r="Z196" s="159">
        <v>0</v>
      </c>
      <c r="AA196" s="155">
        <v>0</v>
      </c>
      <c r="AB196" s="159">
        <v>114616.71157997717</v>
      </c>
      <c r="AC196" s="159">
        <v>189430.35750000001</v>
      </c>
      <c r="AD196" s="174">
        <f>SUM(Muut[[#This Row],[Työttömyysaste]:[Työttömät ja palveluissa olevat ]])</f>
        <v>1725151.2506116107</v>
      </c>
      <c r="AF196" s="62"/>
    </row>
    <row r="197" spans="1:32" s="45" customFormat="1" x14ac:dyDescent="0.25">
      <c r="A197" s="90">
        <v>604</v>
      </c>
      <c r="B197" s="151" t="s">
        <v>196</v>
      </c>
      <c r="C197" s="391">
        <v>21373</v>
      </c>
      <c r="D197" s="134">
        <v>911.91666666666663</v>
      </c>
      <c r="E197" s="41">
        <v>10790</v>
      </c>
      <c r="F197" s="330">
        <f t="shared" si="5"/>
        <v>8.4514983008958905E-2</v>
      </c>
      <c r="G197" s="373">
        <f>Muut[[#This Row],[Keskim. työttömyysaste 2025, %]]/$F$12</f>
        <v>0.70909815256376696</v>
      </c>
      <c r="H197" s="166">
        <v>0</v>
      </c>
      <c r="I197" s="379">
        <v>86</v>
      </c>
      <c r="J197" s="385">
        <v>1032</v>
      </c>
      <c r="K197" s="269">
        <v>81.42</v>
      </c>
      <c r="L197" s="170">
        <f t="shared" si="6"/>
        <v>262.50307049864898</v>
      </c>
      <c r="M197" s="373">
        <v>7.0813233413371299E-2</v>
      </c>
      <c r="N197" s="166">
        <v>0</v>
      </c>
      <c r="O197" s="393">
        <v>0</v>
      </c>
      <c r="P197" s="269">
        <v>7603</v>
      </c>
      <c r="Q197" s="15">
        <v>492</v>
      </c>
      <c r="R197" s="158">
        <f>Muut[[#This Row],[30 - 54 v. ilman tutkintoa 31.12.2025]]/Muut[[#This Row],[30 - 54 v. väestö 31.12.2025]]</f>
        <v>6.4711298171774304E-2</v>
      </c>
      <c r="S197" s="397">
        <v>0.42767944003445757</v>
      </c>
      <c r="T197" s="479">
        <v>1171.1666666666665</v>
      </c>
      <c r="U197" s="197">
        <v>1200168.3857796874</v>
      </c>
      <c r="V197" s="159">
        <v>0</v>
      </c>
      <c r="W197" s="159">
        <v>0</v>
      </c>
      <c r="X197" s="159">
        <v>2211235.44</v>
      </c>
      <c r="Y197" s="159">
        <v>71845.429055706962</v>
      </c>
      <c r="Z197" s="159">
        <v>0</v>
      </c>
      <c r="AA197" s="155">
        <v>0</v>
      </c>
      <c r="AB197" s="159">
        <v>297075.761835335</v>
      </c>
      <c r="AC197" s="159">
        <v>943058.53499999992</v>
      </c>
      <c r="AD197" s="174">
        <f>SUM(Muut[[#This Row],[Työttömyysaste]:[Työttömät ja palveluissa olevat ]])</f>
        <v>4723383.5516707292</v>
      </c>
      <c r="AF197" s="62"/>
    </row>
    <row r="198" spans="1:32" s="45" customFormat="1" x14ac:dyDescent="0.25">
      <c r="A198" s="90">
        <v>607</v>
      </c>
      <c r="B198" s="151" t="s">
        <v>197</v>
      </c>
      <c r="C198" s="391">
        <v>3942</v>
      </c>
      <c r="D198" s="134">
        <v>215.08333333333334</v>
      </c>
      <c r="E198" s="41">
        <v>1610</v>
      </c>
      <c r="F198" s="330">
        <f t="shared" si="5"/>
        <v>0.13359213250517599</v>
      </c>
      <c r="G198" s="373">
        <f>Muut[[#This Row],[Keskim. työttömyysaste 2025, %]]/$F$12</f>
        <v>1.1208655670726755</v>
      </c>
      <c r="H198" s="166">
        <v>0</v>
      </c>
      <c r="I198" s="379">
        <v>0</v>
      </c>
      <c r="J198" s="385">
        <v>66</v>
      </c>
      <c r="K198" s="269">
        <v>804.62</v>
      </c>
      <c r="L198" s="170">
        <f t="shared" si="6"/>
        <v>4.8992070791180931</v>
      </c>
      <c r="M198" s="373">
        <v>3.794224433210454</v>
      </c>
      <c r="N198" s="166">
        <v>0</v>
      </c>
      <c r="O198" s="393">
        <v>0</v>
      </c>
      <c r="P198" s="269">
        <v>995</v>
      </c>
      <c r="Q198" s="15">
        <v>114</v>
      </c>
      <c r="R198" s="158">
        <f>Muut[[#This Row],[30 - 54 v. ilman tutkintoa 31.12.2025]]/Muut[[#This Row],[30 - 54 v. väestö 31.12.2025]]</f>
        <v>0.11457286432160804</v>
      </c>
      <c r="S198" s="397">
        <v>0.75721643423284268</v>
      </c>
      <c r="T198" s="479">
        <v>275.66666666666669</v>
      </c>
      <c r="U198" s="197">
        <v>349897.21905906452</v>
      </c>
      <c r="V198" s="159">
        <v>0</v>
      </c>
      <c r="W198" s="159">
        <v>0</v>
      </c>
      <c r="X198" s="159">
        <v>141416.22</v>
      </c>
      <c r="Y198" s="159">
        <v>710000.84901501995</v>
      </c>
      <c r="Z198" s="159">
        <v>0</v>
      </c>
      <c r="AA198" s="155">
        <v>0</v>
      </c>
      <c r="AB198" s="159">
        <v>97010.783471740637</v>
      </c>
      <c r="AC198" s="159">
        <v>221975.07</v>
      </c>
      <c r="AD198" s="174">
        <f>SUM(Muut[[#This Row],[Työttömyysaste]:[Työttömät ja palveluissa olevat ]])</f>
        <v>1520300.1415458252</v>
      </c>
      <c r="AF198" s="62"/>
    </row>
    <row r="199" spans="1:32" s="45" customFormat="1" x14ac:dyDescent="0.25">
      <c r="A199" s="90">
        <v>608</v>
      </c>
      <c r="B199" s="151" t="s">
        <v>198</v>
      </c>
      <c r="C199" s="391">
        <v>1893</v>
      </c>
      <c r="D199" s="134">
        <v>91.833333333333329</v>
      </c>
      <c r="E199" s="41">
        <v>780</v>
      </c>
      <c r="F199" s="330">
        <f t="shared" si="5"/>
        <v>0.11773504273504273</v>
      </c>
      <c r="G199" s="373">
        <f>Muut[[#This Row],[Keskim. työttömyysaste 2025, %]]/$F$12</f>
        <v>0.98782131076788071</v>
      </c>
      <c r="H199" s="166">
        <v>0</v>
      </c>
      <c r="I199" s="379">
        <v>0</v>
      </c>
      <c r="J199" s="385">
        <v>34</v>
      </c>
      <c r="K199" s="269">
        <v>301.22000000000003</v>
      </c>
      <c r="L199" s="170">
        <f t="shared" si="6"/>
        <v>6.2844432640594912</v>
      </c>
      <c r="M199" s="373">
        <v>2.9578898912582372</v>
      </c>
      <c r="N199" s="166">
        <v>0</v>
      </c>
      <c r="O199" s="393">
        <v>0</v>
      </c>
      <c r="P199" s="269">
        <v>472</v>
      </c>
      <c r="Q199" s="15">
        <v>83</v>
      </c>
      <c r="R199" s="158">
        <f>Muut[[#This Row],[30 - 54 v. ilman tutkintoa 31.12.2025]]/Muut[[#This Row],[30 - 54 v. väestö 31.12.2025]]</f>
        <v>0.17584745762711865</v>
      </c>
      <c r="S199" s="397">
        <v>1.1621825606065885</v>
      </c>
      <c r="T199" s="479">
        <v>111.5</v>
      </c>
      <c r="U199" s="197">
        <v>148081.00325224813</v>
      </c>
      <c r="V199" s="159">
        <v>0</v>
      </c>
      <c r="W199" s="159">
        <v>0</v>
      </c>
      <c r="X199" s="159">
        <v>72850.78</v>
      </c>
      <c r="Y199" s="159">
        <v>265798.08573028794</v>
      </c>
      <c r="Z199" s="159">
        <v>0</v>
      </c>
      <c r="AA199" s="155">
        <v>0</v>
      </c>
      <c r="AB199" s="159">
        <v>71500.376584918849</v>
      </c>
      <c r="AC199" s="159">
        <v>89783.145000000004</v>
      </c>
      <c r="AD199" s="174">
        <f>SUM(Muut[[#This Row],[Työttömyysaste]:[Työttömät ja palveluissa olevat ]])</f>
        <v>648013.39056745498</v>
      </c>
      <c r="AF199" s="62"/>
    </row>
    <row r="200" spans="1:32" s="45" customFormat="1" x14ac:dyDescent="0.25">
      <c r="A200" s="151">
        <v>609</v>
      </c>
      <c r="B200" s="151" t="s">
        <v>199</v>
      </c>
      <c r="C200" s="391">
        <v>83010</v>
      </c>
      <c r="D200" s="134">
        <v>5302.083333333333</v>
      </c>
      <c r="E200" s="41">
        <v>38527</v>
      </c>
      <c r="F200" s="330">
        <f t="shared" si="5"/>
        <v>0.13761993753298551</v>
      </c>
      <c r="G200" s="373">
        <f>Muut[[#This Row],[Keskim. työttömyysaste 2025, %]]/$F$12</f>
        <v>1.1546596826533888</v>
      </c>
      <c r="H200" s="166">
        <v>0</v>
      </c>
      <c r="I200" s="379">
        <v>460</v>
      </c>
      <c r="J200" s="385">
        <v>5192</v>
      </c>
      <c r="K200" s="269">
        <v>1156.49</v>
      </c>
      <c r="L200" s="170">
        <f t="shared" si="6"/>
        <v>71.777533744347124</v>
      </c>
      <c r="M200" s="373">
        <v>0.25897645451507939</v>
      </c>
      <c r="N200" s="166">
        <v>3</v>
      </c>
      <c r="O200" s="393">
        <v>835</v>
      </c>
      <c r="P200" s="269">
        <v>24751</v>
      </c>
      <c r="Q200" s="15">
        <v>3324</v>
      </c>
      <c r="R200" s="158">
        <f>Muut[[#This Row],[30 - 54 v. ilman tutkintoa 31.12.2025]]/Muut[[#This Row],[30 - 54 v. väestö 31.12.2025]]</f>
        <v>0.13429760413720657</v>
      </c>
      <c r="S200" s="397">
        <v>0.88757799268539883</v>
      </c>
      <c r="T200" s="479">
        <v>6652.9166666666661</v>
      </c>
      <c r="U200" s="197">
        <v>7590226.8973564068</v>
      </c>
      <c r="V200" s="159">
        <v>0</v>
      </c>
      <c r="W200" s="159">
        <v>0</v>
      </c>
      <c r="X200" s="159">
        <v>11124742.640000001</v>
      </c>
      <c r="Y200" s="159">
        <v>1020492.7566769161</v>
      </c>
      <c r="Z200" s="159">
        <v>0</v>
      </c>
      <c r="AA200" s="155">
        <v>282564</v>
      </c>
      <c r="AB200" s="159">
        <v>2394530.0981164859</v>
      </c>
      <c r="AC200" s="159">
        <v>5357128.0874999994</v>
      </c>
      <c r="AD200" s="174">
        <f>SUM(Muut[[#This Row],[Työttömyysaste]:[Työttömät ja palveluissa olevat ]])</f>
        <v>27769684.479649808</v>
      </c>
      <c r="AF200" s="62"/>
    </row>
    <row r="201" spans="1:32" s="45" customFormat="1" x14ac:dyDescent="0.25">
      <c r="A201" s="90">
        <v>611</v>
      </c>
      <c r="B201" s="151" t="s">
        <v>200</v>
      </c>
      <c r="C201" s="391">
        <v>4919</v>
      </c>
      <c r="D201" s="134">
        <v>211.16666666666666</v>
      </c>
      <c r="E201" s="41">
        <v>2633</v>
      </c>
      <c r="F201" s="330">
        <f t="shared" si="5"/>
        <v>8.0200025319660709E-2</v>
      </c>
      <c r="G201" s="373">
        <f>Muut[[#This Row],[Keskim. työttömyysaste 2025, %]]/$F$12</f>
        <v>0.67289476688068839</v>
      </c>
      <c r="H201" s="166">
        <v>0</v>
      </c>
      <c r="I201" s="379">
        <v>114</v>
      </c>
      <c r="J201" s="385">
        <v>194</v>
      </c>
      <c r="K201" s="269">
        <v>146.54</v>
      </c>
      <c r="L201" s="170">
        <f t="shared" si="6"/>
        <v>33.56762658659752</v>
      </c>
      <c r="M201" s="373">
        <v>0.55376841001828114</v>
      </c>
      <c r="N201" s="166">
        <v>0</v>
      </c>
      <c r="O201" s="393">
        <v>0</v>
      </c>
      <c r="P201" s="269">
        <v>1640</v>
      </c>
      <c r="Q201" s="15">
        <v>189</v>
      </c>
      <c r="R201" s="158">
        <f>Muut[[#This Row],[30 - 54 v. ilman tutkintoa 31.12.2025]]/Muut[[#This Row],[30 - 54 v. väestö 31.12.2025]]</f>
        <v>0.1152439024390244</v>
      </c>
      <c r="S201" s="397">
        <v>0.76165135076838486</v>
      </c>
      <c r="T201" s="479">
        <v>247.5</v>
      </c>
      <c r="U201" s="197">
        <v>262116.47348267675</v>
      </c>
      <c r="V201" s="159">
        <v>0</v>
      </c>
      <c r="W201" s="159">
        <v>0</v>
      </c>
      <c r="X201" s="159">
        <v>415677.98000000004</v>
      </c>
      <c r="Y201" s="159">
        <v>129307.65381753004</v>
      </c>
      <c r="Z201" s="159">
        <v>0</v>
      </c>
      <c r="AA201" s="155">
        <v>0</v>
      </c>
      <c r="AB201" s="159">
        <v>121763.29731896477</v>
      </c>
      <c r="AC201" s="159">
        <v>199294.42500000002</v>
      </c>
      <c r="AD201" s="174">
        <f>SUM(Muut[[#This Row],[Työttömyysaste]:[Työttömät ja palveluissa olevat ]])</f>
        <v>1128159.8296191716</v>
      </c>
      <c r="AF201" s="62"/>
    </row>
    <row r="202" spans="1:32" s="45" customFormat="1" x14ac:dyDescent="0.25">
      <c r="A202" s="90">
        <v>614</v>
      </c>
      <c r="B202" s="151" t="s">
        <v>201</v>
      </c>
      <c r="C202" s="391">
        <v>2826</v>
      </c>
      <c r="D202" s="134">
        <v>138.25</v>
      </c>
      <c r="E202" s="41">
        <v>1102</v>
      </c>
      <c r="F202" s="330">
        <f t="shared" si="5"/>
        <v>0.12545372050816697</v>
      </c>
      <c r="G202" s="373">
        <f>Muut[[#This Row],[Keskim. työttömyysaste 2025, %]]/$F$12</f>
        <v>1.0525826105314648</v>
      </c>
      <c r="H202" s="166">
        <v>0</v>
      </c>
      <c r="I202" s="379">
        <v>0</v>
      </c>
      <c r="J202" s="385">
        <v>70</v>
      </c>
      <c r="K202" s="269">
        <v>3039.65</v>
      </c>
      <c r="L202" s="170">
        <f t="shared" si="6"/>
        <v>0.92971230240323721</v>
      </c>
      <c r="M202" s="373">
        <v>19.994025199943149</v>
      </c>
      <c r="N202" s="166">
        <v>0</v>
      </c>
      <c r="O202" s="393">
        <v>0</v>
      </c>
      <c r="P202" s="269">
        <v>563</v>
      </c>
      <c r="Q202" s="15">
        <v>80</v>
      </c>
      <c r="R202" s="158">
        <f>Muut[[#This Row],[30 - 54 v. ilman tutkintoa 31.12.2025]]/Muut[[#This Row],[30 - 54 v. väestö 31.12.2025]]</f>
        <v>0.14209591474245115</v>
      </c>
      <c r="S202" s="397">
        <v>0.93911732518360713</v>
      </c>
      <c r="T202" s="479">
        <v>171.5</v>
      </c>
      <c r="U202" s="197">
        <v>235558.45183849041</v>
      </c>
      <c r="V202" s="159">
        <v>0</v>
      </c>
      <c r="W202" s="159">
        <v>0</v>
      </c>
      <c r="X202" s="159">
        <v>149986.9</v>
      </c>
      <c r="Y202" s="159">
        <v>2682202.8792579174</v>
      </c>
      <c r="Z202" s="159">
        <v>0</v>
      </c>
      <c r="AA202" s="155">
        <v>0</v>
      </c>
      <c r="AB202" s="159">
        <v>86253.230731488409</v>
      </c>
      <c r="AC202" s="159">
        <v>138096.94500000001</v>
      </c>
      <c r="AD202" s="174">
        <f>SUM(Muut[[#This Row],[Työttömyysaste]:[Työttömät ja palveluissa olevat ]])</f>
        <v>3292098.4068278959</v>
      </c>
      <c r="AF202" s="62"/>
    </row>
    <row r="203" spans="1:32" s="45" customFormat="1" x14ac:dyDescent="0.25">
      <c r="A203" s="90">
        <v>615</v>
      </c>
      <c r="B203" s="151" t="s">
        <v>202</v>
      </c>
      <c r="C203" s="391">
        <v>7168</v>
      </c>
      <c r="D203" s="134">
        <v>469.58333333333331</v>
      </c>
      <c r="E203" s="41">
        <v>2791</v>
      </c>
      <c r="F203" s="330">
        <f t="shared" si="5"/>
        <v>0.16824913412158127</v>
      </c>
      <c r="G203" s="373">
        <f>Muut[[#This Row],[Keskim. työttömyysaste 2025, %]]/$F$12</f>
        <v>1.4116449643422389</v>
      </c>
      <c r="H203" s="166">
        <v>0</v>
      </c>
      <c r="I203" s="379">
        <v>12</v>
      </c>
      <c r="J203" s="385">
        <v>136</v>
      </c>
      <c r="K203" s="269">
        <v>5638.52</v>
      </c>
      <c r="L203" s="170">
        <f t="shared" si="6"/>
        <v>1.2712555777047876</v>
      </c>
      <c r="M203" s="373">
        <v>14.622308471211426</v>
      </c>
      <c r="N203" s="166">
        <v>0</v>
      </c>
      <c r="O203" s="393">
        <v>0</v>
      </c>
      <c r="P203" s="269">
        <v>1608</v>
      </c>
      <c r="Q203" s="15">
        <v>223</v>
      </c>
      <c r="R203" s="158">
        <f>Muut[[#This Row],[30 - 54 v. ilman tutkintoa 31.12.2025]]/Muut[[#This Row],[30 - 54 v. väestö 31.12.2025]]</f>
        <v>0.13868159203980099</v>
      </c>
      <c r="S203" s="397">
        <v>0.91655193609667829</v>
      </c>
      <c r="T203" s="479">
        <v>580.66666666666663</v>
      </c>
      <c r="U203" s="197">
        <v>801297.56475784513</v>
      </c>
      <c r="V203" s="159">
        <v>0</v>
      </c>
      <c r="W203" s="159">
        <v>0</v>
      </c>
      <c r="X203" s="159">
        <v>291403.12</v>
      </c>
      <c r="Y203" s="159">
        <v>4975459.2070644172</v>
      </c>
      <c r="Z203" s="159">
        <v>0</v>
      </c>
      <c r="AA203" s="155">
        <v>0</v>
      </c>
      <c r="AB203" s="159">
        <v>213519.93903308216</v>
      </c>
      <c r="AC203" s="159">
        <v>467570.22</v>
      </c>
      <c r="AD203" s="174">
        <f>SUM(Muut[[#This Row],[Työttömyysaste]:[Työttömät ja palveluissa olevat ]])</f>
        <v>6749250.0508553432</v>
      </c>
      <c r="AF203" s="62"/>
    </row>
    <row r="204" spans="1:32" s="45" customFormat="1" x14ac:dyDescent="0.25">
      <c r="A204" s="90">
        <v>616</v>
      </c>
      <c r="B204" s="151" t="s">
        <v>203</v>
      </c>
      <c r="C204" s="391">
        <v>1720</v>
      </c>
      <c r="D204" s="134">
        <v>98.583333333333329</v>
      </c>
      <c r="E204" s="41">
        <v>904</v>
      </c>
      <c r="F204" s="330">
        <f t="shared" ref="F204:F267" si="7">D204/E204</f>
        <v>0.1090523598820059</v>
      </c>
      <c r="G204" s="373">
        <f>Muut[[#This Row],[Keskim. työttömyysaste 2025, %]]/$F$12</f>
        <v>0.91497180939919598</v>
      </c>
      <c r="H204" s="166">
        <v>0</v>
      </c>
      <c r="I204" s="379">
        <v>11</v>
      </c>
      <c r="J204" s="385">
        <v>79</v>
      </c>
      <c r="K204" s="269">
        <v>145.09</v>
      </c>
      <c r="L204" s="170">
        <f t="shared" si="6"/>
        <v>11.854710869115721</v>
      </c>
      <c r="M204" s="373">
        <v>1.5680425619974718</v>
      </c>
      <c r="N204" s="166">
        <v>0</v>
      </c>
      <c r="O204" s="393">
        <v>0</v>
      </c>
      <c r="P204" s="269">
        <v>500</v>
      </c>
      <c r="Q204" s="15">
        <v>69</v>
      </c>
      <c r="R204" s="158">
        <f>Muut[[#This Row],[30 - 54 v. ilman tutkintoa 31.12.2025]]/Muut[[#This Row],[30 - 54 v. väestö 31.12.2025]]</f>
        <v>0.13800000000000001</v>
      </c>
      <c r="S204" s="397">
        <v>0.91204726828518978</v>
      </c>
      <c r="T204" s="479">
        <v>114.41666666666666</v>
      </c>
      <c r="U204" s="197">
        <v>124625.3822484744</v>
      </c>
      <c r="V204" s="159">
        <v>0</v>
      </c>
      <c r="W204" s="159">
        <v>0</v>
      </c>
      <c r="X204" s="159">
        <v>169270.93</v>
      </c>
      <c r="Y204" s="159">
        <v>128028.16631899436</v>
      </c>
      <c r="Z204" s="159">
        <v>0</v>
      </c>
      <c r="AA204" s="155">
        <v>0</v>
      </c>
      <c r="AB204" s="159">
        <v>50983.442297142108</v>
      </c>
      <c r="AC204" s="159">
        <v>92131.732499999998</v>
      </c>
      <c r="AD204" s="174">
        <f>SUM(Muut[[#This Row],[Työttömyysaste]:[Työttömät ja palveluissa olevat ]])</f>
        <v>565039.65336461086</v>
      </c>
      <c r="AF204" s="62"/>
    </row>
    <row r="205" spans="1:32" s="45" customFormat="1" x14ac:dyDescent="0.25">
      <c r="A205" s="90">
        <v>619</v>
      </c>
      <c r="B205" s="151" t="s">
        <v>204</v>
      </c>
      <c r="C205" s="391">
        <v>2546</v>
      </c>
      <c r="D205" s="134">
        <v>83</v>
      </c>
      <c r="E205" s="41">
        <v>1018</v>
      </c>
      <c r="F205" s="330">
        <f t="shared" si="7"/>
        <v>8.1532416502946958E-2</v>
      </c>
      <c r="G205" s="373">
        <f>Muut[[#This Row],[Keskim. työttömyysaste 2025, %]]/$F$12</f>
        <v>0.68407380393333006</v>
      </c>
      <c r="H205" s="166">
        <v>0</v>
      </c>
      <c r="I205" s="379">
        <v>0</v>
      </c>
      <c r="J205" s="385">
        <v>96</v>
      </c>
      <c r="K205" s="269">
        <v>361.1</v>
      </c>
      <c r="L205" s="170">
        <f t="shared" ref="L205:L268" si="8">C205/K205</f>
        <v>7.0506784824148427</v>
      </c>
      <c r="M205" s="373">
        <v>2.6364400602452238</v>
      </c>
      <c r="N205" s="166">
        <v>0</v>
      </c>
      <c r="O205" s="393">
        <v>0</v>
      </c>
      <c r="P205" s="269">
        <v>619</v>
      </c>
      <c r="Q205" s="15">
        <v>105</v>
      </c>
      <c r="R205" s="158">
        <f>Muut[[#This Row],[30 - 54 v. ilman tutkintoa 31.12.2025]]/Muut[[#This Row],[30 - 54 v. väestö 31.12.2025]]</f>
        <v>0.16962843295638125</v>
      </c>
      <c r="S205" s="397">
        <v>1.1210807891403258</v>
      </c>
      <c r="T205" s="479">
        <v>118.08333333333334</v>
      </c>
      <c r="U205" s="197">
        <v>137921.4143422411</v>
      </c>
      <c r="V205" s="159">
        <v>0</v>
      </c>
      <c r="W205" s="159">
        <v>0</v>
      </c>
      <c r="X205" s="159">
        <v>205696.32</v>
      </c>
      <c r="Y205" s="159">
        <v>318636.50739395461</v>
      </c>
      <c r="Z205" s="159">
        <v>0</v>
      </c>
      <c r="AA205" s="155">
        <v>0</v>
      </c>
      <c r="AB205" s="159">
        <v>92763.829897416261</v>
      </c>
      <c r="AC205" s="159">
        <v>95084.242500000008</v>
      </c>
      <c r="AD205" s="174">
        <f>SUM(Muut[[#This Row],[Työttömyysaste]:[Työttömät ja palveluissa olevat ]])</f>
        <v>850102.31413361209</v>
      </c>
      <c r="AF205" s="62"/>
    </row>
    <row r="206" spans="1:32" s="45" customFormat="1" x14ac:dyDescent="0.25">
      <c r="A206" s="90">
        <v>620</v>
      </c>
      <c r="B206" s="151" t="s">
        <v>205</v>
      </c>
      <c r="C206" s="391">
        <v>2322</v>
      </c>
      <c r="D206" s="134">
        <v>139.83333333333334</v>
      </c>
      <c r="E206" s="41">
        <v>839</v>
      </c>
      <c r="F206" s="330">
        <f t="shared" si="7"/>
        <v>0.16666666666666669</v>
      </c>
      <c r="G206" s="373">
        <f>Muut[[#This Row],[Keskim. työttömyysaste 2025, %]]/$F$12</f>
        <v>1.3983677357512652</v>
      </c>
      <c r="H206" s="166">
        <v>0</v>
      </c>
      <c r="I206" s="379">
        <v>0</v>
      </c>
      <c r="J206" s="385">
        <v>92</v>
      </c>
      <c r="K206" s="269">
        <v>2461.1999999999998</v>
      </c>
      <c r="L206" s="170">
        <f t="shared" si="8"/>
        <v>0.9434422233057046</v>
      </c>
      <c r="M206" s="373">
        <v>19.703052019248219</v>
      </c>
      <c r="N206" s="166">
        <v>0</v>
      </c>
      <c r="O206" s="393">
        <v>0</v>
      </c>
      <c r="P206" s="269">
        <v>471</v>
      </c>
      <c r="Q206" s="15">
        <v>83</v>
      </c>
      <c r="R206" s="158">
        <f>Muut[[#This Row],[30 - 54 v. ilman tutkintoa 31.12.2025]]/Muut[[#This Row],[30 - 54 v. väestö 31.12.2025]]</f>
        <v>0.17622080679405519</v>
      </c>
      <c r="S206" s="397">
        <v>1.1646500395038424</v>
      </c>
      <c r="T206" s="479">
        <v>180.33333333333334</v>
      </c>
      <c r="U206" s="197">
        <v>257130.7125883993</v>
      </c>
      <c r="V206" s="159">
        <v>0</v>
      </c>
      <c r="W206" s="159">
        <v>0</v>
      </c>
      <c r="X206" s="159">
        <v>197125.64</v>
      </c>
      <c r="Y206" s="159">
        <v>2171775.6078593214</v>
      </c>
      <c r="Z206" s="159">
        <v>0</v>
      </c>
      <c r="AA206" s="155">
        <v>0</v>
      </c>
      <c r="AB206" s="159">
        <v>87890.315231157467</v>
      </c>
      <c r="AC206" s="159">
        <v>145209.81</v>
      </c>
      <c r="AD206" s="174">
        <f>SUM(Muut[[#This Row],[Työttömyysaste]:[Työttömät ja palveluissa olevat ]])</f>
        <v>2859132.0856788782</v>
      </c>
      <c r="AF206" s="62"/>
    </row>
    <row r="207" spans="1:32" s="45" customFormat="1" x14ac:dyDescent="0.25">
      <c r="A207" s="90">
        <v>623</v>
      </c>
      <c r="B207" s="151" t="s">
        <v>206</v>
      </c>
      <c r="C207" s="391">
        <v>2081</v>
      </c>
      <c r="D207" s="134">
        <v>74.166666666666671</v>
      </c>
      <c r="E207" s="41">
        <v>801</v>
      </c>
      <c r="F207" s="330">
        <f t="shared" si="7"/>
        <v>9.2592592592592601E-2</v>
      </c>
      <c r="G207" s="373">
        <f>Muut[[#This Row],[Keskim. työttömyysaste 2025, %]]/$F$12</f>
        <v>0.77687096430625835</v>
      </c>
      <c r="H207" s="166">
        <v>0</v>
      </c>
      <c r="I207" s="379">
        <v>0</v>
      </c>
      <c r="J207" s="385">
        <v>79</v>
      </c>
      <c r="K207" s="269">
        <v>794.12</v>
      </c>
      <c r="L207" s="170">
        <f t="shared" si="8"/>
        <v>2.6205107540422103</v>
      </c>
      <c r="M207" s="373">
        <v>7.0935374618378955</v>
      </c>
      <c r="N207" s="166">
        <v>1</v>
      </c>
      <c r="O207" s="393">
        <v>0</v>
      </c>
      <c r="P207" s="269">
        <v>428</v>
      </c>
      <c r="Q207" s="15">
        <v>55</v>
      </c>
      <c r="R207" s="158">
        <f>Muut[[#This Row],[30 - 54 v. ilman tutkintoa 31.12.2025]]/Muut[[#This Row],[30 - 54 v. väestö 31.12.2025]]</f>
        <v>0.12850467289719625</v>
      </c>
      <c r="S207" s="397">
        <v>0.84929228896934561</v>
      </c>
      <c r="T207" s="479">
        <v>90.083333333333343</v>
      </c>
      <c r="U207" s="197">
        <v>128023.97667156161</v>
      </c>
      <c r="V207" s="159">
        <v>0</v>
      </c>
      <c r="W207" s="159">
        <v>0</v>
      </c>
      <c r="X207" s="159">
        <v>169270.93</v>
      </c>
      <c r="Y207" s="159">
        <v>700735.59471527883</v>
      </c>
      <c r="Z207" s="159">
        <v>962691.41</v>
      </c>
      <c r="AA207" s="155">
        <v>0</v>
      </c>
      <c r="AB207" s="159">
        <v>57439.760733719268</v>
      </c>
      <c r="AC207" s="159">
        <v>72537.802500000005</v>
      </c>
      <c r="AD207" s="174">
        <f>SUM(Muut[[#This Row],[Työttömyysaste]:[Työttömät ja palveluissa olevat ]])</f>
        <v>2090699.4746205597</v>
      </c>
      <c r="AF207" s="62"/>
    </row>
    <row r="208" spans="1:32" s="45" customFormat="1" x14ac:dyDescent="0.25">
      <c r="A208" s="90">
        <v>624</v>
      </c>
      <c r="B208" s="151" t="s">
        <v>207</v>
      </c>
      <c r="C208" s="391">
        <v>5016</v>
      </c>
      <c r="D208" s="134">
        <v>242.25</v>
      </c>
      <c r="E208" s="41">
        <v>2344</v>
      </c>
      <c r="F208" s="330">
        <f t="shared" si="7"/>
        <v>0.10334897610921502</v>
      </c>
      <c r="G208" s="373">
        <f>Muut[[#This Row],[Keskim. työttömyysaste 2025, %]]/$F$12</f>
        <v>0.86711924228432746</v>
      </c>
      <c r="H208" s="166">
        <v>1</v>
      </c>
      <c r="I208" s="379">
        <v>324</v>
      </c>
      <c r="J208" s="385">
        <v>256</v>
      </c>
      <c r="K208" s="269">
        <v>324.63</v>
      </c>
      <c r="L208" s="170">
        <f t="shared" si="8"/>
        <v>15.451437020608077</v>
      </c>
      <c r="M208" s="373">
        <v>1.2030396382003277</v>
      </c>
      <c r="N208" s="166">
        <v>3</v>
      </c>
      <c r="O208" s="393">
        <v>183</v>
      </c>
      <c r="P208" s="269">
        <v>1529</v>
      </c>
      <c r="Q208" s="15">
        <v>193</v>
      </c>
      <c r="R208" s="158">
        <f>Muut[[#This Row],[30 - 54 v. ilman tutkintoa 31.12.2025]]/Muut[[#This Row],[30 - 54 v. väestö 31.12.2025]]</f>
        <v>0.12622629169391758</v>
      </c>
      <c r="S208" s="397">
        <v>0.83423438061744248</v>
      </c>
      <c r="T208" s="479">
        <v>289.16666666666669</v>
      </c>
      <c r="U208" s="197">
        <v>344434.53874722339</v>
      </c>
      <c r="V208" s="159">
        <v>118007.92079999999</v>
      </c>
      <c r="W208" s="159">
        <v>101270.6388</v>
      </c>
      <c r="X208" s="159">
        <v>548523.52000000002</v>
      </c>
      <c r="Y208" s="159">
        <v>286455.19079285365</v>
      </c>
      <c r="Z208" s="159">
        <v>0</v>
      </c>
      <c r="AA208" s="155">
        <v>61927.199999999997</v>
      </c>
      <c r="AB208" s="159">
        <v>135996.88872825546</v>
      </c>
      <c r="AC208" s="159">
        <v>232845.67500000002</v>
      </c>
      <c r="AD208" s="174">
        <f>SUM(Muut[[#This Row],[Työttömyysaste]:[Työttömät ja palveluissa olevat ]])</f>
        <v>1829461.5728683325</v>
      </c>
      <c r="AF208" s="62"/>
    </row>
    <row r="209" spans="1:32" s="45" customFormat="1" x14ac:dyDescent="0.25">
      <c r="A209" s="90">
        <v>625</v>
      </c>
      <c r="B209" s="151" t="s">
        <v>208</v>
      </c>
      <c r="C209" s="391">
        <v>2938</v>
      </c>
      <c r="D209" s="134">
        <v>140.16666666666666</v>
      </c>
      <c r="E209" s="41">
        <v>1229</v>
      </c>
      <c r="F209" s="330">
        <f t="shared" si="7"/>
        <v>0.11404936262544073</v>
      </c>
      <c r="G209" s="373">
        <f>Muut[[#This Row],[Keskim. työttömyysaste 2025, %]]/$F$12</f>
        <v>0.95689769387047496</v>
      </c>
      <c r="H209" s="166">
        <v>0</v>
      </c>
      <c r="I209" s="379">
        <v>0</v>
      </c>
      <c r="J209" s="385">
        <v>111</v>
      </c>
      <c r="K209" s="269">
        <v>543.6</v>
      </c>
      <c r="L209" s="170">
        <f t="shared" si="8"/>
        <v>5.4047093451066957</v>
      </c>
      <c r="M209" s="373">
        <v>3.4393507617162209</v>
      </c>
      <c r="N209" s="166">
        <v>0</v>
      </c>
      <c r="O209" s="393">
        <v>0</v>
      </c>
      <c r="P209" s="269">
        <v>801</v>
      </c>
      <c r="Q209" s="15">
        <v>104</v>
      </c>
      <c r="R209" s="158">
        <f>Muut[[#This Row],[30 - 54 v. ilman tutkintoa 31.12.2025]]/Muut[[#This Row],[30 - 54 v. väestö 31.12.2025]]</f>
        <v>0.12983770287141075</v>
      </c>
      <c r="S209" s="397">
        <v>0.8581023349586544</v>
      </c>
      <c r="T209" s="479">
        <v>170.33333333333331</v>
      </c>
      <c r="U209" s="197">
        <v>222632.02797339734</v>
      </c>
      <c r="V209" s="159">
        <v>0</v>
      </c>
      <c r="W209" s="159">
        <v>0</v>
      </c>
      <c r="X209" s="159">
        <v>237836.37</v>
      </c>
      <c r="Y209" s="159">
        <v>479675.4511751695</v>
      </c>
      <c r="Z209" s="159">
        <v>0</v>
      </c>
      <c r="AA209" s="155">
        <v>0</v>
      </c>
      <c r="AB209" s="159">
        <v>81935.901453527127</v>
      </c>
      <c r="AC209" s="159">
        <v>137157.50999999998</v>
      </c>
      <c r="AD209" s="174">
        <f>SUM(Muut[[#This Row],[Työttömyysaste]:[Työttömät ja palveluissa olevat ]])</f>
        <v>1159237.260602094</v>
      </c>
      <c r="AF209" s="62"/>
    </row>
    <row r="210" spans="1:32" s="45" customFormat="1" x14ac:dyDescent="0.25">
      <c r="A210" s="90">
        <v>626</v>
      </c>
      <c r="B210" s="151" t="s">
        <v>209</v>
      </c>
      <c r="C210" s="391">
        <v>4551</v>
      </c>
      <c r="D210" s="134">
        <v>236.58333333333334</v>
      </c>
      <c r="E210" s="41">
        <v>1783</v>
      </c>
      <c r="F210" s="330">
        <f t="shared" si="7"/>
        <v>0.13268835296317069</v>
      </c>
      <c r="G210" s="373">
        <f>Muut[[#This Row],[Keskim. työttömyysaste 2025, %]]/$F$12</f>
        <v>1.1132826701620417</v>
      </c>
      <c r="H210" s="166">
        <v>0</v>
      </c>
      <c r="I210" s="379">
        <v>0</v>
      </c>
      <c r="J210" s="385">
        <v>136</v>
      </c>
      <c r="K210" s="269">
        <v>1310.32</v>
      </c>
      <c r="L210" s="170">
        <f t="shared" si="8"/>
        <v>3.4731973868978572</v>
      </c>
      <c r="M210" s="373">
        <v>5.3520399597991988</v>
      </c>
      <c r="N210" s="166">
        <v>0</v>
      </c>
      <c r="O210" s="393">
        <v>0</v>
      </c>
      <c r="P210" s="269">
        <v>1048</v>
      </c>
      <c r="Q210" s="15">
        <v>162</v>
      </c>
      <c r="R210" s="158">
        <f>Muut[[#This Row],[30 - 54 v. ilman tutkintoa 31.12.2025]]/Muut[[#This Row],[30 - 54 v. väestö 31.12.2025]]</f>
        <v>0.15458015267175573</v>
      </c>
      <c r="S210" s="397">
        <v>1.021626130256394</v>
      </c>
      <c r="T210" s="479">
        <v>298.08333333333337</v>
      </c>
      <c r="U210" s="197">
        <v>401220.04951275111</v>
      </c>
      <c r="V210" s="159">
        <v>0</v>
      </c>
      <c r="W210" s="159">
        <v>0</v>
      </c>
      <c r="X210" s="159">
        <v>291403.12</v>
      </c>
      <c r="Y210" s="159">
        <v>1156233.1441939808</v>
      </c>
      <c r="Z210" s="159">
        <v>0</v>
      </c>
      <c r="AA210" s="155">
        <v>0</v>
      </c>
      <c r="AB210" s="159">
        <v>151106.16686089759</v>
      </c>
      <c r="AC210" s="159">
        <v>240025.64250000005</v>
      </c>
      <c r="AD210" s="174">
        <f>SUM(Muut[[#This Row],[Työttömyysaste]:[Työttömät ja palveluissa olevat ]])</f>
        <v>2239988.1230676295</v>
      </c>
      <c r="AF210" s="62"/>
    </row>
    <row r="211" spans="1:32" s="45" customFormat="1" x14ac:dyDescent="0.25">
      <c r="A211" s="90">
        <v>630</v>
      </c>
      <c r="B211" s="151" t="s">
        <v>210</v>
      </c>
      <c r="C211" s="391">
        <v>1678</v>
      </c>
      <c r="D211" s="134">
        <v>49.583333333333336</v>
      </c>
      <c r="E211" s="41">
        <v>664</v>
      </c>
      <c r="F211" s="330">
        <f t="shared" si="7"/>
        <v>7.4673694779116465E-2</v>
      </c>
      <c r="G211" s="373">
        <f>Muut[[#This Row],[Keskim. työttömyysaste 2025, %]]/$F$12</f>
        <v>0.62652771293072484</v>
      </c>
      <c r="H211" s="166">
        <v>0</v>
      </c>
      <c r="I211" s="379">
        <v>0</v>
      </c>
      <c r="J211" s="385">
        <v>187</v>
      </c>
      <c r="K211" s="269">
        <v>810.18</v>
      </c>
      <c r="L211" s="170">
        <f t="shared" si="8"/>
        <v>2.0711446838974057</v>
      </c>
      <c r="M211" s="373">
        <v>8.9750809528033351</v>
      </c>
      <c r="N211" s="166">
        <v>0</v>
      </c>
      <c r="O211" s="393">
        <v>0</v>
      </c>
      <c r="P211" s="269">
        <v>451</v>
      </c>
      <c r="Q211" s="15">
        <v>103</v>
      </c>
      <c r="R211" s="158">
        <f>Muut[[#This Row],[30 - 54 v. ilman tutkintoa 31.12.2025]]/Muut[[#This Row],[30 - 54 v. väestö 31.12.2025]]</f>
        <v>0.22838137472283815</v>
      </c>
      <c r="S211" s="397">
        <v>1.5093812242259479</v>
      </c>
      <c r="T211" s="479">
        <v>62.833333333333336</v>
      </c>
      <c r="U211" s="197">
        <v>83253.51624695932</v>
      </c>
      <c r="V211" s="159">
        <v>0</v>
      </c>
      <c r="W211" s="159">
        <v>0</v>
      </c>
      <c r="X211" s="159">
        <v>400679.29000000004</v>
      </c>
      <c r="Y211" s="159">
        <v>714907.0217680257</v>
      </c>
      <c r="Z211" s="159">
        <v>0</v>
      </c>
      <c r="AA211" s="155">
        <v>0</v>
      </c>
      <c r="AB211" s="159">
        <v>82314.10506316206</v>
      </c>
      <c r="AC211" s="159">
        <v>50595.285000000003</v>
      </c>
      <c r="AD211" s="174">
        <f>SUM(Muut[[#This Row],[Työttömyysaste]:[Työttömät ja palveluissa olevat ]])</f>
        <v>1331749.2180781472</v>
      </c>
      <c r="AF211" s="62"/>
    </row>
    <row r="212" spans="1:32" s="45" customFormat="1" x14ac:dyDescent="0.25">
      <c r="A212" s="90">
        <v>631</v>
      </c>
      <c r="B212" s="151" t="s">
        <v>211</v>
      </c>
      <c r="C212" s="391">
        <v>1892</v>
      </c>
      <c r="D212" s="134">
        <v>73.416666666666671</v>
      </c>
      <c r="E212" s="41">
        <v>878</v>
      </c>
      <c r="F212" s="330">
        <f t="shared" si="7"/>
        <v>8.361807137433562E-2</v>
      </c>
      <c r="G212" s="373">
        <f>Muut[[#This Row],[Keskim. työttömyysaste 2025, %]]/$F$12</f>
        <v>0.70157287881370411</v>
      </c>
      <c r="H212" s="166">
        <v>0</v>
      </c>
      <c r="I212" s="379">
        <v>10</v>
      </c>
      <c r="J212" s="385">
        <v>55</v>
      </c>
      <c r="K212" s="269">
        <v>143.66999999999999</v>
      </c>
      <c r="L212" s="170">
        <f t="shared" si="8"/>
        <v>13.169068003062575</v>
      </c>
      <c r="M212" s="373">
        <v>1.4115418948876668</v>
      </c>
      <c r="N212" s="166">
        <v>0</v>
      </c>
      <c r="O212" s="393">
        <v>0</v>
      </c>
      <c r="P212" s="269">
        <v>511</v>
      </c>
      <c r="Q212" s="15">
        <v>67</v>
      </c>
      <c r="R212" s="158">
        <f>Muut[[#This Row],[30 - 54 v. ilman tutkintoa 31.12.2025]]/Muut[[#This Row],[30 - 54 v. väestö 31.12.2025]]</f>
        <v>0.13111545988258316</v>
      </c>
      <c r="S212" s="397">
        <v>0.86654707982511858</v>
      </c>
      <c r="T212" s="479">
        <v>91.5</v>
      </c>
      <c r="U212" s="197">
        <v>105114.89646900266</v>
      </c>
      <c r="V212" s="159">
        <v>0</v>
      </c>
      <c r="W212" s="159">
        <v>0</v>
      </c>
      <c r="X212" s="159">
        <v>117846.85</v>
      </c>
      <c r="Y212" s="159">
        <v>126775.15097560079</v>
      </c>
      <c r="Z212" s="159">
        <v>0</v>
      </c>
      <c r="AA212" s="155">
        <v>0</v>
      </c>
      <c r="AB212" s="159">
        <v>53283.979938446537</v>
      </c>
      <c r="AC212" s="159">
        <v>73678.544999999998</v>
      </c>
      <c r="AD212" s="174">
        <f>SUM(Muut[[#This Row],[Työttömyysaste]:[Työttömät ja palveluissa olevat ]])</f>
        <v>476699.42238305003</v>
      </c>
      <c r="AF212" s="62"/>
    </row>
    <row r="213" spans="1:32" s="45" customFormat="1" x14ac:dyDescent="0.25">
      <c r="A213" s="90">
        <v>635</v>
      </c>
      <c r="B213" s="151" t="s">
        <v>212</v>
      </c>
      <c r="C213" s="391">
        <v>6146</v>
      </c>
      <c r="D213" s="134">
        <v>210.75</v>
      </c>
      <c r="E213" s="41">
        <v>2790</v>
      </c>
      <c r="F213" s="330">
        <f t="shared" si="7"/>
        <v>7.5537634408602145E-2</v>
      </c>
      <c r="G213" s="373">
        <f>Muut[[#This Row],[Keskim. työttömyysaste 2025, %]]/$F$12</f>
        <v>0.63377634475178291</v>
      </c>
      <c r="H213" s="166">
        <v>0</v>
      </c>
      <c r="I213" s="379">
        <v>21</v>
      </c>
      <c r="J213" s="385">
        <v>250</v>
      </c>
      <c r="K213" s="269">
        <v>560.67999999999995</v>
      </c>
      <c r="L213" s="170">
        <f t="shared" si="8"/>
        <v>10.961689377184848</v>
      </c>
      <c r="M213" s="373">
        <v>1.6957870783710702</v>
      </c>
      <c r="N213" s="166">
        <v>0</v>
      </c>
      <c r="O213" s="393">
        <v>0</v>
      </c>
      <c r="P213" s="269">
        <v>1686</v>
      </c>
      <c r="Q213" s="15">
        <v>242</v>
      </c>
      <c r="R213" s="158">
        <f>Muut[[#This Row],[30 - 54 v. ilman tutkintoa 31.12.2025]]/Muut[[#This Row],[30 - 54 v. väestö 31.12.2025]]</f>
        <v>0.14353499406880191</v>
      </c>
      <c r="S213" s="397">
        <v>0.9486282553897224</v>
      </c>
      <c r="T213" s="479">
        <v>321.16666666666669</v>
      </c>
      <c r="U213" s="197">
        <v>308460.04976153263</v>
      </c>
      <c r="V213" s="159">
        <v>0</v>
      </c>
      <c r="W213" s="159">
        <v>0</v>
      </c>
      <c r="X213" s="159">
        <v>535667.5</v>
      </c>
      <c r="Y213" s="159">
        <v>494746.93150274834</v>
      </c>
      <c r="Z213" s="159">
        <v>0</v>
      </c>
      <c r="AA213" s="155">
        <v>0</v>
      </c>
      <c r="AB213" s="159">
        <v>189483.75087282009</v>
      </c>
      <c r="AC213" s="159">
        <v>258613.03500000003</v>
      </c>
      <c r="AD213" s="174">
        <f>SUM(Muut[[#This Row],[Työttömyysaste]:[Työttömät ja palveluissa olevat ]])</f>
        <v>1786971.2671371009</v>
      </c>
      <c r="AF213" s="62"/>
    </row>
    <row r="214" spans="1:32" s="45" customFormat="1" x14ac:dyDescent="0.25">
      <c r="A214" s="90">
        <v>636</v>
      </c>
      <c r="B214" s="151" t="s">
        <v>213</v>
      </c>
      <c r="C214" s="391">
        <v>7903</v>
      </c>
      <c r="D214" s="134">
        <v>332</v>
      </c>
      <c r="E214" s="41">
        <v>3642</v>
      </c>
      <c r="F214" s="330">
        <f t="shared" si="7"/>
        <v>9.1158704008786381E-2</v>
      </c>
      <c r="G214" s="373">
        <f>Muut[[#This Row],[Keskim. työttömyysaste 2025, %]]/$F$12</f>
        <v>0.7648403431127182</v>
      </c>
      <c r="H214" s="166">
        <v>0</v>
      </c>
      <c r="I214" s="379">
        <v>40</v>
      </c>
      <c r="J214" s="385">
        <v>423</v>
      </c>
      <c r="K214" s="269">
        <v>749.98</v>
      </c>
      <c r="L214" s="170">
        <f t="shared" si="8"/>
        <v>10.537614336382303</v>
      </c>
      <c r="M214" s="373">
        <v>1.764032219206195</v>
      </c>
      <c r="N214" s="166">
        <v>0</v>
      </c>
      <c r="O214" s="393">
        <v>0</v>
      </c>
      <c r="P214" s="269">
        <v>2305</v>
      </c>
      <c r="Q214" s="15">
        <v>432</v>
      </c>
      <c r="R214" s="158">
        <f>Muut[[#This Row],[30 - 54 v. ilman tutkintoa 31.12.2025]]/Muut[[#This Row],[30 - 54 v. väestö 31.12.2025]]</f>
        <v>0.18741865509761388</v>
      </c>
      <c r="S214" s="397">
        <v>1.2386570464308906</v>
      </c>
      <c r="T214" s="479">
        <v>430.08333333333331</v>
      </c>
      <c r="U214" s="197">
        <v>478666.58661197289</v>
      </c>
      <c r="V214" s="159">
        <v>0</v>
      </c>
      <c r="W214" s="159">
        <v>0</v>
      </c>
      <c r="X214" s="159">
        <v>906349.41</v>
      </c>
      <c r="Y214" s="159">
        <v>661786.23044950992</v>
      </c>
      <c r="Z214" s="159">
        <v>0</v>
      </c>
      <c r="AA214" s="155">
        <v>0</v>
      </c>
      <c r="AB214" s="159">
        <v>318145.96573315817</v>
      </c>
      <c r="AC214" s="159">
        <v>346316.0025</v>
      </c>
      <c r="AD214" s="174">
        <f>SUM(Muut[[#This Row],[Työttömyysaste]:[Työttömät ja palveluissa olevat ]])</f>
        <v>2711264.1952946405</v>
      </c>
      <c r="AF214" s="62"/>
    </row>
    <row r="215" spans="1:32" s="45" customFormat="1" x14ac:dyDescent="0.25">
      <c r="A215" s="90">
        <v>638</v>
      </c>
      <c r="B215" s="151" t="s">
        <v>214</v>
      </c>
      <c r="C215" s="391">
        <v>51863</v>
      </c>
      <c r="D215" s="134">
        <v>2590.4166666666665</v>
      </c>
      <c r="E215" s="41">
        <v>25461</v>
      </c>
      <c r="F215" s="330">
        <f t="shared" si="7"/>
        <v>0.10174057054580207</v>
      </c>
      <c r="G215" s="373">
        <f>Muut[[#This Row],[Keskim. työttömyysaste 2025, %]]/$F$12</f>
        <v>0.85362438760905046</v>
      </c>
      <c r="H215" s="166">
        <v>1</v>
      </c>
      <c r="I215" s="379">
        <v>14091</v>
      </c>
      <c r="J215" s="385">
        <v>5043</v>
      </c>
      <c r="K215" s="269">
        <v>654.91999999999996</v>
      </c>
      <c r="L215" s="170">
        <f t="shared" si="8"/>
        <v>79.189824711415142</v>
      </c>
      <c r="M215" s="373">
        <v>0.23473585489914525</v>
      </c>
      <c r="N215" s="166">
        <v>3</v>
      </c>
      <c r="O215" s="393">
        <v>1730</v>
      </c>
      <c r="P215" s="269">
        <v>16930</v>
      </c>
      <c r="Q215" s="15">
        <v>2388</v>
      </c>
      <c r="R215" s="158">
        <f>Muut[[#This Row],[30 - 54 v. ilman tutkintoa 31.12.2025]]/Muut[[#This Row],[30 - 54 v. väestö 31.12.2025]]</f>
        <v>0.14105138806851741</v>
      </c>
      <c r="S215" s="397">
        <v>0.93221400851975011</v>
      </c>
      <c r="T215" s="479">
        <v>3204.5</v>
      </c>
      <c r="U215" s="197">
        <v>3505861.7966576545</v>
      </c>
      <c r="V215" s="159">
        <v>1220144.4968999999</v>
      </c>
      <c r="W215" s="159">
        <v>4404335.0966999996</v>
      </c>
      <c r="X215" s="159">
        <v>10805484.810000001</v>
      </c>
      <c r="Y215" s="159">
        <v>577904.79485585354</v>
      </c>
      <c r="Z215" s="159">
        <v>0</v>
      </c>
      <c r="AA215" s="155">
        <v>585432</v>
      </c>
      <c r="AB215" s="159">
        <v>1571290.9915254435</v>
      </c>
      <c r="AC215" s="159">
        <v>2580359.5350000001</v>
      </c>
      <c r="AD215" s="174">
        <f>SUM(Muut[[#This Row],[Työttömyysaste]:[Työttömät ja palveluissa olevat ]])</f>
        <v>25250813.521638952</v>
      </c>
      <c r="AF215" s="62"/>
    </row>
    <row r="216" spans="1:32" s="45" customFormat="1" x14ac:dyDescent="0.25">
      <c r="A216" s="90">
        <v>678</v>
      </c>
      <c r="B216" s="151" t="s">
        <v>215</v>
      </c>
      <c r="C216" s="391">
        <v>23413</v>
      </c>
      <c r="D216" s="134">
        <v>1259.8333333333333</v>
      </c>
      <c r="E216" s="41">
        <v>9974</v>
      </c>
      <c r="F216" s="330">
        <f t="shared" si="7"/>
        <v>0.12631174386738853</v>
      </c>
      <c r="G216" s="373">
        <f>Muut[[#This Row],[Keskim. työttömyysaste 2025, %]]/$F$12</f>
        <v>1.0597816036238028</v>
      </c>
      <c r="H216" s="166">
        <v>0</v>
      </c>
      <c r="I216" s="379">
        <v>18</v>
      </c>
      <c r="J216" s="385">
        <v>1132</v>
      </c>
      <c r="K216" s="269">
        <v>1013.79</v>
      </c>
      <c r="L216" s="170">
        <f t="shared" si="8"/>
        <v>23.094526479842965</v>
      </c>
      <c r="M216" s="373">
        <v>0.80489596611438674</v>
      </c>
      <c r="N216" s="166">
        <v>0</v>
      </c>
      <c r="O216" s="393">
        <v>0</v>
      </c>
      <c r="P216" s="269">
        <v>6667</v>
      </c>
      <c r="Q216" s="15">
        <v>822</v>
      </c>
      <c r="R216" s="158">
        <f>Muut[[#This Row],[30 - 54 v. ilman tutkintoa 31.12.2025]]/Muut[[#This Row],[30 - 54 v. väestö 31.12.2025]]</f>
        <v>0.1232938353082346</v>
      </c>
      <c r="S216" s="397">
        <v>0.81485366441506835</v>
      </c>
      <c r="T216" s="479">
        <v>1627.25</v>
      </c>
      <c r="U216" s="197">
        <v>1964915.0748361559</v>
      </c>
      <c r="V216" s="159">
        <v>0</v>
      </c>
      <c r="W216" s="159">
        <v>0</v>
      </c>
      <c r="X216" s="159">
        <v>2425502.44</v>
      </c>
      <c r="Y216" s="159">
        <v>894573.53871757747</v>
      </c>
      <c r="Z216" s="159">
        <v>0</v>
      </c>
      <c r="AA216" s="155">
        <v>0</v>
      </c>
      <c r="AB216" s="159">
        <v>620040.48746087484</v>
      </c>
      <c r="AC216" s="159">
        <v>1310310.5175000001</v>
      </c>
      <c r="AD216" s="174">
        <f>SUM(Muut[[#This Row],[Työttömyysaste]:[Työttömät ja palveluissa olevat ]])</f>
        <v>7215342.0585146081</v>
      </c>
      <c r="AF216" s="62"/>
    </row>
    <row r="217" spans="1:32" s="45" customFormat="1" x14ac:dyDescent="0.25">
      <c r="A217" s="90">
        <v>680</v>
      </c>
      <c r="B217" s="151" t="s">
        <v>216</v>
      </c>
      <c r="C217" s="391">
        <v>26036</v>
      </c>
      <c r="D217" s="134">
        <v>1262.5833333333333</v>
      </c>
      <c r="E217" s="41">
        <v>12503</v>
      </c>
      <c r="F217" s="330">
        <f t="shared" si="7"/>
        <v>0.10098243088325468</v>
      </c>
      <c r="G217" s="373">
        <f>Muut[[#This Row],[Keskim. työttömyysaste 2025, %]]/$F$12</f>
        <v>0.84726343934925263</v>
      </c>
      <c r="H217" s="166">
        <v>0</v>
      </c>
      <c r="I217" s="379">
        <v>367</v>
      </c>
      <c r="J217" s="385">
        <v>3851</v>
      </c>
      <c r="K217" s="269">
        <v>48.8</v>
      </c>
      <c r="L217" s="170">
        <f t="shared" si="8"/>
        <v>533.52459016393448</v>
      </c>
      <c r="M217" s="373">
        <v>3.4841301686274292E-2</v>
      </c>
      <c r="N217" s="166">
        <v>0</v>
      </c>
      <c r="O217" s="393">
        <v>0</v>
      </c>
      <c r="P217" s="269">
        <v>8848</v>
      </c>
      <c r="Q217" s="15">
        <v>1751</v>
      </c>
      <c r="R217" s="158">
        <f>Muut[[#This Row],[30 - 54 v. ilman tutkintoa 31.12.2025]]/Muut[[#This Row],[30 - 54 v. väestö 31.12.2025]]</f>
        <v>0.19789783001808317</v>
      </c>
      <c r="S217" s="397">
        <v>1.3079143135330404</v>
      </c>
      <c r="T217" s="479">
        <v>1706.5833333333333</v>
      </c>
      <c r="U217" s="197">
        <v>1746879.9983171846</v>
      </c>
      <c r="V217" s="159">
        <v>0</v>
      </c>
      <c r="W217" s="159">
        <v>0</v>
      </c>
      <c r="X217" s="159">
        <v>8251422.1699999999</v>
      </c>
      <c r="Y217" s="159">
        <v>43061.37236451116</v>
      </c>
      <c r="Z217" s="159">
        <v>0</v>
      </c>
      <c r="AA217" s="155">
        <v>0</v>
      </c>
      <c r="AB217" s="159">
        <v>1106717.854682253</v>
      </c>
      <c r="AC217" s="159">
        <v>1374192.0974999999</v>
      </c>
      <c r="AD217" s="174">
        <f>SUM(Muut[[#This Row],[Työttömyysaste]:[Työttömät ja palveluissa olevat ]])</f>
        <v>12522273.492863949</v>
      </c>
      <c r="AF217" s="62"/>
    </row>
    <row r="218" spans="1:32" s="45" customFormat="1" x14ac:dyDescent="0.25">
      <c r="A218" s="90">
        <v>681</v>
      </c>
      <c r="B218" s="151" t="s">
        <v>217</v>
      </c>
      <c r="C218" s="391">
        <v>3219</v>
      </c>
      <c r="D218" s="134">
        <v>158.25</v>
      </c>
      <c r="E218" s="41">
        <v>1361</v>
      </c>
      <c r="F218" s="330">
        <f t="shared" si="7"/>
        <v>0.1162747979426892</v>
      </c>
      <c r="G218" s="373">
        <f>Muut[[#This Row],[Keskim. työttömyysaste 2025, %]]/$F$12</f>
        <v>0.97556955554432478</v>
      </c>
      <c r="H218" s="166">
        <v>0</v>
      </c>
      <c r="I218" s="379">
        <v>0</v>
      </c>
      <c r="J218" s="385">
        <v>220</v>
      </c>
      <c r="K218" s="269">
        <v>559.66</v>
      </c>
      <c r="L218" s="170">
        <f t="shared" si="8"/>
        <v>5.7517063931672805</v>
      </c>
      <c r="M218" s="373">
        <v>3.2318567625478694</v>
      </c>
      <c r="N218" s="166">
        <v>0</v>
      </c>
      <c r="O218" s="393">
        <v>0</v>
      </c>
      <c r="P218" s="269">
        <v>787</v>
      </c>
      <c r="Q218" s="15">
        <v>168</v>
      </c>
      <c r="R218" s="158">
        <f>Muut[[#This Row],[30 - 54 v. ilman tutkintoa 31.12.2025]]/Muut[[#This Row],[30 - 54 v. väestö 31.12.2025]]</f>
        <v>0.21346886912325286</v>
      </c>
      <c r="S218" s="397">
        <v>1.4108239054187786</v>
      </c>
      <c r="T218" s="479">
        <v>188.83333333333334</v>
      </c>
      <c r="U218" s="197">
        <v>248684.98164034379</v>
      </c>
      <c r="V218" s="159">
        <v>0</v>
      </c>
      <c r="W218" s="159">
        <v>0</v>
      </c>
      <c r="X218" s="159">
        <v>471387.4</v>
      </c>
      <c r="Y218" s="159">
        <v>493846.87822791631</v>
      </c>
      <c r="Z218" s="159">
        <v>0</v>
      </c>
      <c r="AA218" s="155">
        <v>0</v>
      </c>
      <c r="AB218" s="159">
        <v>147596.86992514908</v>
      </c>
      <c r="AC218" s="159">
        <v>152054.26500000001</v>
      </c>
      <c r="AD218" s="174">
        <f>SUM(Muut[[#This Row],[Työttömyysaste]:[Työttömät ja palveluissa olevat ]])</f>
        <v>1513570.3947934089</v>
      </c>
      <c r="AF218" s="62"/>
    </row>
    <row r="219" spans="1:32" s="45" customFormat="1" x14ac:dyDescent="0.25">
      <c r="A219" s="90">
        <v>683</v>
      </c>
      <c r="B219" s="151" t="s">
        <v>218</v>
      </c>
      <c r="C219" s="391">
        <v>3530</v>
      </c>
      <c r="D219" s="134">
        <v>124.91666666666667</v>
      </c>
      <c r="E219" s="41">
        <v>1367</v>
      </c>
      <c r="F219" s="330">
        <f t="shared" si="7"/>
        <v>9.1380151182638383E-2</v>
      </c>
      <c r="G219" s="373">
        <f>Muut[[#This Row],[Keskim. työttömyysaste 2025, %]]/$F$12</f>
        <v>0.76669833061124582</v>
      </c>
      <c r="H219" s="166">
        <v>0</v>
      </c>
      <c r="I219" s="379">
        <v>0</v>
      </c>
      <c r="J219" s="385">
        <v>80</v>
      </c>
      <c r="K219" s="269">
        <v>3454.14</v>
      </c>
      <c r="L219" s="170">
        <f t="shared" si="8"/>
        <v>1.0219620513354988</v>
      </c>
      <c r="M219" s="373">
        <v>18.189218649220695</v>
      </c>
      <c r="N219" s="166">
        <v>0</v>
      </c>
      <c r="O219" s="393">
        <v>0</v>
      </c>
      <c r="P219" s="269">
        <v>805</v>
      </c>
      <c r="Q219" s="15">
        <v>133</v>
      </c>
      <c r="R219" s="158">
        <f>Muut[[#This Row],[30 - 54 v. ilman tutkintoa 31.12.2025]]/Muut[[#This Row],[30 - 54 v. väestö 31.12.2025]]</f>
        <v>0.16521739130434782</v>
      </c>
      <c r="S219" s="397">
        <v>1.0919280464662007</v>
      </c>
      <c r="T219" s="479">
        <v>156.33333333333334</v>
      </c>
      <c r="U219" s="197">
        <v>214323.38802789908</v>
      </c>
      <c r="V219" s="159">
        <v>0</v>
      </c>
      <c r="W219" s="159">
        <v>0</v>
      </c>
      <c r="X219" s="159">
        <v>171413.6</v>
      </c>
      <c r="Y219" s="159">
        <v>3047950.9987531276</v>
      </c>
      <c r="Z219" s="159">
        <v>0</v>
      </c>
      <c r="AA219" s="155">
        <v>0</v>
      </c>
      <c r="AB219" s="159">
        <v>125271.44513083488</v>
      </c>
      <c r="AC219" s="159">
        <v>125884.29000000001</v>
      </c>
      <c r="AD219" s="174">
        <f>SUM(Muut[[#This Row],[Työttömyysaste]:[Työttömät ja palveluissa olevat ]])</f>
        <v>3684843.7219118616</v>
      </c>
      <c r="AF219" s="62"/>
    </row>
    <row r="220" spans="1:32" s="45" customFormat="1" x14ac:dyDescent="0.25">
      <c r="A220" s="90">
        <v>684</v>
      </c>
      <c r="B220" s="151" t="s">
        <v>219</v>
      </c>
      <c r="C220" s="391">
        <v>38773</v>
      </c>
      <c r="D220" s="134">
        <v>1814.1666666666667</v>
      </c>
      <c r="E220" s="41">
        <v>18111</v>
      </c>
      <c r="F220" s="330">
        <f t="shared" si="7"/>
        <v>0.10016932619218523</v>
      </c>
      <c r="G220" s="373">
        <f>Muut[[#This Row],[Keskim. työttömyysaste 2025, %]]/$F$12</f>
        <v>0.84044132315457565</v>
      </c>
      <c r="H220" s="166">
        <v>0</v>
      </c>
      <c r="I220" s="379">
        <v>115</v>
      </c>
      <c r="J220" s="385">
        <v>3749</v>
      </c>
      <c r="K220" s="269">
        <v>496.3</v>
      </c>
      <c r="L220" s="170">
        <f t="shared" si="8"/>
        <v>78.124118476727787</v>
      </c>
      <c r="M220" s="373">
        <v>0.23793793216988213</v>
      </c>
      <c r="N220" s="166">
        <v>0</v>
      </c>
      <c r="O220" s="393">
        <v>0</v>
      </c>
      <c r="P220" s="269">
        <v>11864</v>
      </c>
      <c r="Q220" s="15">
        <v>2209</v>
      </c>
      <c r="R220" s="158">
        <f>Muut[[#This Row],[30 - 54 v. ilman tutkintoa 31.12.2025]]/Muut[[#This Row],[30 - 54 v. väestö 31.12.2025]]</f>
        <v>0.18619352663519892</v>
      </c>
      <c r="S220" s="397">
        <v>1.2305601256523109</v>
      </c>
      <c r="T220" s="479">
        <v>2329</v>
      </c>
      <c r="U220" s="197">
        <v>2580519.5043614246</v>
      </c>
      <c r="V220" s="159">
        <v>0</v>
      </c>
      <c r="W220" s="159">
        <v>0</v>
      </c>
      <c r="X220" s="159">
        <v>8032869.8300000001</v>
      </c>
      <c r="Y220" s="159">
        <v>437937.68656776421</v>
      </c>
      <c r="Z220" s="159">
        <v>0</v>
      </c>
      <c r="AA220" s="155">
        <v>0</v>
      </c>
      <c r="AB220" s="159">
        <v>1550656.5019373042</v>
      </c>
      <c r="AC220" s="159">
        <v>1875380.6700000002</v>
      </c>
      <c r="AD220" s="174">
        <f>SUM(Muut[[#This Row],[Työttömyysaste]:[Työttömät ja palveluissa olevat ]])</f>
        <v>14477364.192866493</v>
      </c>
      <c r="AF220" s="62"/>
    </row>
    <row r="221" spans="1:32" s="45" customFormat="1" x14ac:dyDescent="0.25">
      <c r="A221" s="90">
        <v>686</v>
      </c>
      <c r="B221" s="151" t="s">
        <v>220</v>
      </c>
      <c r="C221" s="391">
        <v>2928</v>
      </c>
      <c r="D221" s="134">
        <v>122.33333333333333</v>
      </c>
      <c r="E221" s="41">
        <v>1156</v>
      </c>
      <c r="F221" s="330">
        <f t="shared" si="7"/>
        <v>0.10582468281430218</v>
      </c>
      <c r="G221" s="373">
        <f>Muut[[#This Row],[Keskim. työttömyysaste 2025, %]]/$F$12</f>
        <v>0.8878909325617893</v>
      </c>
      <c r="H221" s="166">
        <v>0</v>
      </c>
      <c r="I221" s="379">
        <v>0</v>
      </c>
      <c r="J221" s="385">
        <v>149</v>
      </c>
      <c r="K221" s="269">
        <v>538.95000000000005</v>
      </c>
      <c r="L221" s="170">
        <f t="shared" si="8"/>
        <v>5.4327859727247425</v>
      </c>
      <c r="M221" s="373">
        <v>3.4215762034933572</v>
      </c>
      <c r="N221" s="166">
        <v>0</v>
      </c>
      <c r="O221" s="393">
        <v>0</v>
      </c>
      <c r="P221" s="269">
        <v>711</v>
      </c>
      <c r="Q221" s="15">
        <v>102</v>
      </c>
      <c r="R221" s="158">
        <f>Muut[[#This Row],[30 - 54 v. ilman tutkintoa 31.12.2025]]/Muut[[#This Row],[30 - 54 v. väestö 31.12.2025]]</f>
        <v>0.14345991561181434</v>
      </c>
      <c r="S221" s="397">
        <v>0.94813205900129793</v>
      </c>
      <c r="T221" s="479">
        <v>148.41666666666666</v>
      </c>
      <c r="U221" s="197">
        <v>205873.77887633539</v>
      </c>
      <c r="V221" s="159">
        <v>0</v>
      </c>
      <c r="W221" s="159">
        <v>0</v>
      </c>
      <c r="X221" s="159">
        <v>319257.83</v>
      </c>
      <c r="Y221" s="159">
        <v>475572.26712814125</v>
      </c>
      <c r="Z221" s="159">
        <v>0</v>
      </c>
      <c r="AA221" s="155">
        <v>0</v>
      </c>
      <c r="AB221" s="159">
        <v>90224.246734563509</v>
      </c>
      <c r="AC221" s="159">
        <v>119509.55249999999</v>
      </c>
      <c r="AD221" s="174">
        <f>SUM(Muut[[#This Row],[Työttömyysaste]:[Työttömät ja palveluissa olevat ]])</f>
        <v>1210437.6752390403</v>
      </c>
      <c r="AF221" s="62"/>
    </row>
    <row r="222" spans="1:32" s="45" customFormat="1" x14ac:dyDescent="0.25">
      <c r="A222" s="90">
        <v>687</v>
      </c>
      <c r="B222" s="151" t="s">
        <v>221</v>
      </c>
      <c r="C222" s="391">
        <v>1398</v>
      </c>
      <c r="D222" s="134">
        <v>74.166666666666671</v>
      </c>
      <c r="E222" s="41">
        <v>487</v>
      </c>
      <c r="F222" s="330">
        <f t="shared" si="7"/>
        <v>0.15229295003422313</v>
      </c>
      <c r="G222" s="373">
        <f>Muut[[#This Row],[Keskim. työttömyysaste 2025, %]]/$F$12</f>
        <v>1.2777692862614227</v>
      </c>
      <c r="H222" s="166">
        <v>0</v>
      </c>
      <c r="I222" s="379">
        <v>0</v>
      </c>
      <c r="J222" s="385">
        <v>47</v>
      </c>
      <c r="K222" s="269">
        <v>1150.81</v>
      </c>
      <c r="L222" s="170">
        <f t="shared" si="8"/>
        <v>1.2147965346147496</v>
      </c>
      <c r="M222" s="373">
        <v>15.301896797756797</v>
      </c>
      <c r="N222" s="166">
        <v>0</v>
      </c>
      <c r="O222" s="393">
        <v>0</v>
      </c>
      <c r="P222" s="269">
        <v>309</v>
      </c>
      <c r="Q222" s="15">
        <v>58</v>
      </c>
      <c r="R222" s="158">
        <f>Muut[[#This Row],[30 - 54 v. ilman tutkintoa 31.12.2025]]/Muut[[#This Row],[30 - 54 v. väestö 31.12.2025]]</f>
        <v>0.18770226537216828</v>
      </c>
      <c r="S222" s="397">
        <v>1.2405314375625205</v>
      </c>
      <c r="T222" s="479">
        <v>85.416666666666671</v>
      </c>
      <c r="U222" s="197">
        <v>141458.79659110081</v>
      </c>
      <c r="V222" s="159">
        <v>0</v>
      </c>
      <c r="W222" s="159">
        <v>0</v>
      </c>
      <c r="X222" s="159">
        <v>100705.49</v>
      </c>
      <c r="Y222" s="159">
        <v>1015480.6953033421</v>
      </c>
      <c r="Z222" s="159">
        <v>0</v>
      </c>
      <c r="AA222" s="155">
        <v>0</v>
      </c>
      <c r="AB222" s="159">
        <v>56363.545865653119</v>
      </c>
      <c r="AC222" s="159">
        <v>68780.0625</v>
      </c>
      <c r="AD222" s="174">
        <f>SUM(Muut[[#This Row],[Työttömyysaste]:[Työttömät ja palveluissa olevat ]])</f>
        <v>1382788.5902600959</v>
      </c>
      <c r="AF222" s="62"/>
    </row>
    <row r="223" spans="1:32" s="45" customFormat="1" x14ac:dyDescent="0.25">
      <c r="A223" s="90">
        <v>689</v>
      </c>
      <c r="B223" s="151" t="s">
        <v>222</v>
      </c>
      <c r="C223" s="391">
        <v>2888</v>
      </c>
      <c r="D223" s="134">
        <v>171.41666666666666</v>
      </c>
      <c r="E223" s="41">
        <v>1146</v>
      </c>
      <c r="F223" s="330">
        <f t="shared" si="7"/>
        <v>0.14957824316463059</v>
      </c>
      <c r="G223" s="373">
        <f>Muut[[#This Row],[Keskim. työttömyysaste 2025, %]]/$F$12</f>
        <v>1.2549923352706596</v>
      </c>
      <c r="H223" s="166">
        <v>0</v>
      </c>
      <c r="I223" s="379">
        <v>0</v>
      </c>
      <c r="J223" s="385">
        <v>140</v>
      </c>
      <c r="K223" s="269">
        <v>351.48</v>
      </c>
      <c r="L223" s="170">
        <f t="shared" si="8"/>
        <v>8.2166837373392507</v>
      </c>
      <c r="M223" s="373">
        <v>2.2623106592839282</v>
      </c>
      <c r="N223" s="166">
        <v>0</v>
      </c>
      <c r="O223" s="393">
        <v>0</v>
      </c>
      <c r="P223" s="269">
        <v>638</v>
      </c>
      <c r="Q223" s="15">
        <v>94</v>
      </c>
      <c r="R223" s="158">
        <f>Muut[[#This Row],[30 - 54 v. ilman tutkintoa 31.12.2025]]/Muut[[#This Row],[30 - 54 v. väestö 31.12.2025]]</f>
        <v>0.14733542319749215</v>
      </c>
      <c r="S223" s="397">
        <v>0.97374543658634127</v>
      </c>
      <c r="T223" s="479">
        <v>216.5</v>
      </c>
      <c r="U223" s="197">
        <v>287017.65067088127</v>
      </c>
      <c r="V223" s="159">
        <v>0</v>
      </c>
      <c r="W223" s="159">
        <v>0</v>
      </c>
      <c r="X223" s="159">
        <v>299973.8</v>
      </c>
      <c r="Y223" s="159">
        <v>310147.76964504889</v>
      </c>
      <c r="Z223" s="159">
        <v>0</v>
      </c>
      <c r="AA223" s="155">
        <v>0</v>
      </c>
      <c r="AB223" s="159">
        <v>91395.746677993986</v>
      </c>
      <c r="AC223" s="159">
        <v>174332.29500000001</v>
      </c>
      <c r="AD223" s="174">
        <f>SUM(Muut[[#This Row],[Työttömyysaste]:[Työttömät ja palveluissa olevat ]])</f>
        <v>1162867.2619939242</v>
      </c>
      <c r="AF223" s="62"/>
    </row>
    <row r="224" spans="1:32" s="45" customFormat="1" x14ac:dyDescent="0.25">
      <c r="A224" s="90">
        <v>691</v>
      </c>
      <c r="B224" s="151" t="s">
        <v>223</v>
      </c>
      <c r="C224" s="391">
        <v>2476</v>
      </c>
      <c r="D224" s="134">
        <v>79.916666666666671</v>
      </c>
      <c r="E224" s="41">
        <v>1046</v>
      </c>
      <c r="F224" s="330">
        <f t="shared" si="7"/>
        <v>7.6402166985340983E-2</v>
      </c>
      <c r="G224" s="373">
        <f>Muut[[#This Row],[Keskim. työttömyysaste 2025, %]]/$F$12</f>
        <v>0.64102995152268794</v>
      </c>
      <c r="H224" s="166">
        <v>0</v>
      </c>
      <c r="I224" s="379">
        <v>0</v>
      </c>
      <c r="J224" s="385">
        <v>13</v>
      </c>
      <c r="K224" s="269">
        <v>473.7</v>
      </c>
      <c r="L224" s="170">
        <f t="shared" si="8"/>
        <v>5.2269368798817819</v>
      </c>
      <c r="M224" s="373">
        <v>3.5563259381406405</v>
      </c>
      <c r="N224" s="166">
        <v>0</v>
      </c>
      <c r="O224" s="393">
        <v>0</v>
      </c>
      <c r="P224" s="269">
        <v>604</v>
      </c>
      <c r="Q224" s="15">
        <v>84</v>
      </c>
      <c r="R224" s="158">
        <f>Muut[[#This Row],[30 - 54 v. ilman tutkintoa 31.12.2025]]/Muut[[#This Row],[30 - 54 v. väestö 31.12.2025]]</f>
        <v>0.13907284768211919</v>
      </c>
      <c r="S224" s="397">
        <v>0.91913775957332677</v>
      </c>
      <c r="T224" s="479">
        <v>98.25</v>
      </c>
      <c r="U224" s="197">
        <v>125689.58876803819</v>
      </c>
      <c r="V224" s="159">
        <v>0</v>
      </c>
      <c r="W224" s="159">
        <v>0</v>
      </c>
      <c r="X224" s="159">
        <v>27854.71</v>
      </c>
      <c r="Y224" s="159">
        <v>417995.32969403564</v>
      </c>
      <c r="Z224" s="159">
        <v>0</v>
      </c>
      <c r="AA224" s="155">
        <v>0</v>
      </c>
      <c r="AB224" s="159">
        <v>73963.015512865604</v>
      </c>
      <c r="AC224" s="159">
        <v>79113.847500000003</v>
      </c>
      <c r="AD224" s="174">
        <f>SUM(Muut[[#This Row],[Työttömyysaste]:[Työttömät ja palveluissa olevat ]])</f>
        <v>724616.49147493951</v>
      </c>
      <c r="AF224" s="62"/>
    </row>
    <row r="225" spans="1:32" s="45" customFormat="1" x14ac:dyDescent="0.25">
      <c r="A225" s="90">
        <v>694</v>
      </c>
      <c r="B225" s="151" t="s">
        <v>224</v>
      </c>
      <c r="C225" s="391">
        <v>28555</v>
      </c>
      <c r="D225" s="134">
        <v>1710.6666666666667</v>
      </c>
      <c r="E225" s="41">
        <v>13545</v>
      </c>
      <c r="F225" s="330">
        <f t="shared" si="7"/>
        <v>0.12629506582994957</v>
      </c>
      <c r="G225" s="373">
        <f>Muut[[#This Row],[Keskim. työttömyysaste 2025, %]]/$F$12</f>
        <v>1.0596416714471011</v>
      </c>
      <c r="H225" s="166">
        <v>0</v>
      </c>
      <c r="I225" s="379">
        <v>120</v>
      </c>
      <c r="J225" s="385">
        <v>2398</v>
      </c>
      <c r="K225" s="269">
        <v>121.01</v>
      </c>
      <c r="L225" s="170">
        <f t="shared" si="8"/>
        <v>235.97223369969424</v>
      </c>
      <c r="M225" s="373">
        <v>7.8774908858997572E-2</v>
      </c>
      <c r="N225" s="166">
        <v>0</v>
      </c>
      <c r="O225" s="393">
        <v>0</v>
      </c>
      <c r="P225" s="269">
        <v>8863</v>
      </c>
      <c r="Q225" s="15">
        <v>1420</v>
      </c>
      <c r="R225" s="158">
        <f>Muut[[#This Row],[30 - 54 v. ilman tutkintoa 31.12.2025]]/Muut[[#This Row],[30 - 54 v. väestö 31.12.2025]]</f>
        <v>0.16021663093760577</v>
      </c>
      <c r="S225" s="397">
        <v>1.0588778302934765</v>
      </c>
      <c r="T225" s="479">
        <v>2219.75</v>
      </c>
      <c r="U225" s="197">
        <v>2396136.3992319382</v>
      </c>
      <c r="V225" s="159">
        <v>0</v>
      </c>
      <c r="W225" s="159">
        <v>0</v>
      </c>
      <c r="X225" s="159">
        <v>5138122.66</v>
      </c>
      <c r="Y225" s="159">
        <v>106779.84979158803</v>
      </c>
      <c r="Z225" s="159">
        <v>0</v>
      </c>
      <c r="AA225" s="155">
        <v>0</v>
      </c>
      <c r="AB225" s="159">
        <v>982678.33443098213</v>
      </c>
      <c r="AC225" s="159">
        <v>1787409.2925</v>
      </c>
      <c r="AD225" s="174">
        <f>SUM(Muut[[#This Row],[Työttömyysaste]:[Työttömät ja palveluissa olevat ]])</f>
        <v>10411126.535954509</v>
      </c>
      <c r="AF225" s="62"/>
    </row>
    <row r="226" spans="1:32" s="45" customFormat="1" x14ac:dyDescent="0.25">
      <c r="A226" s="90">
        <v>697</v>
      </c>
      <c r="B226" s="151" t="s">
        <v>225</v>
      </c>
      <c r="C226" s="391">
        <v>1158</v>
      </c>
      <c r="D226" s="134">
        <v>37.083333333333336</v>
      </c>
      <c r="E226" s="41">
        <v>445</v>
      </c>
      <c r="F226" s="330">
        <f t="shared" si="7"/>
        <v>8.3333333333333343E-2</v>
      </c>
      <c r="G226" s="373">
        <f>Muut[[#This Row],[Keskim. työttömyysaste 2025, %]]/$F$12</f>
        <v>0.69918386787563258</v>
      </c>
      <c r="H226" s="166">
        <v>0</v>
      </c>
      <c r="I226" s="379">
        <v>0</v>
      </c>
      <c r="J226" s="385">
        <v>44</v>
      </c>
      <c r="K226" s="269">
        <v>835.9</v>
      </c>
      <c r="L226" s="170">
        <f t="shared" si="8"/>
        <v>1.3853331738246202</v>
      </c>
      <c r="M226" s="373">
        <v>13.418209824303807</v>
      </c>
      <c r="N226" s="166">
        <v>0</v>
      </c>
      <c r="O226" s="393">
        <v>0</v>
      </c>
      <c r="P226" s="269">
        <v>258</v>
      </c>
      <c r="Q226" s="15">
        <v>26</v>
      </c>
      <c r="R226" s="158">
        <f>Muut[[#This Row],[30 - 54 v. ilman tutkintoa 31.12.2025]]/Muut[[#This Row],[30 - 54 v. väestö 31.12.2025]]</f>
        <v>0.10077519379844961</v>
      </c>
      <c r="S226" s="397">
        <v>0.66602710300569967</v>
      </c>
      <c r="T226" s="479">
        <v>52.583333333333336</v>
      </c>
      <c r="U226" s="197">
        <v>64116.573035608621</v>
      </c>
      <c r="V226" s="159">
        <v>0</v>
      </c>
      <c r="W226" s="159">
        <v>0</v>
      </c>
      <c r="X226" s="159">
        <v>94277.48000000001</v>
      </c>
      <c r="Y226" s="159">
        <v>737602.48277653451</v>
      </c>
      <c r="Z226" s="159">
        <v>0</v>
      </c>
      <c r="AA226" s="155">
        <v>0</v>
      </c>
      <c r="AB226" s="159">
        <v>25065.930021619508</v>
      </c>
      <c r="AC226" s="159">
        <v>42341.677500000005</v>
      </c>
      <c r="AD226" s="174">
        <f>SUM(Muut[[#This Row],[Työttömyysaste]:[Työttömät ja palveluissa olevat ]])</f>
        <v>963404.14333376265</v>
      </c>
      <c r="AF226" s="62"/>
    </row>
    <row r="227" spans="1:32" s="45" customFormat="1" x14ac:dyDescent="0.25">
      <c r="A227" s="90">
        <v>698</v>
      </c>
      <c r="B227" s="151" t="s">
        <v>226</v>
      </c>
      <c r="C227" s="391">
        <v>66191</v>
      </c>
      <c r="D227" s="134">
        <v>3133.75</v>
      </c>
      <c r="E227" s="41">
        <v>32354</v>
      </c>
      <c r="F227" s="330">
        <f t="shared" si="7"/>
        <v>9.6858193731841499E-2</v>
      </c>
      <c r="G227" s="373">
        <f>Muut[[#This Row],[Keskim. työttömyysaste 2025, %]]/$F$12</f>
        <v>0.81266023834651535</v>
      </c>
      <c r="H227" s="166">
        <v>0</v>
      </c>
      <c r="I227" s="379">
        <v>144</v>
      </c>
      <c r="J227" s="385">
        <v>4113</v>
      </c>
      <c r="K227" s="269">
        <v>7581.53</v>
      </c>
      <c r="L227" s="170">
        <f t="shared" si="8"/>
        <v>8.7305596627593633</v>
      </c>
      <c r="M227" s="373">
        <v>2.1291523019123821</v>
      </c>
      <c r="N227" s="166">
        <v>0</v>
      </c>
      <c r="O227" s="393">
        <v>0</v>
      </c>
      <c r="P227" s="269">
        <v>21235</v>
      </c>
      <c r="Q227" s="15">
        <v>2401</v>
      </c>
      <c r="R227" s="158">
        <f>Muut[[#This Row],[30 - 54 v. ilman tutkintoa 31.12.2025]]/Muut[[#This Row],[30 - 54 v. väestö 31.12.2025]]</f>
        <v>0.11306804803390628</v>
      </c>
      <c r="S227" s="397">
        <v>0.74727104593958582</v>
      </c>
      <c r="T227" s="479">
        <v>4003.5833333333335</v>
      </c>
      <c r="U227" s="197">
        <v>4259692.9639040567</v>
      </c>
      <c r="V227" s="159">
        <v>0</v>
      </c>
      <c r="W227" s="159">
        <v>0</v>
      </c>
      <c r="X227" s="159">
        <v>8812801.7100000009</v>
      </c>
      <c r="Y227" s="159">
        <v>6689981.2791539412</v>
      </c>
      <c r="Z227" s="159">
        <v>0</v>
      </c>
      <c r="AA227" s="155">
        <v>0</v>
      </c>
      <c r="AB227" s="159">
        <v>1607535.0785580818</v>
      </c>
      <c r="AC227" s="159">
        <v>3223805.4075000002</v>
      </c>
      <c r="AD227" s="174">
        <f>SUM(Muut[[#This Row],[Työttömyysaste]:[Työttömät ja palveluissa olevat ]])</f>
        <v>24593816.439116076</v>
      </c>
      <c r="AF227" s="62"/>
    </row>
    <row r="228" spans="1:32" s="45" customFormat="1" x14ac:dyDescent="0.25">
      <c r="A228" s="90">
        <v>700</v>
      </c>
      <c r="B228" s="151" t="s">
        <v>227</v>
      </c>
      <c r="C228" s="391">
        <v>4679</v>
      </c>
      <c r="D228" s="134">
        <v>234.91666666666666</v>
      </c>
      <c r="E228" s="41">
        <v>1922</v>
      </c>
      <c r="F228" s="330">
        <f t="shared" si="7"/>
        <v>0.12222511272979535</v>
      </c>
      <c r="G228" s="373">
        <f>Muut[[#This Row],[Keskim. työttömyysaste 2025, %]]/$F$12</f>
        <v>1.0254939248394421</v>
      </c>
      <c r="H228" s="166">
        <v>0</v>
      </c>
      <c r="I228" s="379">
        <v>10</v>
      </c>
      <c r="J228" s="385">
        <v>207</v>
      </c>
      <c r="K228" s="269">
        <v>942.22</v>
      </c>
      <c r="L228" s="170">
        <f t="shared" si="8"/>
        <v>4.9659315234234045</v>
      </c>
      <c r="M228" s="373">
        <v>3.7432435617100199</v>
      </c>
      <c r="N228" s="166">
        <v>3</v>
      </c>
      <c r="O228" s="393">
        <v>292</v>
      </c>
      <c r="P228" s="269">
        <v>1162</v>
      </c>
      <c r="Q228" s="15">
        <v>138</v>
      </c>
      <c r="R228" s="158">
        <f>Muut[[#This Row],[30 - 54 v. ilman tutkintoa 31.12.2025]]/Muut[[#This Row],[30 - 54 v. väestö 31.12.2025]]</f>
        <v>0.11876075731497418</v>
      </c>
      <c r="S228" s="397">
        <v>0.78489437890291713</v>
      </c>
      <c r="T228" s="479">
        <v>280.08333333333331</v>
      </c>
      <c r="U228" s="197">
        <v>379976.27422569774</v>
      </c>
      <c r="V228" s="159">
        <v>0</v>
      </c>
      <c r="W228" s="159">
        <v>0</v>
      </c>
      <c r="X228" s="159">
        <v>443532.69</v>
      </c>
      <c r="Y228" s="159">
        <v>831419.80060019891</v>
      </c>
      <c r="Z228" s="159">
        <v>0</v>
      </c>
      <c r="AA228" s="155">
        <v>98812.799999999988</v>
      </c>
      <c r="AB228" s="159">
        <v>119356.92596381935</v>
      </c>
      <c r="AC228" s="159">
        <v>225531.5025</v>
      </c>
      <c r="AD228" s="174">
        <f>SUM(Muut[[#This Row],[Työttömyysaste]:[Työttömät ja palveluissa olevat ]])</f>
        <v>2098629.9932897161</v>
      </c>
      <c r="AF228" s="62"/>
    </row>
    <row r="229" spans="1:32" s="45" customFormat="1" x14ac:dyDescent="0.25">
      <c r="A229" s="90">
        <v>702</v>
      </c>
      <c r="B229" s="151" t="s">
        <v>228</v>
      </c>
      <c r="C229" s="391">
        <v>3995</v>
      </c>
      <c r="D229" s="134">
        <v>193.16666666666666</v>
      </c>
      <c r="E229" s="41">
        <v>1604</v>
      </c>
      <c r="F229" s="330">
        <f t="shared" si="7"/>
        <v>0.12042809642560265</v>
      </c>
      <c r="G229" s="373">
        <f>Muut[[#This Row],[Keskim. työttömyysaste 2025, %]]/$F$12</f>
        <v>1.0104165871170299</v>
      </c>
      <c r="H229" s="166">
        <v>0</v>
      </c>
      <c r="I229" s="379">
        <v>12</v>
      </c>
      <c r="J229" s="385">
        <v>153</v>
      </c>
      <c r="K229" s="269">
        <v>776.93</v>
      </c>
      <c r="L229" s="170">
        <f t="shared" si="8"/>
        <v>5.1420333878212974</v>
      </c>
      <c r="M229" s="373">
        <v>3.6150467725421755</v>
      </c>
      <c r="N229" s="166">
        <v>0</v>
      </c>
      <c r="O229" s="393">
        <v>0</v>
      </c>
      <c r="P229" s="269">
        <v>914</v>
      </c>
      <c r="Q229" s="15">
        <v>139</v>
      </c>
      <c r="R229" s="158">
        <f>Muut[[#This Row],[30 - 54 v. ilman tutkintoa 31.12.2025]]/Muut[[#This Row],[30 - 54 v. väestö 31.12.2025]]</f>
        <v>0.15207877461706784</v>
      </c>
      <c r="S229" s="397">
        <v>1.0050944272004041</v>
      </c>
      <c r="T229" s="479">
        <v>259</v>
      </c>
      <c r="U229" s="197">
        <v>319659.48368752137</v>
      </c>
      <c r="V229" s="159">
        <v>0</v>
      </c>
      <c r="W229" s="159">
        <v>0</v>
      </c>
      <c r="X229" s="159">
        <v>327828.51</v>
      </c>
      <c r="Y229" s="159">
        <v>685567.04981884547</v>
      </c>
      <c r="Z229" s="159">
        <v>0</v>
      </c>
      <c r="AA229" s="155">
        <v>0</v>
      </c>
      <c r="AB229" s="159">
        <v>130498.94769163246</v>
      </c>
      <c r="AC229" s="159">
        <v>208554.57</v>
      </c>
      <c r="AD229" s="174">
        <f>SUM(Muut[[#This Row],[Työttömyysaste]:[Työttömät ja palveluissa olevat ]])</f>
        <v>1672108.5611979994</v>
      </c>
      <c r="AF229" s="62"/>
    </row>
    <row r="230" spans="1:32" s="45" customFormat="1" x14ac:dyDescent="0.25">
      <c r="A230" s="90">
        <v>704</v>
      </c>
      <c r="B230" s="151" t="s">
        <v>229</v>
      </c>
      <c r="C230" s="391">
        <v>6381</v>
      </c>
      <c r="D230" s="134">
        <v>179.75</v>
      </c>
      <c r="E230" s="41">
        <v>3218</v>
      </c>
      <c r="F230" s="330">
        <f t="shared" si="7"/>
        <v>5.5857675574891234E-2</v>
      </c>
      <c r="G230" s="373">
        <f>Muut[[#This Row],[Keskim. työttömyysaste 2025, %]]/$F$12</f>
        <v>0.46865742790793635</v>
      </c>
      <c r="H230" s="166">
        <v>0</v>
      </c>
      <c r="I230" s="379">
        <v>98</v>
      </c>
      <c r="J230" s="385">
        <v>215</v>
      </c>
      <c r="K230" s="269">
        <v>127.16</v>
      </c>
      <c r="L230" s="170">
        <f t="shared" si="8"/>
        <v>50.18087448883297</v>
      </c>
      <c r="M230" s="373">
        <v>0.37043378363372553</v>
      </c>
      <c r="N230" s="166">
        <v>0</v>
      </c>
      <c r="O230" s="393">
        <v>0</v>
      </c>
      <c r="P230" s="269">
        <v>2190</v>
      </c>
      <c r="Q230" s="15">
        <v>159</v>
      </c>
      <c r="R230" s="158">
        <f>Muut[[#This Row],[30 - 54 v. ilman tutkintoa 31.12.2025]]/Muut[[#This Row],[30 - 54 v. väestö 31.12.2025]]</f>
        <v>7.260273972602739E-2</v>
      </c>
      <c r="S230" s="397">
        <v>0.4798342785300283</v>
      </c>
      <c r="T230" s="479">
        <v>227.75</v>
      </c>
      <c r="U230" s="197">
        <v>236817.93632998411</v>
      </c>
      <c r="V230" s="159">
        <v>0</v>
      </c>
      <c r="W230" s="159">
        <v>0</v>
      </c>
      <c r="X230" s="159">
        <v>460674.05</v>
      </c>
      <c r="Y230" s="159">
        <v>112206.64159572212</v>
      </c>
      <c r="Z230" s="159">
        <v>0</v>
      </c>
      <c r="AA230" s="155">
        <v>0</v>
      </c>
      <c r="AB230" s="159">
        <v>99509.232267253596</v>
      </c>
      <c r="AC230" s="159">
        <v>183391.13250000001</v>
      </c>
      <c r="AD230" s="174">
        <f>SUM(Muut[[#This Row],[Työttömyysaste]:[Työttömät ja palveluissa olevat ]])</f>
        <v>1092598.99269296</v>
      </c>
      <c r="AF230" s="62"/>
    </row>
    <row r="231" spans="1:32" s="45" customFormat="1" x14ac:dyDescent="0.25">
      <c r="A231" s="90">
        <v>707</v>
      </c>
      <c r="B231" s="151" t="s">
        <v>230</v>
      </c>
      <c r="C231" s="391">
        <v>1830</v>
      </c>
      <c r="D231" s="134">
        <v>121.83333333333333</v>
      </c>
      <c r="E231" s="41">
        <v>700</v>
      </c>
      <c r="F231" s="330">
        <f t="shared" si="7"/>
        <v>0.17404761904761903</v>
      </c>
      <c r="G231" s="373">
        <f>Muut[[#This Row],[Keskim. työttömyysaste 2025, %]]/$F$12</f>
        <v>1.4602954497631064</v>
      </c>
      <c r="H231" s="166">
        <v>0</v>
      </c>
      <c r="I231" s="379">
        <v>0</v>
      </c>
      <c r="J231" s="385">
        <v>95</v>
      </c>
      <c r="K231" s="269">
        <v>428.07</v>
      </c>
      <c r="L231" s="170">
        <f t="shared" si="8"/>
        <v>4.2750017520498984</v>
      </c>
      <c r="M231" s="373">
        <v>4.3482300782763561</v>
      </c>
      <c r="N231" s="166">
        <v>3</v>
      </c>
      <c r="O231" s="393">
        <v>327</v>
      </c>
      <c r="P231" s="269">
        <v>384</v>
      </c>
      <c r="Q231" s="15">
        <v>67</v>
      </c>
      <c r="R231" s="158">
        <f>Muut[[#This Row],[30 - 54 v. ilman tutkintoa 31.12.2025]]/Muut[[#This Row],[30 - 54 v. väestö 31.12.2025]]</f>
        <v>0.17447916666666666</v>
      </c>
      <c r="S231" s="397">
        <v>1.1531394734131135</v>
      </c>
      <c r="T231" s="479">
        <v>149.83333333333331</v>
      </c>
      <c r="U231" s="197">
        <v>211622.65790013492</v>
      </c>
      <c r="V231" s="159">
        <v>0</v>
      </c>
      <c r="W231" s="159">
        <v>0</v>
      </c>
      <c r="X231" s="159">
        <v>203553.65</v>
      </c>
      <c r="Y231" s="159">
        <v>377731.18172287487</v>
      </c>
      <c r="Z231" s="159">
        <v>0</v>
      </c>
      <c r="AA231" s="155">
        <v>110656.79999999999</v>
      </c>
      <c r="AB231" s="159">
        <v>68582.970181244935</v>
      </c>
      <c r="AC231" s="159">
        <v>120650.29499999998</v>
      </c>
      <c r="AD231" s="174">
        <f>SUM(Muut[[#This Row],[Työttömyysaste]:[Työttömät ja palveluissa olevat ]])</f>
        <v>1092797.5548042546</v>
      </c>
      <c r="AF231" s="62"/>
    </row>
    <row r="232" spans="1:32" s="45" customFormat="1" x14ac:dyDescent="0.25">
      <c r="A232" s="90">
        <v>710</v>
      </c>
      <c r="B232" s="151" t="s">
        <v>231</v>
      </c>
      <c r="C232" s="391">
        <v>26856</v>
      </c>
      <c r="D232" s="134">
        <v>1120</v>
      </c>
      <c r="E232" s="41">
        <v>12599</v>
      </c>
      <c r="F232" s="330">
        <f t="shared" si="7"/>
        <v>8.8895944122549406E-2</v>
      </c>
      <c r="G232" s="373">
        <f>Muut[[#This Row],[Keskim. työttömyysaste 2025, %]]/$F$12</f>
        <v>0.74585532060072224</v>
      </c>
      <c r="H232" s="166">
        <v>3</v>
      </c>
      <c r="I232" s="379">
        <v>16997</v>
      </c>
      <c r="J232" s="385">
        <v>1732</v>
      </c>
      <c r="K232" s="269">
        <v>1152.1400000000001</v>
      </c>
      <c r="L232" s="170">
        <f t="shared" si="8"/>
        <v>23.309667227941048</v>
      </c>
      <c r="M232" s="373">
        <v>0.79746703465013113</v>
      </c>
      <c r="N232" s="166">
        <v>3</v>
      </c>
      <c r="O232" s="393">
        <v>1761</v>
      </c>
      <c r="P232" s="269">
        <v>8017</v>
      </c>
      <c r="Q232" s="15">
        <v>1314</v>
      </c>
      <c r="R232" s="158">
        <f>Muut[[#This Row],[30 - 54 v. ilman tutkintoa 31.12.2025]]/Muut[[#This Row],[30 - 54 v. väestö 31.12.2025]]</f>
        <v>0.1639017088686541</v>
      </c>
      <c r="S232" s="397">
        <v>1.0832326510212349</v>
      </c>
      <c r="T232" s="479">
        <v>1414.5</v>
      </c>
      <c r="U232" s="197">
        <v>1586230.379907297</v>
      </c>
      <c r="V232" s="159">
        <v>631822.31279999996</v>
      </c>
      <c r="W232" s="159">
        <v>5312645.2089</v>
      </c>
      <c r="X232" s="159">
        <v>3711104.44</v>
      </c>
      <c r="Y232" s="159">
        <v>1016654.2941813094</v>
      </c>
      <c r="Z232" s="159">
        <v>0</v>
      </c>
      <c r="AA232" s="155">
        <v>595922.39999999991</v>
      </c>
      <c r="AB232" s="159">
        <v>945467.12246435427</v>
      </c>
      <c r="AC232" s="159">
        <v>1138997.835</v>
      </c>
      <c r="AD232" s="174">
        <f>SUM(Muut[[#This Row],[Työttömyysaste]:[Työttömät ja palveluissa olevat ]])</f>
        <v>14938843.993252963</v>
      </c>
      <c r="AF232" s="62"/>
    </row>
    <row r="233" spans="1:32" s="45" customFormat="1" x14ac:dyDescent="0.25">
      <c r="A233" s="90">
        <v>729</v>
      </c>
      <c r="B233" s="151" t="s">
        <v>232</v>
      </c>
      <c r="C233" s="391">
        <v>8763</v>
      </c>
      <c r="D233" s="134">
        <v>551.66666666666663</v>
      </c>
      <c r="E233" s="41">
        <v>3537</v>
      </c>
      <c r="F233" s="330">
        <f t="shared" si="7"/>
        <v>0.15597021958345111</v>
      </c>
      <c r="G233" s="373">
        <f>Muut[[#This Row],[Keskim. työttömyysaste 2025, %]]/$F$12</f>
        <v>1.3086223368212289</v>
      </c>
      <c r="H233" s="166">
        <v>0</v>
      </c>
      <c r="I233" s="379">
        <v>11</v>
      </c>
      <c r="J233" s="385">
        <v>249</v>
      </c>
      <c r="K233" s="269">
        <v>1251.76</v>
      </c>
      <c r="L233" s="170">
        <f t="shared" si="8"/>
        <v>7.0005432351249439</v>
      </c>
      <c r="M233" s="373">
        <v>2.655321248453903</v>
      </c>
      <c r="N233" s="166">
        <v>0</v>
      </c>
      <c r="O233" s="393">
        <v>0</v>
      </c>
      <c r="P233" s="269">
        <v>2144</v>
      </c>
      <c r="Q233" s="15">
        <v>335</v>
      </c>
      <c r="R233" s="158">
        <f>Muut[[#This Row],[30 - 54 v. ilman tutkintoa 31.12.2025]]/Muut[[#This Row],[30 - 54 v. väestö 31.12.2025]]</f>
        <v>0.15625</v>
      </c>
      <c r="S233" s="397">
        <v>1.0326622149968181</v>
      </c>
      <c r="T233" s="479">
        <v>717.83333333333326</v>
      </c>
      <c r="U233" s="197">
        <v>908107.96239972708</v>
      </c>
      <c r="V233" s="159">
        <v>0</v>
      </c>
      <c r="W233" s="159">
        <v>0</v>
      </c>
      <c r="X233" s="159">
        <v>533524.83000000007</v>
      </c>
      <c r="Y233" s="159">
        <v>1104559.4973565678</v>
      </c>
      <c r="Z233" s="159">
        <v>0</v>
      </c>
      <c r="AA233" s="155">
        <v>0</v>
      </c>
      <c r="AB233" s="159">
        <v>294099.61717555625</v>
      </c>
      <c r="AC233" s="159">
        <v>578020.93499999994</v>
      </c>
      <c r="AD233" s="174">
        <f>SUM(Muut[[#This Row],[Työttömyysaste]:[Työttömät ja palveluissa olevat ]])</f>
        <v>3418312.8419318516</v>
      </c>
      <c r="AF233" s="62"/>
    </row>
    <row r="234" spans="1:32" s="45" customFormat="1" x14ac:dyDescent="0.25">
      <c r="A234" s="90">
        <v>732</v>
      </c>
      <c r="B234" s="151" t="s">
        <v>233</v>
      </c>
      <c r="C234" s="391">
        <v>3231</v>
      </c>
      <c r="D234" s="134">
        <v>172.16666666666666</v>
      </c>
      <c r="E234" s="41">
        <v>1370</v>
      </c>
      <c r="F234" s="330">
        <f t="shared" si="7"/>
        <v>0.12566909975669099</v>
      </c>
      <c r="G234" s="373">
        <f>Muut[[#This Row],[Keskim. työttömyysaste 2025, %]]/$F$12</f>
        <v>1.0543896868839828</v>
      </c>
      <c r="H234" s="166">
        <v>0</v>
      </c>
      <c r="I234" s="379">
        <v>0</v>
      </c>
      <c r="J234" s="385">
        <v>134</v>
      </c>
      <c r="K234" s="269">
        <v>5729.75</v>
      </c>
      <c r="L234" s="170">
        <f t="shared" si="8"/>
        <v>0.56389894847070121</v>
      </c>
      <c r="M234" s="373">
        <v>20</v>
      </c>
      <c r="N234" s="166">
        <v>0</v>
      </c>
      <c r="O234" s="393">
        <v>0</v>
      </c>
      <c r="P234" s="269">
        <v>747</v>
      </c>
      <c r="Q234" s="15">
        <v>91</v>
      </c>
      <c r="R234" s="158">
        <f>Muut[[#This Row],[30 - 54 v. ilman tutkintoa 31.12.2025]]/Muut[[#This Row],[30 - 54 v. väestö 31.12.2025]]</f>
        <v>0.12182061579651941</v>
      </c>
      <c r="S234" s="397">
        <v>0.80511710042054463</v>
      </c>
      <c r="T234" s="479">
        <v>196.75</v>
      </c>
      <c r="U234" s="197">
        <v>269779.19247233093</v>
      </c>
      <c r="V234" s="159">
        <v>0</v>
      </c>
      <c r="W234" s="159">
        <v>0</v>
      </c>
      <c r="X234" s="159">
        <v>287117.78000000003</v>
      </c>
      <c r="Y234" s="159">
        <v>3067511.4</v>
      </c>
      <c r="Z234" s="159">
        <v>0</v>
      </c>
      <c r="AA234" s="155">
        <v>0</v>
      </c>
      <c r="AB234" s="159">
        <v>84543.33392241034</v>
      </c>
      <c r="AC234" s="159">
        <v>158429.0025</v>
      </c>
      <c r="AD234" s="174">
        <f>SUM(Muut[[#This Row],[Työttömyysaste]:[Työttömät ja palveluissa olevat ]])</f>
        <v>3867380.7088947413</v>
      </c>
      <c r="AF234" s="62"/>
    </row>
    <row r="235" spans="1:32" s="45" customFormat="1" x14ac:dyDescent="0.25">
      <c r="A235" s="90">
        <v>734</v>
      </c>
      <c r="B235" s="151" t="s">
        <v>234</v>
      </c>
      <c r="C235" s="391">
        <v>50339</v>
      </c>
      <c r="D235" s="134">
        <v>2710</v>
      </c>
      <c r="E235" s="41">
        <v>23261</v>
      </c>
      <c r="F235" s="330">
        <f t="shared" si="7"/>
        <v>0.1165040196036284</v>
      </c>
      <c r="G235" s="373">
        <f>Muut[[#This Row],[Keskim. työttömyysaste 2025, %]]/$F$12</f>
        <v>0.97749277259428091</v>
      </c>
      <c r="H235" s="166">
        <v>0</v>
      </c>
      <c r="I235" s="379">
        <v>582</v>
      </c>
      <c r="J235" s="385">
        <v>4782</v>
      </c>
      <c r="K235" s="269">
        <v>1989.77</v>
      </c>
      <c r="L235" s="170">
        <f t="shared" si="8"/>
        <v>25.298903893414817</v>
      </c>
      <c r="M235" s="373">
        <v>0.73476271071910104</v>
      </c>
      <c r="N235" s="166">
        <v>3</v>
      </c>
      <c r="O235" s="393">
        <v>553</v>
      </c>
      <c r="P235" s="269">
        <v>14786</v>
      </c>
      <c r="Q235" s="15">
        <v>2435</v>
      </c>
      <c r="R235" s="158">
        <f>Muut[[#This Row],[30 - 54 v. ilman tutkintoa 31.12.2025]]/Muut[[#This Row],[30 - 54 v. väestö 31.12.2025]]</f>
        <v>0.16468280806167998</v>
      </c>
      <c r="S235" s="397">
        <v>1.0883949654071698</v>
      </c>
      <c r="T235" s="479">
        <v>3714.75</v>
      </c>
      <c r="U235" s="197">
        <v>3896623.8273393852</v>
      </c>
      <c r="V235" s="159">
        <v>0</v>
      </c>
      <c r="W235" s="159">
        <v>0</v>
      </c>
      <c r="X235" s="159">
        <v>10246247.939999999</v>
      </c>
      <c r="Y235" s="159">
        <v>1755783.3379043727</v>
      </c>
      <c r="Z235" s="159">
        <v>0</v>
      </c>
      <c r="AA235" s="155">
        <v>187135.19999999998</v>
      </c>
      <c r="AB235" s="159">
        <v>1780633.2103180245</v>
      </c>
      <c r="AC235" s="159">
        <v>2991228.1425000001</v>
      </c>
      <c r="AD235" s="174">
        <f>SUM(Muut[[#This Row],[Työttömyysaste]:[Työttömät ja palveluissa olevat ]])</f>
        <v>20857651.65806178</v>
      </c>
      <c r="AF235" s="62"/>
    </row>
    <row r="236" spans="1:32" s="45" customFormat="1" x14ac:dyDescent="0.25">
      <c r="A236" s="90">
        <v>738</v>
      </c>
      <c r="B236" s="151" t="s">
        <v>235</v>
      </c>
      <c r="C236" s="391">
        <v>2957</v>
      </c>
      <c r="D236" s="134">
        <v>87.166666666666671</v>
      </c>
      <c r="E236" s="41">
        <v>1373</v>
      </c>
      <c r="F236" s="330">
        <f t="shared" si="7"/>
        <v>6.3486283078417097E-2</v>
      </c>
      <c r="G236" s="373">
        <f>Muut[[#This Row],[Keskim. työttömyysaste 2025, %]]/$F$12</f>
        <v>0.53266301951777972</v>
      </c>
      <c r="H236" s="166">
        <v>0</v>
      </c>
      <c r="I236" s="379">
        <v>71</v>
      </c>
      <c r="J236" s="385">
        <v>210</v>
      </c>
      <c r="K236" s="269">
        <v>252.78</v>
      </c>
      <c r="L236" s="170">
        <f t="shared" si="8"/>
        <v>11.697919139172402</v>
      </c>
      <c r="M236" s="373">
        <v>1.5890596422999888</v>
      </c>
      <c r="N236" s="166">
        <v>0</v>
      </c>
      <c r="O236" s="393">
        <v>0</v>
      </c>
      <c r="P236" s="269">
        <v>872</v>
      </c>
      <c r="Q236" s="15">
        <v>143</v>
      </c>
      <c r="R236" s="158">
        <f>Muut[[#This Row],[30 - 54 v. ilman tutkintoa 31.12.2025]]/Muut[[#This Row],[30 - 54 v. väestö 31.12.2025]]</f>
        <v>0.16399082568807338</v>
      </c>
      <c r="S236" s="397">
        <v>1.0838216274828989</v>
      </c>
      <c r="T236" s="479">
        <v>120.5</v>
      </c>
      <c r="U236" s="197">
        <v>124730.94541266757</v>
      </c>
      <c r="V236" s="159">
        <v>0</v>
      </c>
      <c r="W236" s="159">
        <v>0</v>
      </c>
      <c r="X236" s="159">
        <v>449960.7</v>
      </c>
      <c r="Y236" s="159">
        <v>223054.37922748222</v>
      </c>
      <c r="Z236" s="159">
        <v>0</v>
      </c>
      <c r="AA236" s="155">
        <v>0</v>
      </c>
      <c r="AB236" s="159">
        <v>104157.96795517529</v>
      </c>
      <c r="AC236" s="159">
        <v>97030.214999999997</v>
      </c>
      <c r="AD236" s="174">
        <f>SUM(Muut[[#This Row],[Työttömyysaste]:[Työttömät ja palveluissa olevat ]])</f>
        <v>998934.20759532508</v>
      </c>
      <c r="AF236" s="62"/>
    </row>
    <row r="237" spans="1:32" s="45" customFormat="1" x14ac:dyDescent="0.25">
      <c r="A237" s="90">
        <v>739</v>
      </c>
      <c r="B237" s="151" t="s">
        <v>236</v>
      </c>
      <c r="C237" s="391">
        <v>3094</v>
      </c>
      <c r="D237" s="134">
        <v>140.25</v>
      </c>
      <c r="E237" s="41">
        <v>1211</v>
      </c>
      <c r="F237" s="330">
        <f t="shared" si="7"/>
        <v>0.11581337737407102</v>
      </c>
      <c r="G237" s="373">
        <f>Muut[[#This Row],[Keskim. työttömyysaste 2025, %]]/$F$12</f>
        <v>0.9716981417297188</v>
      </c>
      <c r="H237" s="166">
        <v>0</v>
      </c>
      <c r="I237" s="379">
        <v>13</v>
      </c>
      <c r="J237" s="385">
        <v>94</v>
      </c>
      <c r="K237" s="269">
        <v>539.13</v>
      </c>
      <c r="L237" s="170">
        <f t="shared" si="8"/>
        <v>5.738875595867416</v>
      </c>
      <c r="M237" s="373">
        <v>3.239082446103775</v>
      </c>
      <c r="N237" s="166">
        <v>0</v>
      </c>
      <c r="O237" s="393">
        <v>0</v>
      </c>
      <c r="P237" s="269">
        <v>729</v>
      </c>
      <c r="Q237" s="15">
        <v>106</v>
      </c>
      <c r="R237" s="158">
        <f>Muut[[#This Row],[30 - 54 v. ilman tutkintoa 31.12.2025]]/Muut[[#This Row],[30 - 54 v. väestö 31.12.2025]]</f>
        <v>0.14540466392318244</v>
      </c>
      <c r="S237" s="397">
        <v>0.96098497483380163</v>
      </c>
      <c r="T237" s="479">
        <v>162.75</v>
      </c>
      <c r="U237" s="197">
        <v>238079.51246002546</v>
      </c>
      <c r="V237" s="159">
        <v>0</v>
      </c>
      <c r="W237" s="159">
        <v>0</v>
      </c>
      <c r="X237" s="159">
        <v>201410.98</v>
      </c>
      <c r="Y237" s="159">
        <v>475731.10005899391</v>
      </c>
      <c r="Z237" s="159">
        <v>0</v>
      </c>
      <c r="AA237" s="155">
        <v>0</v>
      </c>
      <c r="AB237" s="159">
        <v>96631.844144412928</v>
      </c>
      <c r="AC237" s="159">
        <v>131051.18250000001</v>
      </c>
      <c r="AD237" s="174">
        <f>SUM(Muut[[#This Row],[Työttömyysaste]:[Työttömät ja palveluissa olevat ]])</f>
        <v>1142904.6191634324</v>
      </c>
      <c r="AF237" s="62"/>
    </row>
    <row r="238" spans="1:32" s="45" customFormat="1" x14ac:dyDescent="0.25">
      <c r="A238" s="90">
        <v>740</v>
      </c>
      <c r="B238" s="151" t="s">
        <v>237</v>
      </c>
      <c r="C238" s="391">
        <v>31008</v>
      </c>
      <c r="D238" s="134">
        <v>1780</v>
      </c>
      <c r="E238" s="41">
        <v>13423</v>
      </c>
      <c r="F238" s="330">
        <f t="shared" si="7"/>
        <v>0.13260820978916785</v>
      </c>
      <c r="G238" s="373">
        <f>Muut[[#This Row],[Keskim. työttömyysaste 2025, %]]/$F$12</f>
        <v>1.1126102523894441</v>
      </c>
      <c r="H238" s="166">
        <v>0</v>
      </c>
      <c r="I238" s="379">
        <v>43</v>
      </c>
      <c r="J238" s="385">
        <v>1927</v>
      </c>
      <c r="K238" s="269">
        <v>2238</v>
      </c>
      <c r="L238" s="170">
        <f t="shared" si="8"/>
        <v>13.855227882037534</v>
      </c>
      <c r="M238" s="373">
        <v>1.3416373488195461</v>
      </c>
      <c r="N238" s="166">
        <v>3</v>
      </c>
      <c r="O238" s="393">
        <v>4456</v>
      </c>
      <c r="P238" s="269">
        <v>7878</v>
      </c>
      <c r="Q238" s="15">
        <v>1049</v>
      </c>
      <c r="R238" s="158">
        <f>Muut[[#This Row],[30 - 54 v. ilman tutkintoa 31.12.2025]]/Muut[[#This Row],[30 - 54 v. väestö 31.12.2025]]</f>
        <v>0.13315562325463315</v>
      </c>
      <c r="S238" s="397">
        <v>0.88003059743623224</v>
      </c>
      <c r="T238" s="479">
        <v>2337.8333333333335</v>
      </c>
      <c r="U238" s="197">
        <v>2732040.6433354164</v>
      </c>
      <c r="V238" s="159">
        <v>0</v>
      </c>
      <c r="W238" s="159">
        <v>0</v>
      </c>
      <c r="X238" s="159">
        <v>4128925.0900000003</v>
      </c>
      <c r="Y238" s="159">
        <v>1974822.7736019671</v>
      </c>
      <c r="Z238" s="159">
        <v>0</v>
      </c>
      <c r="AA238" s="155">
        <v>1507910.4</v>
      </c>
      <c r="AB238" s="159">
        <v>886859.63487233734</v>
      </c>
      <c r="AC238" s="159">
        <v>1882493.5350000001</v>
      </c>
      <c r="AD238" s="174">
        <f>SUM(Muut[[#This Row],[Työttömyysaste]:[Työttömät ja palveluissa olevat ]])</f>
        <v>13113052.076809723</v>
      </c>
      <c r="AF238" s="62"/>
    </row>
    <row r="239" spans="1:32" s="45" customFormat="1" x14ac:dyDescent="0.25">
      <c r="A239" s="90">
        <v>742</v>
      </c>
      <c r="B239" s="151" t="s">
        <v>238</v>
      </c>
      <c r="C239" s="391">
        <v>974</v>
      </c>
      <c r="D239" s="134">
        <v>60.666666666666664</v>
      </c>
      <c r="E239" s="41">
        <v>435</v>
      </c>
      <c r="F239" s="330">
        <f t="shared" si="7"/>
        <v>0.13946360153256704</v>
      </c>
      <c r="G239" s="373">
        <f>Muut[[#This Row],[Keskim. työttömyysaste 2025, %]]/$F$12</f>
        <v>1.1701284041688744</v>
      </c>
      <c r="H239" s="166">
        <v>0</v>
      </c>
      <c r="I239" s="379">
        <v>0</v>
      </c>
      <c r="J239" s="385">
        <v>27</v>
      </c>
      <c r="K239" s="269">
        <v>6440.1</v>
      </c>
      <c r="L239" s="170">
        <f t="shared" si="8"/>
        <v>0.15123988757938542</v>
      </c>
      <c r="M239" s="373">
        <v>20</v>
      </c>
      <c r="N239" s="166">
        <v>0</v>
      </c>
      <c r="O239" s="393">
        <v>0</v>
      </c>
      <c r="P239" s="269">
        <v>230</v>
      </c>
      <c r="Q239" s="15">
        <v>36</v>
      </c>
      <c r="R239" s="158">
        <f>Muut[[#This Row],[30 - 54 v. ilman tutkintoa 31.12.2025]]/Muut[[#This Row],[30 - 54 v. väestö 31.12.2025]]</f>
        <v>0.15652173913043479</v>
      </c>
      <c r="S239" s="397">
        <v>1.0344581492837692</v>
      </c>
      <c r="T239" s="479">
        <v>71.083333333333329</v>
      </c>
      <c r="U239" s="197">
        <v>90253.244149653707</v>
      </c>
      <c r="V239" s="159">
        <v>0</v>
      </c>
      <c r="W239" s="159">
        <v>0</v>
      </c>
      <c r="X239" s="159">
        <v>57852.090000000004</v>
      </c>
      <c r="Y239" s="159">
        <v>924715.6</v>
      </c>
      <c r="Z239" s="159">
        <v>0</v>
      </c>
      <c r="AA239" s="155">
        <v>0</v>
      </c>
      <c r="AB239" s="159">
        <v>32745.772715577714</v>
      </c>
      <c r="AC239" s="159">
        <v>57238.432499999995</v>
      </c>
      <c r="AD239" s="174">
        <f>SUM(Muut[[#This Row],[Työttömyysaste]:[Työttömät ja palveluissa olevat ]])</f>
        <v>1162805.1393652312</v>
      </c>
      <c r="AF239" s="62"/>
    </row>
    <row r="240" spans="1:32" s="45" customFormat="1" x14ac:dyDescent="0.25">
      <c r="A240" s="90">
        <v>743</v>
      </c>
      <c r="B240" s="151" t="s">
        <v>239</v>
      </c>
      <c r="C240" s="391">
        <v>67283</v>
      </c>
      <c r="D240" s="134">
        <v>2922.0833333333335</v>
      </c>
      <c r="E240" s="41">
        <v>32859</v>
      </c>
      <c r="F240" s="330">
        <f t="shared" si="7"/>
        <v>8.8927944652403709E-2</v>
      </c>
      <c r="G240" s="373">
        <f>Muut[[#This Row],[Keskim. työttömyysaste 2025, %]]/$F$12</f>
        <v>0.74612381165157349</v>
      </c>
      <c r="H240" s="166">
        <v>0</v>
      </c>
      <c r="I240" s="379">
        <v>155</v>
      </c>
      <c r="J240" s="385">
        <v>4128</v>
      </c>
      <c r="K240" s="269">
        <v>1431.59</v>
      </c>
      <c r="L240" s="170">
        <f t="shared" si="8"/>
        <v>46.998791553447568</v>
      </c>
      <c r="M240" s="373">
        <v>0.39551423746306791</v>
      </c>
      <c r="N240" s="166">
        <v>0</v>
      </c>
      <c r="O240" s="393">
        <v>0</v>
      </c>
      <c r="P240" s="269">
        <v>21435</v>
      </c>
      <c r="Q240" s="15">
        <v>2281</v>
      </c>
      <c r="R240" s="158">
        <f>Muut[[#This Row],[30 - 54 v. ilman tutkintoa 31.12.2025]]/Muut[[#This Row],[30 - 54 v. väestö 31.12.2025]]</f>
        <v>0.10641474224399347</v>
      </c>
      <c r="S240" s="397">
        <v>0.70329909397758572</v>
      </c>
      <c r="T240" s="479">
        <v>3919.666666666667</v>
      </c>
      <c r="U240" s="197">
        <v>3975452.7003285494</v>
      </c>
      <c r="V240" s="159">
        <v>0</v>
      </c>
      <c r="W240" s="159">
        <v>0</v>
      </c>
      <c r="X240" s="159">
        <v>8844941.7599999998</v>
      </c>
      <c r="Y240" s="159">
        <v>1263242.4193301341</v>
      </c>
      <c r="Z240" s="159">
        <v>0</v>
      </c>
      <c r="AA240" s="155">
        <v>0</v>
      </c>
      <c r="AB240" s="159">
        <v>1537902.3705530518</v>
      </c>
      <c r="AC240" s="159">
        <v>3156233.1900000004</v>
      </c>
      <c r="AD240" s="174">
        <f>SUM(Muut[[#This Row],[Työttömyysaste]:[Työttömät ja palveluissa olevat ]])</f>
        <v>18777772.440211736</v>
      </c>
      <c r="AF240" s="62"/>
    </row>
    <row r="241" spans="1:32" s="45" customFormat="1" x14ac:dyDescent="0.25">
      <c r="A241" s="90">
        <v>746</v>
      </c>
      <c r="B241" s="151" t="s">
        <v>240</v>
      </c>
      <c r="C241" s="391">
        <v>4585</v>
      </c>
      <c r="D241" s="134">
        <v>204.91666666666666</v>
      </c>
      <c r="E241" s="41">
        <v>1967</v>
      </c>
      <c r="F241" s="330">
        <f t="shared" si="7"/>
        <v>0.10417725809184883</v>
      </c>
      <c r="G241" s="373">
        <f>Muut[[#This Row],[Keskim. työttömyysaste 2025, %]]/$F$12</f>
        <v>0.87406869908804274</v>
      </c>
      <c r="H241" s="166">
        <v>0</v>
      </c>
      <c r="I241" s="379">
        <v>11</v>
      </c>
      <c r="J241" s="385">
        <v>258</v>
      </c>
      <c r="K241" s="269">
        <v>786.39</v>
      </c>
      <c r="L241" s="170">
        <f t="shared" si="8"/>
        <v>5.8304403667391496</v>
      </c>
      <c r="M241" s="373">
        <v>3.1882139313164402</v>
      </c>
      <c r="N241" s="166">
        <v>0</v>
      </c>
      <c r="O241" s="393">
        <v>0</v>
      </c>
      <c r="P241" s="269">
        <v>1317</v>
      </c>
      <c r="Q241" s="15">
        <v>252</v>
      </c>
      <c r="R241" s="158">
        <f>Muut[[#This Row],[30 - 54 v. ilman tutkintoa 31.12.2025]]/Muut[[#This Row],[30 - 54 v. väestö 31.12.2025]]</f>
        <v>0.19134396355353075</v>
      </c>
      <c r="S241" s="397">
        <v>1.2645995598685409</v>
      </c>
      <c r="T241" s="479">
        <v>241.5</v>
      </c>
      <c r="U241" s="197">
        <v>317362.23878738593</v>
      </c>
      <c r="V241" s="159">
        <v>0</v>
      </c>
      <c r="W241" s="159">
        <v>0</v>
      </c>
      <c r="X241" s="159">
        <v>552808.86</v>
      </c>
      <c r="Y241" s="159">
        <v>693914.60274032666</v>
      </c>
      <c r="Z241" s="159">
        <v>0</v>
      </c>
      <c r="AA241" s="155">
        <v>0</v>
      </c>
      <c r="AB241" s="159">
        <v>188441.14191491096</v>
      </c>
      <c r="AC241" s="159">
        <v>194463.04500000001</v>
      </c>
      <c r="AD241" s="174">
        <f>SUM(Muut[[#This Row],[Työttömyysaste]:[Työttömät ja palveluissa olevat ]])</f>
        <v>1946989.8884426234</v>
      </c>
      <c r="AF241" s="62"/>
    </row>
    <row r="242" spans="1:32" s="45" customFormat="1" x14ac:dyDescent="0.25">
      <c r="A242" s="90">
        <v>747</v>
      </c>
      <c r="B242" s="151" t="s">
        <v>241</v>
      </c>
      <c r="C242" s="391">
        <v>1229</v>
      </c>
      <c r="D242" s="134">
        <v>63.166666666666664</v>
      </c>
      <c r="E242" s="41">
        <v>494</v>
      </c>
      <c r="F242" s="330">
        <f t="shared" si="7"/>
        <v>0.12786774628879891</v>
      </c>
      <c r="G242" s="373">
        <f>Muut[[#This Row],[Keskim. työttömyysaste 2025, %]]/$F$12</f>
        <v>1.0728367851209095</v>
      </c>
      <c r="H242" s="166">
        <v>0</v>
      </c>
      <c r="I242" s="379">
        <v>0</v>
      </c>
      <c r="J242" s="385">
        <v>19</v>
      </c>
      <c r="K242" s="269">
        <v>463.31</v>
      </c>
      <c r="L242" s="170">
        <f t="shared" si="8"/>
        <v>2.6526515723813429</v>
      </c>
      <c r="M242" s="373">
        <v>7.007588707272256</v>
      </c>
      <c r="N242" s="166">
        <v>0</v>
      </c>
      <c r="O242" s="393">
        <v>0</v>
      </c>
      <c r="P242" s="269">
        <v>265</v>
      </c>
      <c r="Q242" s="15">
        <v>38</v>
      </c>
      <c r="R242" s="158">
        <f>Muut[[#This Row],[30 - 54 v. ilman tutkintoa 31.12.2025]]/Muut[[#This Row],[30 - 54 v. väestö 31.12.2025]]</f>
        <v>0.14339622641509434</v>
      </c>
      <c r="S242" s="397">
        <v>0.94771113466877788</v>
      </c>
      <c r="T242" s="479">
        <v>78.25</v>
      </c>
      <c r="U242" s="197">
        <v>104413.31442186781</v>
      </c>
      <c r="V242" s="159">
        <v>0</v>
      </c>
      <c r="W242" s="159">
        <v>0</v>
      </c>
      <c r="X242" s="159">
        <v>40710.730000000003</v>
      </c>
      <c r="Y242" s="159">
        <v>408827.13996314898</v>
      </c>
      <c r="Z242" s="159">
        <v>0</v>
      </c>
      <c r="AA242" s="155">
        <v>0</v>
      </c>
      <c r="AB242" s="159">
        <v>37853.951996507654</v>
      </c>
      <c r="AC242" s="159">
        <v>63009.247500000005</v>
      </c>
      <c r="AD242" s="174">
        <f>SUM(Muut[[#This Row],[Työttömyysaste]:[Työttömät ja palveluissa olevat ]])</f>
        <v>654814.38388152455</v>
      </c>
      <c r="AF242" s="62"/>
    </row>
    <row r="243" spans="1:32" s="45" customFormat="1" x14ac:dyDescent="0.25">
      <c r="A243" s="90">
        <v>748</v>
      </c>
      <c r="B243" s="151" t="s">
        <v>242</v>
      </c>
      <c r="C243" s="391">
        <v>4723</v>
      </c>
      <c r="D243" s="134">
        <v>203.75</v>
      </c>
      <c r="E243" s="41">
        <v>1968</v>
      </c>
      <c r="F243" s="330">
        <f t="shared" si="7"/>
        <v>0.10353150406504065</v>
      </c>
      <c r="G243" s="373">
        <f>Muut[[#This Row],[Keskim. työttömyysaste 2025, %]]/$F$12</f>
        <v>0.86865068951012259</v>
      </c>
      <c r="H243" s="166">
        <v>0</v>
      </c>
      <c r="I243" s="379">
        <v>0</v>
      </c>
      <c r="J243" s="385">
        <v>86</v>
      </c>
      <c r="K243" s="269">
        <v>1055.52</v>
      </c>
      <c r="L243" s="170">
        <f t="shared" si="8"/>
        <v>4.4745717750492648</v>
      </c>
      <c r="M243" s="373">
        <v>4.1542950113349848</v>
      </c>
      <c r="N243" s="166">
        <v>0</v>
      </c>
      <c r="O243" s="393">
        <v>0</v>
      </c>
      <c r="P243" s="269">
        <v>1259</v>
      </c>
      <c r="Q243" s="15">
        <v>158</v>
      </c>
      <c r="R243" s="158">
        <f>Muut[[#This Row],[30 - 54 v. ilman tutkintoa 31.12.2025]]/Muut[[#This Row],[30 - 54 v. väestö 31.12.2025]]</f>
        <v>0.12549642573471009</v>
      </c>
      <c r="S243" s="397">
        <v>0.82941066862969226</v>
      </c>
      <c r="T243" s="479">
        <v>258.83333333333331</v>
      </c>
      <c r="U243" s="197">
        <v>324887.84038719413</v>
      </c>
      <c r="V243" s="159">
        <v>0</v>
      </c>
      <c r="W243" s="159">
        <v>0</v>
      </c>
      <c r="X243" s="159">
        <v>184269.62</v>
      </c>
      <c r="Y243" s="159">
        <v>931396.30652026285</v>
      </c>
      <c r="Z243" s="159">
        <v>0</v>
      </c>
      <c r="AA243" s="155">
        <v>0</v>
      </c>
      <c r="AB243" s="159">
        <v>127312.46410798619</v>
      </c>
      <c r="AC243" s="159">
        <v>208420.36499999999</v>
      </c>
      <c r="AD243" s="174">
        <f>SUM(Muut[[#This Row],[Työttömyysaste]:[Työttömät ja palveluissa olevat ]])</f>
        <v>1776286.5960154433</v>
      </c>
      <c r="AF243" s="62"/>
    </row>
    <row r="244" spans="1:32" s="45" customFormat="1" x14ac:dyDescent="0.25">
      <c r="A244" s="90">
        <v>749</v>
      </c>
      <c r="B244" s="151" t="s">
        <v>243</v>
      </c>
      <c r="C244" s="391">
        <v>21348</v>
      </c>
      <c r="D244" s="134">
        <v>930.5</v>
      </c>
      <c r="E244" s="41">
        <v>9996</v>
      </c>
      <c r="F244" s="330">
        <f t="shared" si="7"/>
        <v>9.3087234893957579E-2</v>
      </c>
      <c r="G244" s="373">
        <f>Muut[[#This Row],[Keskim. työttömyysaste 2025, %]]/$F$12</f>
        <v>0.78102111531605756</v>
      </c>
      <c r="H244" s="166">
        <v>0</v>
      </c>
      <c r="I244" s="379">
        <v>15</v>
      </c>
      <c r="J244" s="385">
        <v>532</v>
      </c>
      <c r="K244" s="269">
        <v>401.02</v>
      </c>
      <c r="L244" s="170">
        <f t="shared" si="8"/>
        <v>53.234252655727893</v>
      </c>
      <c r="M244" s="373">
        <v>0.34918666602051729</v>
      </c>
      <c r="N244" s="166">
        <v>0</v>
      </c>
      <c r="O244" s="393">
        <v>0</v>
      </c>
      <c r="P244" s="269">
        <v>6792</v>
      </c>
      <c r="Q244" s="15">
        <v>475</v>
      </c>
      <c r="R244" s="158">
        <f>Muut[[#This Row],[30 - 54 v. ilman tutkintoa 31.12.2025]]/Muut[[#This Row],[30 - 54 v. väestö 31.12.2025]]</f>
        <v>6.9935217903415781E-2</v>
      </c>
      <c r="S244" s="397">
        <v>0.46220452496912939</v>
      </c>
      <c r="T244" s="479">
        <v>1114.3333333333333</v>
      </c>
      <c r="U244" s="197">
        <v>1320353.7781778642</v>
      </c>
      <c r="V244" s="159">
        <v>0</v>
      </c>
      <c r="W244" s="159">
        <v>0</v>
      </c>
      <c r="X244" s="159">
        <v>1139900.44</v>
      </c>
      <c r="Y244" s="159">
        <v>353862.12183639896</v>
      </c>
      <c r="Z244" s="159">
        <v>0</v>
      </c>
      <c r="AA244" s="155">
        <v>0</v>
      </c>
      <c r="AB244" s="159">
        <v>320682.12146883167</v>
      </c>
      <c r="AC244" s="159">
        <v>897294.63</v>
      </c>
      <c r="AD244" s="174">
        <f>SUM(Muut[[#This Row],[Työttömyysaste]:[Työttömät ja palveluissa olevat ]])</f>
        <v>4032093.0914830947</v>
      </c>
      <c r="AF244" s="62"/>
    </row>
    <row r="245" spans="1:32" s="45" customFormat="1" x14ac:dyDescent="0.25">
      <c r="A245" s="90">
        <v>751</v>
      </c>
      <c r="B245" s="151" t="s">
        <v>244</v>
      </c>
      <c r="C245" s="391">
        <v>2701</v>
      </c>
      <c r="D245" s="134">
        <v>109.91666666666667</v>
      </c>
      <c r="E245" s="41">
        <v>1115</v>
      </c>
      <c r="F245" s="330">
        <f t="shared" si="7"/>
        <v>9.8579970104633791E-2</v>
      </c>
      <c r="G245" s="373">
        <f>Muut[[#This Row],[Keskim. työttömyysaste 2025, %]]/$F$12</f>
        <v>0.82710629751386489</v>
      </c>
      <c r="H245" s="166">
        <v>0</v>
      </c>
      <c r="I245" s="379">
        <v>0</v>
      </c>
      <c r="J245" s="385">
        <v>27</v>
      </c>
      <c r="K245" s="269">
        <v>1445.7</v>
      </c>
      <c r="L245" s="170">
        <f t="shared" si="8"/>
        <v>1.8682990938645638</v>
      </c>
      <c r="M245" s="373">
        <v>9.9495264243247643</v>
      </c>
      <c r="N245" s="166">
        <v>0</v>
      </c>
      <c r="O245" s="393">
        <v>0</v>
      </c>
      <c r="P245" s="269">
        <v>636</v>
      </c>
      <c r="Q245" s="15">
        <v>67</v>
      </c>
      <c r="R245" s="158">
        <f>Muut[[#This Row],[30 - 54 v. ilman tutkintoa 31.12.2025]]/Muut[[#This Row],[30 - 54 v. väestö 31.12.2025]]</f>
        <v>0.10534591194968554</v>
      </c>
      <c r="S245" s="397">
        <v>0.69623515375886103</v>
      </c>
      <c r="T245" s="479">
        <v>140.5</v>
      </c>
      <c r="U245" s="197">
        <v>176911.5773380321</v>
      </c>
      <c r="V245" s="159">
        <v>0</v>
      </c>
      <c r="W245" s="159">
        <v>0</v>
      </c>
      <c r="X245" s="159">
        <v>57852.090000000004</v>
      </c>
      <c r="Y245" s="159">
        <v>1275693.1562986434</v>
      </c>
      <c r="Z245" s="159">
        <v>0</v>
      </c>
      <c r="AA245" s="155">
        <v>0</v>
      </c>
      <c r="AB245" s="159">
        <v>61117.262384837224</v>
      </c>
      <c r="AC245" s="159">
        <v>113134.815</v>
      </c>
      <c r="AD245" s="174">
        <f>SUM(Muut[[#This Row],[Työttömyysaste]:[Työttömät ja palveluissa olevat ]])</f>
        <v>1684708.9010215127</v>
      </c>
      <c r="AF245" s="62"/>
    </row>
    <row r="246" spans="1:32" s="45" customFormat="1" x14ac:dyDescent="0.25">
      <c r="A246" s="90">
        <v>753</v>
      </c>
      <c r="B246" s="151" t="s">
        <v>245</v>
      </c>
      <c r="C246" s="391">
        <v>23006</v>
      </c>
      <c r="D246" s="134">
        <v>899.58333333333337</v>
      </c>
      <c r="E246" s="41">
        <v>11973</v>
      </c>
      <c r="F246" s="330">
        <f t="shared" si="7"/>
        <v>7.5134330020323506E-2</v>
      </c>
      <c r="G246" s="373">
        <f>Muut[[#This Row],[Keskim. työttömyysaste 2025, %]]/$F$12</f>
        <v>0.63039253768624837</v>
      </c>
      <c r="H246" s="166">
        <v>1</v>
      </c>
      <c r="I246" s="379">
        <v>6175</v>
      </c>
      <c r="J246" s="385">
        <v>1816</v>
      </c>
      <c r="K246" s="269">
        <v>339.67</v>
      </c>
      <c r="L246" s="170">
        <f t="shared" si="8"/>
        <v>67.73044425471781</v>
      </c>
      <c r="M246" s="373">
        <v>0.27445104498414219</v>
      </c>
      <c r="N246" s="166">
        <v>3</v>
      </c>
      <c r="O246" s="393">
        <v>183</v>
      </c>
      <c r="P246" s="269">
        <v>7775</v>
      </c>
      <c r="Q246" s="15">
        <v>960</v>
      </c>
      <c r="R246" s="158">
        <f>Muut[[#This Row],[30 - 54 v. ilman tutkintoa 31.12.2025]]/Muut[[#This Row],[30 - 54 v. väestö 31.12.2025]]</f>
        <v>0.12347266881028938</v>
      </c>
      <c r="S246" s="397">
        <v>0.81603558185729264</v>
      </c>
      <c r="T246" s="479">
        <v>1112.3333333333335</v>
      </c>
      <c r="U246" s="197">
        <v>1148477.5810759584</v>
      </c>
      <c r="V246" s="159">
        <v>541246.05779999995</v>
      </c>
      <c r="W246" s="159">
        <v>1930080.8474999999</v>
      </c>
      <c r="X246" s="159">
        <v>3891088.72</v>
      </c>
      <c r="Y246" s="159">
        <v>299726.56457076868</v>
      </c>
      <c r="Z246" s="159">
        <v>0</v>
      </c>
      <c r="AA246" s="155">
        <v>61927.199999999997</v>
      </c>
      <c r="AB246" s="159">
        <v>610145.72437678848</v>
      </c>
      <c r="AC246" s="159">
        <v>895684.17000000016</v>
      </c>
      <c r="AD246" s="174">
        <f>SUM(Muut[[#This Row],[Työttömyysaste]:[Työttömät ja palveluissa olevat ]])</f>
        <v>9378376.8653235156</v>
      </c>
      <c r="AF246" s="62"/>
    </row>
    <row r="247" spans="1:32" s="45" customFormat="1" x14ac:dyDescent="0.25">
      <c r="A247" s="90">
        <v>755</v>
      </c>
      <c r="B247" s="151" t="s">
        <v>246</v>
      </c>
      <c r="C247" s="391">
        <v>6192</v>
      </c>
      <c r="D247" s="134">
        <v>236.25</v>
      </c>
      <c r="E247" s="41">
        <v>3179</v>
      </c>
      <c r="F247" s="330">
        <f t="shared" si="7"/>
        <v>7.4315822585718783E-2</v>
      </c>
      <c r="G247" s="373">
        <f>Muut[[#This Row],[Keskim. työttömyysaste 2025, %]]/$F$12</f>
        <v>0.62352509135810574</v>
      </c>
      <c r="H247" s="166">
        <v>1</v>
      </c>
      <c r="I247" s="379">
        <v>1609</v>
      </c>
      <c r="J247" s="385">
        <v>543</v>
      </c>
      <c r="K247" s="269">
        <v>241.53</v>
      </c>
      <c r="L247" s="170">
        <f t="shared" si="8"/>
        <v>25.636566886101104</v>
      </c>
      <c r="M247" s="373">
        <v>0.72508504299869314</v>
      </c>
      <c r="N247" s="166">
        <v>0</v>
      </c>
      <c r="O247" s="393">
        <v>0</v>
      </c>
      <c r="P247" s="269">
        <v>2089</v>
      </c>
      <c r="Q247" s="15">
        <v>334</v>
      </c>
      <c r="R247" s="158">
        <f>Muut[[#This Row],[30 - 54 v. ilman tutkintoa 31.12.2025]]/Muut[[#This Row],[30 - 54 v. väestö 31.12.2025]]</f>
        <v>0.15988511249401627</v>
      </c>
      <c r="S247" s="397">
        <v>1.056686812243752</v>
      </c>
      <c r="T247" s="479">
        <v>287.5</v>
      </c>
      <c r="U247" s="197">
        <v>305742.08668894286</v>
      </c>
      <c r="V247" s="159">
        <v>145674.84959999999</v>
      </c>
      <c r="W247" s="159">
        <v>502914.99329999997</v>
      </c>
      <c r="X247" s="159">
        <v>1163469.81</v>
      </c>
      <c r="Y247" s="159">
        <v>213127.32104918818</v>
      </c>
      <c r="Z247" s="159">
        <v>0</v>
      </c>
      <c r="AA247" s="155">
        <v>0</v>
      </c>
      <c r="AB247" s="159">
        <v>212647.65409593264</v>
      </c>
      <c r="AC247" s="159">
        <v>231503.625</v>
      </c>
      <c r="AD247" s="174">
        <f>SUM(Muut[[#This Row],[Työttömyysaste]:[Työttömät ja palveluissa olevat ]])</f>
        <v>2775080.3397340639</v>
      </c>
      <c r="AF247" s="62"/>
    </row>
    <row r="248" spans="1:32" s="45" customFormat="1" x14ac:dyDescent="0.25">
      <c r="A248" s="90">
        <v>758</v>
      </c>
      <c r="B248" s="151" t="s">
        <v>247</v>
      </c>
      <c r="C248" s="391">
        <v>8095</v>
      </c>
      <c r="D248" s="134">
        <v>247.66666666666666</v>
      </c>
      <c r="E248" s="41">
        <v>3846</v>
      </c>
      <c r="F248" s="330">
        <f t="shared" si="7"/>
        <v>6.4395909169700116E-2</v>
      </c>
      <c r="G248" s="373">
        <f>Muut[[#This Row],[Keskim. työttömyysaste 2025, %]]/$F$12</f>
        <v>0.54029497018366601</v>
      </c>
      <c r="H248" s="166">
        <v>0</v>
      </c>
      <c r="I248" s="379">
        <v>12</v>
      </c>
      <c r="J248" s="385">
        <v>256</v>
      </c>
      <c r="K248" s="269">
        <v>11694.15</v>
      </c>
      <c r="L248" s="170">
        <f t="shared" si="8"/>
        <v>0.69222645510789582</v>
      </c>
      <c r="M248" s="373">
        <v>20</v>
      </c>
      <c r="N248" s="166">
        <v>0</v>
      </c>
      <c r="O248" s="393">
        <v>0</v>
      </c>
      <c r="P248" s="269">
        <v>2322</v>
      </c>
      <c r="Q248" s="15">
        <v>267</v>
      </c>
      <c r="R248" s="158">
        <f>Muut[[#This Row],[30 - 54 v. ilman tutkintoa 31.12.2025]]/Muut[[#This Row],[30 - 54 v. väestö 31.12.2025]]</f>
        <v>0.11498708010335917</v>
      </c>
      <c r="S248" s="397">
        <v>0.75995400214752917</v>
      </c>
      <c r="T248" s="479">
        <v>343.41666666666663</v>
      </c>
      <c r="U248" s="197">
        <v>346352.33558619628</v>
      </c>
      <c r="V248" s="159">
        <v>0</v>
      </c>
      <c r="W248" s="159">
        <v>0</v>
      </c>
      <c r="X248" s="159">
        <v>548523.52000000002</v>
      </c>
      <c r="Y248" s="159">
        <v>7685393</v>
      </c>
      <c r="Z248" s="159">
        <v>0</v>
      </c>
      <c r="AA248" s="155">
        <v>0</v>
      </c>
      <c r="AB248" s="159">
        <v>199934.39853998809</v>
      </c>
      <c r="AC248" s="159">
        <v>276529.40249999997</v>
      </c>
      <c r="AD248" s="174">
        <f>SUM(Muut[[#This Row],[Työttömyysaste]:[Työttömät ja palveluissa olevat ]])</f>
        <v>9056732.6566261854</v>
      </c>
      <c r="AF248" s="62"/>
    </row>
    <row r="249" spans="1:32" s="45" customFormat="1" x14ac:dyDescent="0.25">
      <c r="A249" s="90">
        <v>759</v>
      </c>
      <c r="B249" s="151" t="s">
        <v>248</v>
      </c>
      <c r="C249" s="391">
        <v>1772</v>
      </c>
      <c r="D249" s="134">
        <v>53.583333333333336</v>
      </c>
      <c r="E249" s="41">
        <v>741</v>
      </c>
      <c r="F249" s="330">
        <f t="shared" si="7"/>
        <v>7.2312190733243367E-2</v>
      </c>
      <c r="G249" s="373">
        <f>Muut[[#This Row],[Keskim. työttömyysaste 2025, %]]/$F$12</f>
        <v>0.6067142065371548</v>
      </c>
      <c r="H249" s="166">
        <v>0</v>
      </c>
      <c r="I249" s="379">
        <v>0</v>
      </c>
      <c r="J249" s="385">
        <v>32</v>
      </c>
      <c r="K249" s="269">
        <v>551.96</v>
      </c>
      <c r="L249" s="170">
        <f t="shared" si="8"/>
        <v>3.2103775635915643</v>
      </c>
      <c r="M249" s="373">
        <v>5.7901884855411385</v>
      </c>
      <c r="N249" s="166">
        <v>0</v>
      </c>
      <c r="O249" s="393">
        <v>0</v>
      </c>
      <c r="P249" s="269">
        <v>400</v>
      </c>
      <c r="Q249" s="15">
        <v>46</v>
      </c>
      <c r="R249" s="158">
        <f>Muut[[#This Row],[30 - 54 v. ilman tutkintoa 31.12.2025]]/Muut[[#This Row],[30 - 54 v. väestö 31.12.2025]]</f>
        <v>0.115</v>
      </c>
      <c r="S249" s="397">
        <v>0.7600393902376581</v>
      </c>
      <c r="T249" s="479">
        <v>77.083333333333343</v>
      </c>
      <c r="U249" s="197">
        <v>85136.976883780153</v>
      </c>
      <c r="V249" s="159">
        <v>0</v>
      </c>
      <c r="W249" s="159">
        <v>0</v>
      </c>
      <c r="X249" s="159">
        <v>68565.440000000002</v>
      </c>
      <c r="Y249" s="159">
        <v>487052.35840810626</v>
      </c>
      <c r="Z249" s="159">
        <v>0</v>
      </c>
      <c r="AA249" s="155">
        <v>0</v>
      </c>
      <c r="AB249" s="159">
        <v>43770.668483786729</v>
      </c>
      <c r="AC249" s="159">
        <v>62069.812500000007</v>
      </c>
      <c r="AD249" s="174">
        <f>SUM(Muut[[#This Row],[Työttömyysaste]:[Työttömät ja palveluissa olevat ]])</f>
        <v>746595.25627567316</v>
      </c>
      <c r="AF249" s="62"/>
    </row>
    <row r="250" spans="1:32" s="45" customFormat="1" x14ac:dyDescent="0.25">
      <c r="A250" s="90">
        <v>761</v>
      </c>
      <c r="B250" s="151" t="s">
        <v>249</v>
      </c>
      <c r="C250" s="391">
        <v>8339</v>
      </c>
      <c r="D250" s="134">
        <v>373.16666666666669</v>
      </c>
      <c r="E250" s="41">
        <v>3499</v>
      </c>
      <c r="F250" s="330">
        <f t="shared" si="7"/>
        <v>0.10664951891016482</v>
      </c>
      <c r="G250" s="373">
        <f>Muut[[#This Row],[Keskim. työttömyysaste 2025, %]]/$F$12</f>
        <v>0.89481147766421332</v>
      </c>
      <c r="H250" s="166">
        <v>0</v>
      </c>
      <c r="I250" s="379">
        <v>44</v>
      </c>
      <c r="J250" s="385">
        <v>579</v>
      </c>
      <c r="K250" s="269">
        <v>668.06</v>
      </c>
      <c r="L250" s="170">
        <f t="shared" si="8"/>
        <v>12.482411759422808</v>
      </c>
      <c r="M250" s="373">
        <v>1.489190675745425</v>
      </c>
      <c r="N250" s="166">
        <v>0</v>
      </c>
      <c r="O250" s="393">
        <v>0</v>
      </c>
      <c r="P250" s="269">
        <v>2182</v>
      </c>
      <c r="Q250" s="15">
        <v>423</v>
      </c>
      <c r="R250" s="158">
        <f>Muut[[#This Row],[30 - 54 v. ilman tutkintoa 31.12.2025]]/Muut[[#This Row],[30 - 54 v. väestö 31.12.2025]]</f>
        <v>0.19385884509624199</v>
      </c>
      <c r="S250" s="397">
        <v>1.281220507992386</v>
      </c>
      <c r="T250" s="479">
        <v>497.91666666666669</v>
      </c>
      <c r="U250" s="197">
        <v>590902.54832043406</v>
      </c>
      <c r="V250" s="159">
        <v>0</v>
      </c>
      <c r="W250" s="159">
        <v>0</v>
      </c>
      <c r="X250" s="159">
        <v>1240605.93</v>
      </c>
      <c r="Y250" s="159">
        <v>589499.59880810091</v>
      </c>
      <c r="Z250" s="159">
        <v>0</v>
      </c>
      <c r="AA250" s="155">
        <v>0</v>
      </c>
      <c r="AB250" s="159">
        <v>347233.1790248265</v>
      </c>
      <c r="AC250" s="159">
        <v>400937.4375</v>
      </c>
      <c r="AD250" s="174">
        <f>SUM(Muut[[#This Row],[Työttömyysaste]:[Työttömät ja palveluissa olevat ]])</f>
        <v>3169178.6936533619</v>
      </c>
      <c r="AF250" s="62"/>
    </row>
    <row r="251" spans="1:32" s="45" customFormat="1" x14ac:dyDescent="0.25">
      <c r="A251" s="90">
        <v>762</v>
      </c>
      <c r="B251" s="151" t="s">
        <v>250</v>
      </c>
      <c r="C251" s="391">
        <v>3521</v>
      </c>
      <c r="D251" s="134">
        <v>163.91666666666666</v>
      </c>
      <c r="E251" s="41">
        <v>1426</v>
      </c>
      <c r="F251" s="330">
        <f t="shared" si="7"/>
        <v>0.11494857410004675</v>
      </c>
      <c r="G251" s="373">
        <f>Muut[[#This Row],[Keskim. työttömyysaste 2025, %]]/$F$12</f>
        <v>0.96444226375271314</v>
      </c>
      <c r="H251" s="166">
        <v>0</v>
      </c>
      <c r="I251" s="379">
        <v>0</v>
      </c>
      <c r="J251" s="385">
        <v>72</v>
      </c>
      <c r="K251" s="269">
        <v>1466.06</v>
      </c>
      <c r="L251" s="170">
        <f t="shared" si="8"/>
        <v>2.4016752383940632</v>
      </c>
      <c r="M251" s="373">
        <v>7.7398854373738128</v>
      </c>
      <c r="N251" s="166">
        <v>0</v>
      </c>
      <c r="O251" s="393">
        <v>0</v>
      </c>
      <c r="P251" s="269">
        <v>830</v>
      </c>
      <c r="Q251" s="15">
        <v>106</v>
      </c>
      <c r="R251" s="158">
        <f>Muut[[#This Row],[30 - 54 v. ilman tutkintoa 31.12.2025]]/Muut[[#This Row],[30 - 54 v. väestö 31.12.2025]]</f>
        <v>0.12771084337349398</v>
      </c>
      <c r="S251" s="397">
        <v>0.84404583934197752</v>
      </c>
      <c r="T251" s="479">
        <v>195</v>
      </c>
      <c r="U251" s="197">
        <v>268913.49787321885</v>
      </c>
      <c r="V251" s="159">
        <v>0</v>
      </c>
      <c r="W251" s="159">
        <v>0</v>
      </c>
      <c r="X251" s="159">
        <v>154272.24</v>
      </c>
      <c r="Y251" s="159">
        <v>1293658.9255884269</v>
      </c>
      <c r="Z251" s="159">
        <v>0</v>
      </c>
      <c r="AA251" s="155">
        <v>0</v>
      </c>
      <c r="AB251" s="159">
        <v>96586.27551050084</v>
      </c>
      <c r="AC251" s="159">
        <v>157019.85</v>
      </c>
      <c r="AD251" s="174">
        <f>SUM(Muut[[#This Row],[Työttömyysaste]:[Työttömät ja palveluissa olevat ]])</f>
        <v>1970450.7889721466</v>
      </c>
      <c r="AF251" s="62"/>
    </row>
    <row r="252" spans="1:32" s="45" customFormat="1" x14ac:dyDescent="0.25">
      <c r="A252" s="90">
        <v>765</v>
      </c>
      <c r="B252" s="151" t="s">
        <v>251</v>
      </c>
      <c r="C252" s="391">
        <v>10161</v>
      </c>
      <c r="D252" s="134">
        <v>315</v>
      </c>
      <c r="E252" s="41">
        <v>4684</v>
      </c>
      <c r="F252" s="330">
        <f t="shared" si="7"/>
        <v>6.7250213492741254E-2</v>
      </c>
      <c r="G252" s="373">
        <f>Muut[[#This Row],[Keskim. työttömyysaste 2025, %]]/$F$12</f>
        <v>0.56424317262380252</v>
      </c>
      <c r="H252" s="166">
        <v>0</v>
      </c>
      <c r="I252" s="379">
        <v>17</v>
      </c>
      <c r="J252" s="385">
        <v>541</v>
      </c>
      <c r="K252" s="269">
        <v>2648.88</v>
      </c>
      <c r="L252" s="170">
        <f t="shared" si="8"/>
        <v>3.8359608589290568</v>
      </c>
      <c r="M252" s="373">
        <v>4.8459022097887559</v>
      </c>
      <c r="N252" s="166">
        <v>0</v>
      </c>
      <c r="O252" s="393">
        <v>0</v>
      </c>
      <c r="P252" s="269">
        <v>2994</v>
      </c>
      <c r="Q252" s="15">
        <v>329</v>
      </c>
      <c r="R252" s="158">
        <f>Muut[[#This Row],[30 - 54 v. ilman tutkintoa 31.12.2025]]/Muut[[#This Row],[30 - 54 v. väestö 31.12.2025]]</f>
        <v>0.10988643954575818</v>
      </c>
      <c r="S252" s="397">
        <v>0.72624367398039413</v>
      </c>
      <c r="T252" s="479">
        <v>433.91666666666669</v>
      </c>
      <c r="U252" s="197">
        <v>454018.03751204192</v>
      </c>
      <c r="V252" s="159">
        <v>0</v>
      </c>
      <c r="W252" s="159">
        <v>0</v>
      </c>
      <c r="X252" s="159">
        <v>1159184.47</v>
      </c>
      <c r="Y252" s="159">
        <v>2337385.4104284085</v>
      </c>
      <c r="Z252" s="159">
        <v>0</v>
      </c>
      <c r="AA252" s="155">
        <v>0</v>
      </c>
      <c r="AB252" s="159">
        <v>239829.26406773049</v>
      </c>
      <c r="AC252" s="159">
        <v>349402.71750000003</v>
      </c>
      <c r="AD252" s="174">
        <f>SUM(Muut[[#This Row],[Työttömyysaste]:[Työttömät ja palveluissa olevat ]])</f>
        <v>4539819.899508181</v>
      </c>
      <c r="AF252" s="62"/>
    </row>
    <row r="253" spans="1:32" s="45" customFormat="1" x14ac:dyDescent="0.25">
      <c r="A253" s="90">
        <v>768</v>
      </c>
      <c r="B253" s="151" t="s">
        <v>252</v>
      </c>
      <c r="C253" s="391">
        <v>2310</v>
      </c>
      <c r="D253" s="134">
        <v>88.5</v>
      </c>
      <c r="E253" s="41">
        <v>868</v>
      </c>
      <c r="F253" s="330">
        <f t="shared" si="7"/>
        <v>0.10195852534562212</v>
      </c>
      <c r="G253" s="373">
        <f>Muut[[#This Row],[Keskim. työttömyysaste 2025, %]]/$F$12</f>
        <v>0.85545307336857335</v>
      </c>
      <c r="H253" s="166">
        <v>0</v>
      </c>
      <c r="I253" s="379">
        <v>0</v>
      </c>
      <c r="J253" s="385">
        <v>125</v>
      </c>
      <c r="K253" s="269">
        <v>584.45000000000005</v>
      </c>
      <c r="L253" s="170">
        <f t="shared" si="8"/>
        <v>3.9524339122251688</v>
      </c>
      <c r="M253" s="373">
        <v>4.7030998153950918</v>
      </c>
      <c r="N253" s="166">
        <v>1</v>
      </c>
      <c r="O253" s="393">
        <v>0</v>
      </c>
      <c r="P253" s="269">
        <v>501</v>
      </c>
      <c r="Q253" s="15">
        <v>69</v>
      </c>
      <c r="R253" s="158">
        <f>Muut[[#This Row],[30 - 54 v. ilman tutkintoa 31.12.2025]]/Muut[[#This Row],[30 - 54 v. väestö 31.12.2025]]</f>
        <v>0.1377245508982036</v>
      </c>
      <c r="S253" s="397">
        <v>0.91022681465587796</v>
      </c>
      <c r="T253" s="479">
        <v>112.91666666666667</v>
      </c>
      <c r="U253" s="197">
        <v>156487.08971293241</v>
      </c>
      <c r="V253" s="159">
        <v>0</v>
      </c>
      <c r="W253" s="159">
        <v>0</v>
      </c>
      <c r="X253" s="159">
        <v>267833.75</v>
      </c>
      <c r="Y253" s="159">
        <v>515721.70242701954</v>
      </c>
      <c r="Z253" s="159">
        <v>1068629.1000000001</v>
      </c>
      <c r="AA253" s="155">
        <v>0</v>
      </c>
      <c r="AB253" s="159">
        <v>68335.278110290034</v>
      </c>
      <c r="AC253" s="159">
        <v>90923.887500000012</v>
      </c>
      <c r="AD253" s="174">
        <f>SUM(Muut[[#This Row],[Työttömyysaste]:[Työttömät ja palveluissa olevat ]])</f>
        <v>2167930.8077502423</v>
      </c>
      <c r="AF253" s="62"/>
    </row>
    <row r="254" spans="1:32" s="45" customFormat="1" x14ac:dyDescent="0.25">
      <c r="A254" s="90">
        <v>777</v>
      </c>
      <c r="B254" s="151" t="s">
        <v>253</v>
      </c>
      <c r="C254" s="391">
        <v>6957</v>
      </c>
      <c r="D254" s="134">
        <v>353.75</v>
      </c>
      <c r="E254" s="41">
        <v>2695</v>
      </c>
      <c r="F254" s="330">
        <f t="shared" si="7"/>
        <v>0.13126159554730985</v>
      </c>
      <c r="G254" s="373">
        <f>Muut[[#This Row],[Keskim. työttömyysaste 2025, %]]/$F$12</f>
        <v>1.1013118809395399</v>
      </c>
      <c r="H254" s="166">
        <v>0</v>
      </c>
      <c r="I254" s="379">
        <v>0</v>
      </c>
      <c r="J254" s="385">
        <v>265</v>
      </c>
      <c r="K254" s="269">
        <v>5270.21</v>
      </c>
      <c r="L254" s="170">
        <f t="shared" si="8"/>
        <v>1.3200612499312172</v>
      </c>
      <c r="M254" s="373">
        <v>14.081688409470447</v>
      </c>
      <c r="N254" s="166">
        <v>0</v>
      </c>
      <c r="O254" s="393">
        <v>0</v>
      </c>
      <c r="P254" s="269">
        <v>1498</v>
      </c>
      <c r="Q254" s="15">
        <v>194</v>
      </c>
      <c r="R254" s="158">
        <f>Muut[[#This Row],[30 - 54 v. ilman tutkintoa 31.12.2025]]/Muut[[#This Row],[30 - 54 v. väestö 31.12.2025]]</f>
        <v>0.12950600801068091</v>
      </c>
      <c r="S254" s="397">
        <v>0.85591015096131462</v>
      </c>
      <c r="T254" s="479">
        <v>446.33333333333331</v>
      </c>
      <c r="U254" s="197">
        <v>606740.06078359624</v>
      </c>
      <c r="V254" s="159">
        <v>0</v>
      </c>
      <c r="W254" s="159">
        <v>0</v>
      </c>
      <c r="X254" s="159">
        <v>567807.55000000005</v>
      </c>
      <c r="Y254" s="159">
        <v>4650460.5583846401</v>
      </c>
      <c r="Z254" s="159">
        <v>0</v>
      </c>
      <c r="AA254" s="155">
        <v>0</v>
      </c>
      <c r="AB254" s="159">
        <v>193523.42490773063</v>
      </c>
      <c r="AC254" s="159">
        <v>359400.99</v>
      </c>
      <c r="AD254" s="174">
        <f>SUM(Muut[[#This Row],[Työttömyysaste]:[Työttömät ja palveluissa olevat ]])</f>
        <v>6377932.5840759678</v>
      </c>
      <c r="AF254" s="62"/>
    </row>
    <row r="255" spans="1:32" s="104" customFormat="1" x14ac:dyDescent="0.25">
      <c r="A255" s="90">
        <v>778</v>
      </c>
      <c r="B255" s="151" t="s">
        <v>254</v>
      </c>
      <c r="C255" s="391">
        <v>6549</v>
      </c>
      <c r="D255" s="134">
        <v>290.08333333333331</v>
      </c>
      <c r="E255" s="41">
        <v>2733</v>
      </c>
      <c r="F255" s="330">
        <f t="shared" si="7"/>
        <v>0.10614099280400048</v>
      </c>
      <c r="G255" s="373">
        <f>Muut[[#This Row],[Keskim. työttömyysaste 2025, %]]/$F$12</f>
        <v>0.89054483866632872</v>
      </c>
      <c r="H255" s="166">
        <v>0</v>
      </c>
      <c r="I255" s="379">
        <v>14</v>
      </c>
      <c r="J255" s="385">
        <v>296</v>
      </c>
      <c r="K255" s="269">
        <v>713.56</v>
      </c>
      <c r="L255" s="170">
        <f t="shared" si="8"/>
        <v>9.1779247715679144</v>
      </c>
      <c r="M255" s="373">
        <v>2.0253697503092396</v>
      </c>
      <c r="N255" s="166">
        <v>0</v>
      </c>
      <c r="O255" s="393">
        <v>0</v>
      </c>
      <c r="P255" s="269">
        <v>1792</v>
      </c>
      <c r="Q255" s="15">
        <v>272</v>
      </c>
      <c r="R255" s="158">
        <f>Muut[[#This Row],[30 - 54 v. ilman tutkintoa 31.12.2025]]/Muut[[#This Row],[30 - 54 v. väestö 31.12.2025]]</f>
        <v>0.15178571428571427</v>
      </c>
      <c r="S255" s="397">
        <v>1.0031575802826231</v>
      </c>
      <c r="T255" s="479">
        <v>354.25</v>
      </c>
      <c r="U255" s="197">
        <v>461850.18757383805</v>
      </c>
      <c r="V255" s="159">
        <v>0</v>
      </c>
      <c r="W255" s="159">
        <v>0</v>
      </c>
      <c r="X255" s="159">
        <v>634230.32000000007</v>
      </c>
      <c r="Y255" s="159">
        <v>629649.03410697926</v>
      </c>
      <c r="Z255" s="159">
        <v>0</v>
      </c>
      <c r="AA255" s="155">
        <v>0</v>
      </c>
      <c r="AB255" s="159">
        <v>213514.56728130422</v>
      </c>
      <c r="AC255" s="159">
        <v>285252.72749999998</v>
      </c>
      <c r="AD255" s="174">
        <f>SUM(Muut[[#This Row],[Työttömyysaste]:[Työttömät ja palveluissa olevat ]])</f>
        <v>2224496.8364621215</v>
      </c>
      <c r="AF255" s="349"/>
    </row>
    <row r="256" spans="1:32" s="45" customFormat="1" x14ac:dyDescent="0.25">
      <c r="A256" s="90">
        <v>781</v>
      </c>
      <c r="B256" s="151" t="s">
        <v>255</v>
      </c>
      <c r="C256" s="391">
        <v>3367</v>
      </c>
      <c r="D256" s="134">
        <v>143.66666666666666</v>
      </c>
      <c r="E256" s="41">
        <v>1265</v>
      </c>
      <c r="F256" s="330">
        <f t="shared" si="7"/>
        <v>0.11357048748353095</v>
      </c>
      <c r="G256" s="373">
        <f>Muut[[#This Row],[Keskim. työttömyysaste 2025, %]]/$F$12</f>
        <v>0.95287983258307529</v>
      </c>
      <c r="H256" s="166">
        <v>0</v>
      </c>
      <c r="I256" s="379">
        <v>11</v>
      </c>
      <c r="J256" s="385">
        <v>131</v>
      </c>
      <c r="K256" s="269">
        <v>666.75</v>
      </c>
      <c r="L256" s="170">
        <f t="shared" si="8"/>
        <v>5.0498687664041997</v>
      </c>
      <c r="M256" s="373">
        <v>3.6810246093154855</v>
      </c>
      <c r="N256" s="166">
        <v>0</v>
      </c>
      <c r="O256" s="393">
        <v>0</v>
      </c>
      <c r="P256" s="269">
        <v>651</v>
      </c>
      <c r="Q256" s="15">
        <v>107</v>
      </c>
      <c r="R256" s="158">
        <f>Muut[[#This Row],[30 - 54 v. ilman tutkintoa 31.12.2025]]/Muut[[#This Row],[30 - 54 v. väestö 31.12.2025]]</f>
        <v>0.16436251920122888</v>
      </c>
      <c r="S256" s="397">
        <v>1.0862781641011077</v>
      </c>
      <c r="T256" s="479">
        <v>187</v>
      </c>
      <c r="U256" s="197">
        <v>254068.95112356829</v>
      </c>
      <c r="V256" s="159">
        <v>0</v>
      </c>
      <c r="W256" s="159">
        <v>0</v>
      </c>
      <c r="X256" s="159">
        <v>280689.77</v>
      </c>
      <c r="Y256" s="159">
        <v>588343.64803356188</v>
      </c>
      <c r="Z256" s="159">
        <v>0</v>
      </c>
      <c r="AA256" s="155">
        <v>0</v>
      </c>
      <c r="AB256" s="159">
        <v>118868.70380217396</v>
      </c>
      <c r="AC256" s="159">
        <v>150578.01</v>
      </c>
      <c r="AD256" s="174">
        <f>SUM(Muut[[#This Row],[Työttömyysaste]:[Työttömät ja palveluissa olevat ]])</f>
        <v>1392549.0829593041</v>
      </c>
      <c r="AF256" s="62"/>
    </row>
    <row r="257" spans="1:32" s="45" customFormat="1" x14ac:dyDescent="0.25">
      <c r="A257" s="151">
        <v>783</v>
      </c>
      <c r="B257" s="151" t="s">
        <v>256</v>
      </c>
      <c r="C257" s="391">
        <v>6221</v>
      </c>
      <c r="D257" s="134">
        <v>221.91666666666666</v>
      </c>
      <c r="E257" s="41">
        <v>2776</v>
      </c>
      <c r="F257" s="330">
        <f t="shared" si="7"/>
        <v>7.9941162343900099E-2</v>
      </c>
      <c r="G257" s="373">
        <f>Muut[[#This Row],[Keskim. työttömyysaste 2025, %]]/$F$12</f>
        <v>0.67072285308098323</v>
      </c>
      <c r="H257" s="166">
        <v>0</v>
      </c>
      <c r="I257" s="379">
        <v>17</v>
      </c>
      <c r="J257" s="385">
        <v>357</v>
      </c>
      <c r="K257" s="269">
        <v>406.85</v>
      </c>
      <c r="L257" s="170">
        <f t="shared" si="8"/>
        <v>15.290647658842325</v>
      </c>
      <c r="M257" s="373">
        <v>1.2156902452851932</v>
      </c>
      <c r="N257" s="166">
        <v>0</v>
      </c>
      <c r="O257" s="393">
        <v>0</v>
      </c>
      <c r="P257" s="269">
        <v>1679</v>
      </c>
      <c r="Q257" s="15">
        <v>318</v>
      </c>
      <c r="R257" s="158">
        <f>Muut[[#This Row],[30 - 54 v. ilman tutkintoa 31.12.2025]]/Muut[[#This Row],[30 - 54 v. väestö 31.12.2025]]</f>
        <v>0.18939845145920189</v>
      </c>
      <c r="S257" s="397">
        <v>1.2517415961652913</v>
      </c>
      <c r="T257" s="479">
        <v>273</v>
      </c>
      <c r="U257" s="197">
        <v>330425.5703574401</v>
      </c>
      <c r="V257" s="159">
        <v>0</v>
      </c>
      <c r="W257" s="159">
        <v>0</v>
      </c>
      <c r="X257" s="159">
        <v>764933.19000000006</v>
      </c>
      <c r="Y257" s="159">
        <v>359006.54398568382</v>
      </c>
      <c r="Z257" s="159">
        <v>0</v>
      </c>
      <c r="AA257" s="155">
        <v>0</v>
      </c>
      <c r="AB257" s="159">
        <v>253080.24526668902</v>
      </c>
      <c r="AC257" s="159">
        <v>219827.79</v>
      </c>
      <c r="AD257" s="174">
        <f>SUM(Muut[[#This Row],[Työttömyysaste]:[Työttömät ja palveluissa olevat ]])</f>
        <v>1927273.3396098129</v>
      </c>
      <c r="AF257" s="62"/>
    </row>
    <row r="258" spans="1:32" s="45" customFormat="1" x14ac:dyDescent="0.25">
      <c r="A258" s="90">
        <v>785</v>
      </c>
      <c r="B258" s="151" t="s">
        <v>257</v>
      </c>
      <c r="C258" s="391">
        <v>2544</v>
      </c>
      <c r="D258" s="134">
        <v>147</v>
      </c>
      <c r="E258" s="41">
        <v>985</v>
      </c>
      <c r="F258" s="330">
        <f t="shared" si="7"/>
        <v>0.14923857868020304</v>
      </c>
      <c r="G258" s="373">
        <f>Muut[[#This Row],[Keskim. työttömyysaste 2025, %]]/$F$12</f>
        <v>1.2521424801346352</v>
      </c>
      <c r="H258" s="166">
        <v>0</v>
      </c>
      <c r="I258" s="379">
        <v>0</v>
      </c>
      <c r="J258" s="385">
        <v>49</v>
      </c>
      <c r="K258" s="269">
        <v>1302.31</v>
      </c>
      <c r="L258" s="170">
        <f t="shared" si="8"/>
        <v>1.9534519430857478</v>
      </c>
      <c r="M258" s="373">
        <v>9.5158169970560316</v>
      </c>
      <c r="N258" s="166">
        <v>3</v>
      </c>
      <c r="O258" s="393">
        <v>69</v>
      </c>
      <c r="P258" s="269">
        <v>533</v>
      </c>
      <c r="Q258" s="15">
        <v>78</v>
      </c>
      <c r="R258" s="158">
        <f>Muut[[#This Row],[30 - 54 v. ilman tutkintoa 31.12.2025]]/Muut[[#This Row],[30 - 54 v. väestö 31.12.2025]]</f>
        <v>0.14634146341463414</v>
      </c>
      <c r="S258" s="397">
        <v>0.96717631843604424</v>
      </c>
      <c r="T258" s="479">
        <v>192.08333333333334</v>
      </c>
      <c r="U258" s="197">
        <v>252255.82267673631</v>
      </c>
      <c r="V258" s="159">
        <v>0</v>
      </c>
      <c r="W258" s="159">
        <v>0</v>
      </c>
      <c r="X258" s="159">
        <v>104990.83</v>
      </c>
      <c r="Y258" s="159">
        <v>1149165.0787710354</v>
      </c>
      <c r="Z258" s="159">
        <v>0</v>
      </c>
      <c r="AA258" s="155">
        <v>23349.599999999999</v>
      </c>
      <c r="AB258" s="159">
        <v>79966.138008292139</v>
      </c>
      <c r="AC258" s="159">
        <v>154671.26250000001</v>
      </c>
      <c r="AD258" s="174">
        <f>SUM(Muut[[#This Row],[Työttömyysaste]:[Työttömät ja palveluissa olevat ]])</f>
        <v>1764398.7319560638</v>
      </c>
      <c r="AF258" s="62"/>
    </row>
    <row r="259" spans="1:32" s="45" customFormat="1" x14ac:dyDescent="0.25">
      <c r="A259" s="90">
        <v>790</v>
      </c>
      <c r="B259" s="151" t="s">
        <v>258</v>
      </c>
      <c r="C259" s="391">
        <v>23332</v>
      </c>
      <c r="D259" s="134">
        <v>910.33333333333337</v>
      </c>
      <c r="E259" s="41">
        <v>10024</v>
      </c>
      <c r="F259" s="330">
        <f t="shared" si="7"/>
        <v>9.0815376429901576E-2</v>
      </c>
      <c r="G259" s="373">
        <f>Muut[[#This Row],[Keskim. työttömyysaste 2025, %]]/$F$12</f>
        <v>0.76195975385808157</v>
      </c>
      <c r="H259" s="166">
        <v>0</v>
      </c>
      <c r="I259" s="379">
        <v>50</v>
      </c>
      <c r="J259" s="385">
        <v>921</v>
      </c>
      <c r="K259" s="269">
        <v>1429.12</v>
      </c>
      <c r="L259" s="170">
        <f t="shared" si="8"/>
        <v>16.32613076578594</v>
      </c>
      <c r="M259" s="373">
        <v>1.1385852208107454</v>
      </c>
      <c r="N259" s="166">
        <v>0</v>
      </c>
      <c r="O259" s="393">
        <v>0</v>
      </c>
      <c r="P259" s="269">
        <v>6421</v>
      </c>
      <c r="Q259" s="15">
        <v>882</v>
      </c>
      <c r="R259" s="158">
        <f>Muut[[#This Row],[30 - 54 v. ilman tutkintoa 31.12.2025]]/Muut[[#This Row],[30 - 54 v. väestö 31.12.2025]]</f>
        <v>0.137361781653948</v>
      </c>
      <c r="S259" s="397">
        <v>0.90782925887152144</v>
      </c>
      <c r="T259" s="479">
        <v>1159.1666666666667</v>
      </c>
      <c r="U259" s="197">
        <v>1407843.3817299569</v>
      </c>
      <c r="V259" s="159">
        <v>0</v>
      </c>
      <c r="W259" s="159">
        <v>0</v>
      </c>
      <c r="X259" s="159">
        <v>1973399.07</v>
      </c>
      <c r="Y259" s="159">
        <v>1261062.8785567661</v>
      </c>
      <c r="Z259" s="159">
        <v>0</v>
      </c>
      <c r="AA259" s="155">
        <v>0</v>
      </c>
      <c r="AB259" s="159">
        <v>688397.84870968596</v>
      </c>
      <c r="AC259" s="159">
        <v>933395.77500000014</v>
      </c>
      <c r="AD259" s="174">
        <f>SUM(Muut[[#This Row],[Työttömyysaste]:[Työttömät ja palveluissa olevat ]])</f>
        <v>6264098.9539964087</v>
      </c>
      <c r="AF259" s="62"/>
    </row>
    <row r="260" spans="1:32" s="45" customFormat="1" x14ac:dyDescent="0.25">
      <c r="A260" s="90">
        <v>791</v>
      </c>
      <c r="B260" s="151" t="s">
        <v>259</v>
      </c>
      <c r="C260" s="391">
        <v>4861</v>
      </c>
      <c r="D260" s="134">
        <v>194.08333333333334</v>
      </c>
      <c r="E260" s="41">
        <v>2041</v>
      </c>
      <c r="F260" s="330">
        <f t="shared" si="7"/>
        <v>9.5092275028580767E-2</v>
      </c>
      <c r="G260" s="373">
        <f>Muut[[#This Row],[Keskim. työttömyysaste 2025, %]]/$F$12</f>
        <v>0.79784381591491826</v>
      </c>
      <c r="H260" s="166">
        <v>0</v>
      </c>
      <c r="I260" s="379">
        <v>0</v>
      </c>
      <c r="J260" s="385">
        <v>97</v>
      </c>
      <c r="K260" s="269">
        <v>2173.4499999999998</v>
      </c>
      <c r="L260" s="170">
        <f t="shared" si="8"/>
        <v>2.2365363822494193</v>
      </c>
      <c r="M260" s="373">
        <v>8.311374386966925</v>
      </c>
      <c r="N260" s="166">
        <v>0</v>
      </c>
      <c r="O260" s="393">
        <v>0</v>
      </c>
      <c r="P260" s="269">
        <v>1198</v>
      </c>
      <c r="Q260" s="15">
        <v>146</v>
      </c>
      <c r="R260" s="158">
        <f>Muut[[#This Row],[30 - 54 v. ilman tutkintoa 31.12.2025]]/Muut[[#This Row],[30 - 54 v. väestö 31.12.2025]]</f>
        <v>0.12186978297161936</v>
      </c>
      <c r="S260" s="397">
        <v>0.80544204815778531</v>
      </c>
      <c r="T260" s="479">
        <v>229.58333333333334</v>
      </c>
      <c r="U260" s="197">
        <v>307124.06491377181</v>
      </c>
      <c r="V260" s="159">
        <v>0</v>
      </c>
      <c r="W260" s="159">
        <v>0</v>
      </c>
      <c r="X260" s="159">
        <v>207838.99000000002</v>
      </c>
      <c r="Y260" s="159">
        <v>1917863.5197878443</v>
      </c>
      <c r="Z260" s="159">
        <v>0</v>
      </c>
      <c r="AA260" s="155">
        <v>0</v>
      </c>
      <c r="AB260" s="159">
        <v>127245.74837308732</v>
      </c>
      <c r="AC260" s="159">
        <v>184867.38750000001</v>
      </c>
      <c r="AD260" s="174">
        <f>SUM(Muut[[#This Row],[Työttömyysaste]:[Työttömät ja palveluissa olevat ]])</f>
        <v>2744939.7105747038</v>
      </c>
      <c r="AF260" s="62"/>
    </row>
    <row r="261" spans="1:32" s="45" customFormat="1" x14ac:dyDescent="0.25">
      <c r="A261" s="90">
        <v>831</v>
      </c>
      <c r="B261" s="151" t="s">
        <v>260</v>
      </c>
      <c r="C261" s="391">
        <v>4574</v>
      </c>
      <c r="D261" s="134">
        <v>214</v>
      </c>
      <c r="E261" s="41">
        <v>2061</v>
      </c>
      <c r="F261" s="330">
        <f t="shared" si="7"/>
        <v>0.10383309073265405</v>
      </c>
      <c r="G261" s="373">
        <f>Muut[[#This Row],[Keskim. työttömyysaste 2025, %]]/$F$12</f>
        <v>0.87118106390326255</v>
      </c>
      <c r="H261" s="166">
        <v>0</v>
      </c>
      <c r="I261" s="379">
        <v>0</v>
      </c>
      <c r="J261" s="385">
        <v>301</v>
      </c>
      <c r="K261" s="269">
        <v>345.01</v>
      </c>
      <c r="L261" s="170">
        <f t="shared" si="8"/>
        <v>13.25758673661633</v>
      </c>
      <c r="M261" s="373">
        <v>1.4021172610251231</v>
      </c>
      <c r="N261" s="166">
        <v>3</v>
      </c>
      <c r="O261" s="393">
        <v>2053</v>
      </c>
      <c r="P261" s="269">
        <v>1342</v>
      </c>
      <c r="Q261" s="15">
        <v>115</v>
      </c>
      <c r="R261" s="158">
        <f>Muut[[#This Row],[30 - 54 v. ilman tutkintoa 31.12.2025]]/Muut[[#This Row],[30 - 54 v. väestö 31.12.2025]]</f>
        <v>8.5692995529061108E-2</v>
      </c>
      <c r="S261" s="397">
        <v>0.56634827886561712</v>
      </c>
      <c r="T261" s="479">
        <v>266.25</v>
      </c>
      <c r="U261" s="197">
        <v>315554.90133258409</v>
      </c>
      <c r="V261" s="159">
        <v>0</v>
      </c>
      <c r="W261" s="159">
        <v>0</v>
      </c>
      <c r="X261" s="159">
        <v>644943.67000000004</v>
      </c>
      <c r="Y261" s="159">
        <v>304438.60818606551</v>
      </c>
      <c r="Z261" s="159">
        <v>0</v>
      </c>
      <c r="AA261" s="155">
        <v>694735.2</v>
      </c>
      <c r="AB261" s="159">
        <v>84190.503394768311</v>
      </c>
      <c r="AC261" s="159">
        <v>214392.48750000002</v>
      </c>
      <c r="AD261" s="174">
        <f>SUM(Muut[[#This Row],[Työttömyysaste]:[Työttömät ja palveluissa olevat ]])</f>
        <v>2258255.3704134179</v>
      </c>
      <c r="AF261" s="62"/>
    </row>
    <row r="262" spans="1:32" s="45" customFormat="1" x14ac:dyDescent="0.25">
      <c r="A262" s="90">
        <v>832</v>
      </c>
      <c r="B262" s="151" t="s">
        <v>261</v>
      </c>
      <c r="C262" s="391">
        <v>3555</v>
      </c>
      <c r="D262" s="134">
        <v>211.5</v>
      </c>
      <c r="E262" s="41">
        <v>1482</v>
      </c>
      <c r="F262" s="330">
        <f t="shared" si="7"/>
        <v>0.14271255060728744</v>
      </c>
      <c r="G262" s="373">
        <f>Muut[[#This Row],[Keskim. työttömyysaste 2025, %]]/$F$12</f>
        <v>1.1973877575360021</v>
      </c>
      <c r="H262" s="166">
        <v>0</v>
      </c>
      <c r="I262" s="379">
        <v>0</v>
      </c>
      <c r="J262" s="385">
        <v>89</v>
      </c>
      <c r="K262" s="269">
        <v>2438.16</v>
      </c>
      <c r="L262" s="170">
        <f t="shared" si="8"/>
        <v>1.4580667388522492</v>
      </c>
      <c r="M262" s="373">
        <v>12.74886169996581</v>
      </c>
      <c r="N262" s="166">
        <v>0</v>
      </c>
      <c r="O262" s="393">
        <v>0</v>
      </c>
      <c r="P262" s="269">
        <v>812</v>
      </c>
      <c r="Q262" s="15">
        <v>92</v>
      </c>
      <c r="R262" s="158">
        <f>Muut[[#This Row],[30 - 54 v. ilman tutkintoa 31.12.2025]]/Muut[[#This Row],[30 - 54 v. väestö 31.12.2025]]</f>
        <v>0.11330049261083744</v>
      </c>
      <c r="S262" s="397">
        <v>0.7488072810223233</v>
      </c>
      <c r="T262" s="479">
        <v>263</v>
      </c>
      <c r="U262" s="197">
        <v>337089.14032602625</v>
      </c>
      <c r="V262" s="159">
        <v>0</v>
      </c>
      <c r="W262" s="159">
        <v>0</v>
      </c>
      <c r="X262" s="159">
        <v>190697.63</v>
      </c>
      <c r="Y262" s="159">
        <v>2151444.992710175</v>
      </c>
      <c r="Z262" s="159">
        <v>0</v>
      </c>
      <c r="AA262" s="155">
        <v>0</v>
      </c>
      <c r="AB262" s="159">
        <v>86515.321231116686</v>
      </c>
      <c r="AC262" s="159">
        <v>211775.49</v>
      </c>
      <c r="AD262" s="174">
        <f>SUM(Muut[[#This Row],[Työttömyysaste]:[Työttömät ja palveluissa olevat ]])</f>
        <v>2977522.5742673175</v>
      </c>
      <c r="AF262" s="62"/>
    </row>
    <row r="263" spans="1:32" s="45" customFormat="1" x14ac:dyDescent="0.25">
      <c r="A263" s="90">
        <v>833</v>
      </c>
      <c r="B263" s="151" t="s">
        <v>262</v>
      </c>
      <c r="C263" s="391">
        <v>1707</v>
      </c>
      <c r="D263" s="134">
        <v>78.5</v>
      </c>
      <c r="E263" s="41">
        <v>696</v>
      </c>
      <c r="F263" s="330">
        <f t="shared" si="7"/>
        <v>0.11278735632183907</v>
      </c>
      <c r="G263" s="373">
        <f>Muut[[#This Row],[Keskim. työttömyysaste 2025, %]]/$F$12</f>
        <v>0.9463092004868473</v>
      </c>
      <c r="H263" s="166">
        <v>0</v>
      </c>
      <c r="I263" s="379">
        <v>14</v>
      </c>
      <c r="J263" s="385">
        <v>144</v>
      </c>
      <c r="K263" s="269">
        <v>141.69999999999999</v>
      </c>
      <c r="L263" s="170">
        <f t="shared" si="8"/>
        <v>12.046577275935075</v>
      </c>
      <c r="M263" s="373">
        <v>1.5430682738474863</v>
      </c>
      <c r="N263" s="166">
        <v>3</v>
      </c>
      <c r="O263" s="393">
        <v>211</v>
      </c>
      <c r="P263" s="269">
        <v>445</v>
      </c>
      <c r="Q263" s="15">
        <v>92</v>
      </c>
      <c r="R263" s="158">
        <f>Muut[[#This Row],[30 - 54 v. ilman tutkintoa 31.12.2025]]/Muut[[#This Row],[30 - 54 v. väestö 31.12.2025]]</f>
        <v>0.20674157303370785</v>
      </c>
      <c r="S263" s="397">
        <v>1.3663629487418572</v>
      </c>
      <c r="T263" s="479">
        <v>89.083333333333329</v>
      </c>
      <c r="U263" s="197">
        <v>127919.5510762467</v>
      </c>
      <c r="V263" s="159">
        <v>0</v>
      </c>
      <c r="W263" s="159">
        <v>0</v>
      </c>
      <c r="X263" s="159">
        <v>308544.48</v>
      </c>
      <c r="Y263" s="159">
        <v>125036.81278793506</v>
      </c>
      <c r="Z263" s="159">
        <v>0</v>
      </c>
      <c r="AA263" s="155">
        <v>71402.399999999994</v>
      </c>
      <c r="AB263" s="159">
        <v>75802.400488826373</v>
      </c>
      <c r="AC263" s="159">
        <v>71732.572499999995</v>
      </c>
      <c r="AD263" s="174">
        <f>SUM(Muut[[#This Row],[Työttömyysaste]:[Työttömät ja palveluissa olevat ]])</f>
        <v>780438.21685300814</v>
      </c>
      <c r="AF263" s="62"/>
    </row>
    <row r="264" spans="1:32" s="45" customFormat="1" x14ac:dyDescent="0.25">
      <c r="A264" s="90">
        <v>834</v>
      </c>
      <c r="B264" s="151" t="s">
        <v>263</v>
      </c>
      <c r="C264" s="391">
        <v>5777</v>
      </c>
      <c r="D264" s="134">
        <v>227.16666666666666</v>
      </c>
      <c r="E264" s="41">
        <v>2675</v>
      </c>
      <c r="F264" s="330">
        <f t="shared" si="7"/>
        <v>8.4922118380062306E-2</v>
      </c>
      <c r="G264" s="373">
        <f>Muut[[#This Row],[Keskim. työttömyysaste 2025, %]]/$F$12</f>
        <v>0.71251410236597157</v>
      </c>
      <c r="H264" s="166">
        <v>0</v>
      </c>
      <c r="I264" s="379">
        <v>16</v>
      </c>
      <c r="J264" s="385">
        <v>161</v>
      </c>
      <c r="K264" s="269">
        <v>640.54999999999995</v>
      </c>
      <c r="L264" s="170">
        <f t="shared" si="8"/>
        <v>9.0188119584731883</v>
      </c>
      <c r="M264" s="373">
        <v>2.0611019820058876</v>
      </c>
      <c r="N264" s="166">
        <v>0</v>
      </c>
      <c r="O264" s="393">
        <v>0</v>
      </c>
      <c r="P264" s="269">
        <v>1536</v>
      </c>
      <c r="Q264" s="15">
        <v>188</v>
      </c>
      <c r="R264" s="158">
        <f>Muut[[#This Row],[30 - 54 v. ilman tutkintoa 31.12.2025]]/Muut[[#This Row],[30 - 54 v. väestö 31.12.2025]]</f>
        <v>0.12239583333333333</v>
      </c>
      <c r="S264" s="397">
        <v>0.80891873508084078</v>
      </c>
      <c r="T264" s="479">
        <v>295.58333333333331</v>
      </c>
      <c r="U264" s="197">
        <v>325961.40043426916</v>
      </c>
      <c r="V264" s="159">
        <v>0</v>
      </c>
      <c r="W264" s="159">
        <v>0</v>
      </c>
      <c r="X264" s="159">
        <v>344969.87</v>
      </c>
      <c r="Y264" s="159">
        <v>565224.6325427792</v>
      </c>
      <c r="Z264" s="159">
        <v>0</v>
      </c>
      <c r="AA264" s="155">
        <v>0</v>
      </c>
      <c r="AB264" s="159">
        <v>151876.51480826555</v>
      </c>
      <c r="AC264" s="159">
        <v>238012.5675</v>
      </c>
      <c r="AD264" s="174">
        <f>SUM(Muut[[#This Row],[Työttömyysaste]:[Työttömät ja palveluissa olevat ]])</f>
        <v>1626044.9852853138</v>
      </c>
      <c r="AF264" s="62"/>
    </row>
    <row r="265" spans="1:32" s="45" customFormat="1" x14ac:dyDescent="0.25">
      <c r="A265" s="90">
        <v>837</v>
      </c>
      <c r="B265" s="151" t="s">
        <v>264</v>
      </c>
      <c r="C265" s="391">
        <v>263337</v>
      </c>
      <c r="D265" s="134">
        <v>18805.583333333332</v>
      </c>
      <c r="E265" s="41">
        <v>132540</v>
      </c>
      <c r="F265" s="330">
        <f t="shared" si="7"/>
        <v>0.14188609727880891</v>
      </c>
      <c r="G265" s="373">
        <f>Muut[[#This Row],[Keskim. työttömyysaste 2025, %]]/$F$12</f>
        <v>1.1904536435181103</v>
      </c>
      <c r="H265" s="166">
        <v>0</v>
      </c>
      <c r="I265" s="379">
        <v>1383</v>
      </c>
      <c r="J265" s="385">
        <v>31487</v>
      </c>
      <c r="K265" s="269">
        <v>526.16</v>
      </c>
      <c r="L265" s="170">
        <f t="shared" si="8"/>
        <v>500.48844457959558</v>
      </c>
      <c r="M265" s="373">
        <v>3.7141099668268611E-2</v>
      </c>
      <c r="N265" s="166">
        <v>0</v>
      </c>
      <c r="O265" s="393">
        <v>0</v>
      </c>
      <c r="P265" s="269">
        <v>89879</v>
      </c>
      <c r="Q265" s="15">
        <v>11636</v>
      </c>
      <c r="R265" s="158">
        <f>Muut[[#This Row],[30 - 54 v. ilman tutkintoa 31.12.2025]]/Muut[[#This Row],[30 - 54 v. väestö 31.12.2025]]</f>
        <v>0.12946294462555213</v>
      </c>
      <c r="S265" s="397">
        <v>0.85562554340501162</v>
      </c>
      <c r="T265" s="479">
        <v>24650.666666666664</v>
      </c>
      <c r="U265" s="197">
        <v>24825311.992040556</v>
      </c>
      <c r="V265" s="159">
        <v>0</v>
      </c>
      <c r="W265" s="159">
        <v>0</v>
      </c>
      <c r="X265" s="159">
        <v>67466250.290000007</v>
      </c>
      <c r="Y265" s="159">
        <v>464286.3049858851</v>
      </c>
      <c r="Z265" s="159">
        <v>0</v>
      </c>
      <c r="AA265" s="155">
        <v>0</v>
      </c>
      <c r="AB265" s="159">
        <v>7322830.5710184798</v>
      </c>
      <c r="AC265" s="159">
        <v>19849456.32</v>
      </c>
      <c r="AD265" s="174">
        <f>SUM(Muut[[#This Row],[Työttömyysaste]:[Työttömät ja palveluissa olevat ]])</f>
        <v>119928135.47804493</v>
      </c>
      <c r="AF265" s="62"/>
    </row>
    <row r="266" spans="1:32" s="45" customFormat="1" x14ac:dyDescent="0.25">
      <c r="A266" s="90">
        <v>844</v>
      </c>
      <c r="B266" s="151" t="s">
        <v>265</v>
      </c>
      <c r="C266" s="391">
        <v>1388</v>
      </c>
      <c r="D266" s="134">
        <v>65.75</v>
      </c>
      <c r="E266" s="41">
        <v>545</v>
      </c>
      <c r="F266" s="330">
        <f t="shared" si="7"/>
        <v>0.12064220183486239</v>
      </c>
      <c r="G266" s="373">
        <f>Muut[[#This Row],[Keskim. työttömyysaste 2025, %]]/$F$12</f>
        <v>1.0122129756951816</v>
      </c>
      <c r="H266" s="166">
        <v>0</v>
      </c>
      <c r="I266" s="379">
        <v>0</v>
      </c>
      <c r="J266" s="385">
        <v>36</v>
      </c>
      <c r="K266" s="269">
        <v>347.73</v>
      </c>
      <c r="L266" s="170">
        <f t="shared" si="8"/>
        <v>3.9916026802404163</v>
      </c>
      <c r="M266" s="373">
        <v>4.6569492737758873</v>
      </c>
      <c r="N266" s="166">
        <v>3</v>
      </c>
      <c r="O266" s="393">
        <v>142</v>
      </c>
      <c r="P266" s="269">
        <v>331</v>
      </c>
      <c r="Q266" s="15">
        <v>46</v>
      </c>
      <c r="R266" s="158">
        <f>Muut[[#This Row],[30 - 54 v. ilman tutkintoa 31.12.2025]]/Muut[[#This Row],[30 - 54 v. väestö 31.12.2025]]</f>
        <v>0.13897280966767372</v>
      </c>
      <c r="S266" s="397">
        <v>0.91847660451680746</v>
      </c>
      <c r="T266" s="479">
        <v>75.25</v>
      </c>
      <c r="U266" s="197">
        <v>111258.11801687839</v>
      </c>
      <c r="V266" s="159">
        <v>0</v>
      </c>
      <c r="W266" s="159">
        <v>0</v>
      </c>
      <c r="X266" s="159">
        <v>77136.12</v>
      </c>
      <c r="Y266" s="159">
        <v>306838.75025228423</v>
      </c>
      <c r="Z266" s="159">
        <v>0</v>
      </c>
      <c r="AA266" s="155">
        <v>48052.799999999996</v>
      </c>
      <c r="AB266" s="159">
        <v>41432.479629753179</v>
      </c>
      <c r="AC266" s="159">
        <v>60593.557500000003</v>
      </c>
      <c r="AD266" s="174">
        <f>SUM(Muut[[#This Row],[Työttömyysaste]:[Työttömät ja palveluissa olevat ]])</f>
        <v>645311.8253989158</v>
      </c>
      <c r="AF266" s="62"/>
    </row>
    <row r="267" spans="1:32" s="45" customFormat="1" x14ac:dyDescent="0.25">
      <c r="A267" s="90">
        <v>845</v>
      </c>
      <c r="B267" s="151" t="s">
        <v>266</v>
      </c>
      <c r="C267" s="391">
        <v>2837</v>
      </c>
      <c r="D267" s="134">
        <v>119.91666666666667</v>
      </c>
      <c r="E267" s="41">
        <v>1203</v>
      </c>
      <c r="F267" s="330">
        <f t="shared" si="7"/>
        <v>9.9681352175117768E-2</v>
      </c>
      <c r="G267" s="373">
        <f>Muut[[#This Row],[Keskim. työttömyysaste 2025, %]]/$F$12</f>
        <v>0.8363471204264632</v>
      </c>
      <c r="H267" s="166">
        <v>0</v>
      </c>
      <c r="I267" s="379">
        <v>0</v>
      </c>
      <c r="J267" s="385">
        <v>92</v>
      </c>
      <c r="K267" s="269">
        <v>1559.9</v>
      </c>
      <c r="L267" s="170">
        <f t="shared" si="8"/>
        <v>1.8187063273286748</v>
      </c>
      <c r="M267" s="373">
        <v>10.220831655790551</v>
      </c>
      <c r="N267" s="166">
        <v>0</v>
      </c>
      <c r="O267" s="393">
        <v>0</v>
      </c>
      <c r="P267" s="269">
        <v>678</v>
      </c>
      <c r="Q267" s="15">
        <v>87</v>
      </c>
      <c r="R267" s="158">
        <f>Muut[[#This Row],[30 - 54 v. ilman tutkintoa 31.12.2025]]/Muut[[#This Row],[30 - 54 v. väestö 31.12.2025]]</f>
        <v>0.12831858407079647</v>
      </c>
      <c r="S267" s="397">
        <v>0.84806242081154626</v>
      </c>
      <c r="T267" s="479">
        <v>154</v>
      </c>
      <c r="U267" s="197">
        <v>187895.4418596637</v>
      </c>
      <c r="V267" s="159">
        <v>0</v>
      </c>
      <c r="W267" s="159">
        <v>0</v>
      </c>
      <c r="X267" s="159">
        <v>197125.64</v>
      </c>
      <c r="Y267" s="159">
        <v>1376463.8268729709</v>
      </c>
      <c r="Z267" s="159">
        <v>0</v>
      </c>
      <c r="AA267" s="155">
        <v>0</v>
      </c>
      <c r="AB267" s="159">
        <v>78193.475354876588</v>
      </c>
      <c r="AC267" s="159">
        <v>124005.42</v>
      </c>
      <c r="AD267" s="174">
        <f>SUM(Muut[[#This Row],[Työttömyysaste]:[Työttömät ja palveluissa olevat ]])</f>
        <v>1963683.804087511</v>
      </c>
      <c r="AF267" s="62"/>
    </row>
    <row r="268" spans="1:32" s="45" customFormat="1" x14ac:dyDescent="0.25">
      <c r="A268" s="90">
        <v>846</v>
      </c>
      <c r="B268" s="151" t="s">
        <v>267</v>
      </c>
      <c r="C268" s="391">
        <v>4574</v>
      </c>
      <c r="D268" s="134">
        <v>172.41666666666666</v>
      </c>
      <c r="E268" s="41">
        <v>1941</v>
      </c>
      <c r="F268" s="330">
        <f t="shared" ref="F268:F304" si="9">D268/E268</f>
        <v>8.8828782414562935E-2</v>
      </c>
      <c r="G268" s="373">
        <f>Muut[[#This Row],[Keskim. työttömyysaste 2025, %]]/$F$12</f>
        <v>0.74529182000756489</v>
      </c>
      <c r="H268" s="166">
        <v>0</v>
      </c>
      <c r="I268" s="379">
        <v>34</v>
      </c>
      <c r="J268" s="385">
        <v>130</v>
      </c>
      <c r="K268" s="269">
        <v>554.78</v>
      </c>
      <c r="L268" s="170">
        <f t="shared" si="8"/>
        <v>8.2447096146220122</v>
      </c>
      <c r="M268" s="373">
        <v>2.2546204865700061</v>
      </c>
      <c r="N268" s="166">
        <v>0</v>
      </c>
      <c r="O268" s="393">
        <v>0</v>
      </c>
      <c r="P268" s="269">
        <v>1056</v>
      </c>
      <c r="Q268" s="15">
        <v>149</v>
      </c>
      <c r="R268" s="158">
        <f>Muut[[#This Row],[30 - 54 v. ilman tutkintoa 31.12.2025]]/Muut[[#This Row],[30 - 54 v. väestö 31.12.2025]]</f>
        <v>0.14109848484848486</v>
      </c>
      <c r="S268" s="397">
        <v>0.93252527293652065</v>
      </c>
      <c r="T268" s="479">
        <v>222.91666666666666</v>
      </c>
      <c r="U268" s="197">
        <v>269955.9213015493</v>
      </c>
      <c r="V268" s="159">
        <v>0</v>
      </c>
      <c r="W268" s="159">
        <v>0</v>
      </c>
      <c r="X268" s="159">
        <v>278547.10000000003</v>
      </c>
      <c r="Y268" s="159">
        <v>489540.74099146522</v>
      </c>
      <c r="Z268" s="159">
        <v>0</v>
      </c>
      <c r="AA268" s="155">
        <v>0</v>
      </c>
      <c r="AB268" s="159">
        <v>138624.5444483785</v>
      </c>
      <c r="AC268" s="159">
        <v>179499.1875</v>
      </c>
      <c r="AD268" s="174">
        <f>SUM(Muut[[#This Row],[Työttömyysaste]:[Työttömät ja palveluissa olevat ]])</f>
        <v>1356167.4942413932</v>
      </c>
      <c r="AF268" s="62"/>
    </row>
    <row r="269" spans="1:32" s="45" customFormat="1" x14ac:dyDescent="0.25">
      <c r="A269" s="90">
        <v>848</v>
      </c>
      <c r="B269" s="151" t="s">
        <v>268</v>
      </c>
      <c r="C269" s="391">
        <v>3869</v>
      </c>
      <c r="D269" s="134">
        <v>284.25</v>
      </c>
      <c r="E269" s="41">
        <v>1652</v>
      </c>
      <c r="F269" s="330">
        <f t="shared" si="9"/>
        <v>0.17206416464891042</v>
      </c>
      <c r="G269" s="373">
        <f>Muut[[#This Row],[Keskim. työttömyysaste 2025, %]]/$F$12</f>
        <v>1.4436538579441782</v>
      </c>
      <c r="H269" s="166">
        <v>0</v>
      </c>
      <c r="I269" s="379">
        <v>0</v>
      </c>
      <c r="J269" s="385">
        <v>248</v>
      </c>
      <c r="K269" s="269">
        <v>837.78</v>
      </c>
      <c r="L269" s="170">
        <f t="shared" ref="L269:L304" si="10">C269/K269</f>
        <v>4.6181575115185369</v>
      </c>
      <c r="M269" s="373">
        <v>4.0251314851396609</v>
      </c>
      <c r="N269" s="166">
        <v>0</v>
      </c>
      <c r="O269" s="393">
        <v>0</v>
      </c>
      <c r="P269" s="269">
        <v>969</v>
      </c>
      <c r="Q269" s="15">
        <v>143</v>
      </c>
      <c r="R269" s="158">
        <f>Muut[[#This Row],[30 - 54 v. ilman tutkintoa 31.12.2025]]/Muut[[#This Row],[30 - 54 v. väestö 31.12.2025]]</f>
        <v>0.14757481940144479</v>
      </c>
      <c r="S269" s="397">
        <v>0.97532761523744882</v>
      </c>
      <c r="T269" s="479">
        <v>348</v>
      </c>
      <c r="U269" s="197">
        <v>442315.48972200934</v>
      </c>
      <c r="V269" s="159">
        <v>0</v>
      </c>
      <c r="W269" s="159">
        <v>0</v>
      </c>
      <c r="X269" s="159">
        <v>531382.16</v>
      </c>
      <c r="Y269" s="159">
        <v>739261.40449877386</v>
      </c>
      <c r="Z269" s="159">
        <v>0</v>
      </c>
      <c r="AA269" s="155">
        <v>0</v>
      </c>
      <c r="AB269" s="159">
        <v>122640.1326589949</v>
      </c>
      <c r="AC269" s="159">
        <v>280220.03999999998</v>
      </c>
      <c r="AD269" s="174">
        <f>SUM(Muut[[#This Row],[Työttömyysaste]:[Työttömät ja palveluissa olevat ]])</f>
        <v>2115819.2268797783</v>
      </c>
      <c r="AF269" s="62"/>
    </row>
    <row r="270" spans="1:32" s="45" customFormat="1" x14ac:dyDescent="0.25">
      <c r="A270" s="90">
        <v>849</v>
      </c>
      <c r="B270" s="151" t="s">
        <v>269</v>
      </c>
      <c r="C270" s="391">
        <v>2750</v>
      </c>
      <c r="D270" s="134">
        <v>101.25</v>
      </c>
      <c r="E270" s="41">
        <v>1146</v>
      </c>
      <c r="F270" s="330">
        <f t="shared" si="9"/>
        <v>8.8350785340314139E-2</v>
      </c>
      <c r="G270" s="373">
        <f>Muut[[#This Row],[Keskim. työttömyysaste 2025, %]]/$F$12</f>
        <v>0.7412813258890868</v>
      </c>
      <c r="H270" s="166">
        <v>0</v>
      </c>
      <c r="I270" s="379">
        <v>0</v>
      </c>
      <c r="J270" s="385">
        <v>75</v>
      </c>
      <c r="K270" s="269">
        <v>609.14</v>
      </c>
      <c r="L270" s="170">
        <f t="shared" si="10"/>
        <v>4.5145615129526879</v>
      </c>
      <c r="M270" s="373">
        <v>4.1174964943139756</v>
      </c>
      <c r="N270" s="166">
        <v>0</v>
      </c>
      <c r="O270" s="393">
        <v>0</v>
      </c>
      <c r="P270" s="269">
        <v>668</v>
      </c>
      <c r="Q270" s="15">
        <v>90</v>
      </c>
      <c r="R270" s="158">
        <f>Muut[[#This Row],[30 - 54 v. ilman tutkintoa 31.12.2025]]/Muut[[#This Row],[30 - 54 v. väestö 31.12.2025]]</f>
        <v>0.1347305389221557</v>
      </c>
      <c r="S270" s="397">
        <v>0.89043927520683719</v>
      </c>
      <c r="T270" s="479">
        <v>122.41666666666667</v>
      </c>
      <c r="U270" s="197">
        <v>161430.68754218114</v>
      </c>
      <c r="V270" s="159">
        <v>0</v>
      </c>
      <c r="W270" s="159">
        <v>0</v>
      </c>
      <c r="X270" s="159">
        <v>160700.25</v>
      </c>
      <c r="Y270" s="159">
        <v>537508.28610898217</v>
      </c>
      <c r="Z270" s="159">
        <v>0</v>
      </c>
      <c r="AA270" s="155">
        <v>0</v>
      </c>
      <c r="AB270" s="159">
        <v>79583.010221611083</v>
      </c>
      <c r="AC270" s="159">
        <v>98573.572500000009</v>
      </c>
      <c r="AD270" s="174">
        <f>SUM(Muut[[#This Row],[Työttömyysaste]:[Työttömät ja palveluissa olevat ]])</f>
        <v>1037795.8063727744</v>
      </c>
      <c r="AF270" s="62"/>
    </row>
    <row r="271" spans="1:32" s="45" customFormat="1" x14ac:dyDescent="0.25">
      <c r="A271" s="90">
        <v>850</v>
      </c>
      <c r="B271" s="151" t="s">
        <v>270</v>
      </c>
      <c r="C271" s="391">
        <v>2307</v>
      </c>
      <c r="D271" s="134">
        <v>91.25</v>
      </c>
      <c r="E271" s="41">
        <v>996</v>
      </c>
      <c r="F271" s="330">
        <f t="shared" si="9"/>
        <v>9.1616465863453816E-2</v>
      </c>
      <c r="G271" s="373">
        <f>Muut[[#This Row],[Keskim. työttömyysaste 2025, %]]/$F$12</f>
        <v>0.76868105956206578</v>
      </c>
      <c r="H271" s="166">
        <v>0</v>
      </c>
      <c r="I271" s="379">
        <v>0</v>
      </c>
      <c r="J271" s="385">
        <v>55</v>
      </c>
      <c r="K271" s="269">
        <v>361.47</v>
      </c>
      <c r="L271" s="170">
        <f t="shared" si="10"/>
        <v>6.38227238775002</v>
      </c>
      <c r="M271" s="373">
        <v>2.9125505891328261</v>
      </c>
      <c r="N271" s="166">
        <v>0</v>
      </c>
      <c r="O271" s="393">
        <v>0</v>
      </c>
      <c r="P271" s="269">
        <v>673</v>
      </c>
      <c r="Q271" s="15">
        <v>68</v>
      </c>
      <c r="R271" s="158">
        <f>Muut[[#This Row],[30 - 54 v. ilman tutkintoa 31.12.2025]]/Muut[[#This Row],[30 - 54 v. väestö 31.12.2025]]</f>
        <v>0.10104011887072809</v>
      </c>
      <c r="S271" s="397">
        <v>0.66777800292216227</v>
      </c>
      <c r="T271" s="479">
        <v>112.75</v>
      </c>
      <c r="U271" s="197">
        <v>140431.36511720301</v>
      </c>
      <c r="V271" s="159">
        <v>0</v>
      </c>
      <c r="W271" s="159">
        <v>0</v>
      </c>
      <c r="X271" s="159">
        <v>117846.85</v>
      </c>
      <c r="Y271" s="159">
        <v>318962.99730737403</v>
      </c>
      <c r="Z271" s="159">
        <v>0</v>
      </c>
      <c r="AA271" s="155">
        <v>0</v>
      </c>
      <c r="AB271" s="159">
        <v>50068.325214096418</v>
      </c>
      <c r="AC271" s="159">
        <v>90789.682499999995</v>
      </c>
      <c r="AD271" s="174">
        <f>SUM(Muut[[#This Row],[Työttömyysaste]:[Työttömät ja palveluissa olevat ]])</f>
        <v>718099.22013867344</v>
      </c>
      <c r="AF271" s="62"/>
    </row>
    <row r="272" spans="1:32" s="45" customFormat="1" x14ac:dyDescent="0.25">
      <c r="A272" s="90">
        <v>851</v>
      </c>
      <c r="B272" s="151" t="s">
        <v>271</v>
      </c>
      <c r="C272" s="391">
        <v>20823</v>
      </c>
      <c r="D272" s="134">
        <v>879.33333333333337</v>
      </c>
      <c r="E272" s="41">
        <v>9559</v>
      </c>
      <c r="F272" s="330">
        <f t="shared" si="9"/>
        <v>9.1990096593088544E-2</v>
      </c>
      <c r="G272" s="373">
        <f>Muut[[#This Row],[Keskim. työttömyysaste 2025, %]]/$F$12</f>
        <v>0.77181589850650423</v>
      </c>
      <c r="H272" s="166">
        <v>0</v>
      </c>
      <c r="I272" s="379">
        <v>100</v>
      </c>
      <c r="J272" s="385">
        <v>928</v>
      </c>
      <c r="K272" s="269">
        <v>1188.74</v>
      </c>
      <c r="L272" s="170">
        <f t="shared" si="10"/>
        <v>17.516866598246882</v>
      </c>
      <c r="M272" s="373">
        <v>1.0611881467892139</v>
      </c>
      <c r="N272" s="166">
        <v>0</v>
      </c>
      <c r="O272" s="393">
        <v>0</v>
      </c>
      <c r="P272" s="269">
        <v>6203</v>
      </c>
      <c r="Q272" s="15">
        <v>733</v>
      </c>
      <c r="R272" s="158">
        <f>Muut[[#This Row],[30 - 54 v. ilman tutkintoa 31.12.2025]]/Muut[[#This Row],[30 - 54 v. väestö 31.12.2025]]</f>
        <v>0.11816862808318555</v>
      </c>
      <c r="S272" s="397">
        <v>0.78098097420491264</v>
      </c>
      <c r="T272" s="479">
        <v>1207.5833333333335</v>
      </c>
      <c r="U272" s="197">
        <v>1272703.8631798481</v>
      </c>
      <c r="V272" s="159">
        <v>0</v>
      </c>
      <c r="W272" s="159">
        <v>0</v>
      </c>
      <c r="X272" s="159">
        <v>1988397.76</v>
      </c>
      <c r="Y272" s="159">
        <v>1048950.3234546927</v>
      </c>
      <c r="Z272" s="159">
        <v>0</v>
      </c>
      <c r="AA272" s="155">
        <v>0</v>
      </c>
      <c r="AB272" s="159">
        <v>528526.92184073909</v>
      </c>
      <c r="AC272" s="159">
        <v>972382.32750000013</v>
      </c>
      <c r="AD272" s="174">
        <f>SUM(Muut[[#This Row],[Työttömyysaste]:[Työttömät ja palveluissa olevat ]])</f>
        <v>5810961.1959752813</v>
      </c>
      <c r="AF272" s="62"/>
    </row>
    <row r="273" spans="1:32" s="45" customFormat="1" x14ac:dyDescent="0.25">
      <c r="A273" s="90">
        <v>853</v>
      </c>
      <c r="B273" s="151" t="s">
        <v>272</v>
      </c>
      <c r="C273" s="391">
        <v>209633</v>
      </c>
      <c r="D273" s="134">
        <v>15067.833333333334</v>
      </c>
      <c r="E273" s="41">
        <v>102715</v>
      </c>
      <c r="F273" s="330">
        <f t="shared" si="9"/>
        <v>0.14669554917327882</v>
      </c>
      <c r="G273" s="373">
        <f>Muut[[#This Row],[Keskim. työttömyysaste 2025, %]]/$F$12</f>
        <v>1.2308059376533573</v>
      </c>
      <c r="H273" s="166">
        <v>1</v>
      </c>
      <c r="I273" s="379">
        <v>11306</v>
      </c>
      <c r="J273" s="385">
        <v>37500</v>
      </c>
      <c r="K273" s="269">
        <v>245.85</v>
      </c>
      <c r="L273" s="170">
        <f t="shared" si="10"/>
        <v>852.68659751881228</v>
      </c>
      <c r="M273" s="373">
        <v>2.1800144692126912E-2</v>
      </c>
      <c r="N273" s="166">
        <v>0</v>
      </c>
      <c r="O273" s="393">
        <v>0</v>
      </c>
      <c r="P273" s="269">
        <v>68632</v>
      </c>
      <c r="Q273" s="15">
        <v>13179</v>
      </c>
      <c r="R273" s="158">
        <f>Muut[[#This Row],[30 - 54 v. ilman tutkintoa 31.12.2025]]/Muut[[#This Row],[30 - 54 v. väestö 31.12.2025]]</f>
        <v>0.19202412868632707</v>
      </c>
      <c r="S273" s="397">
        <v>1.2690947971971618</v>
      </c>
      <c r="T273" s="479">
        <v>19827.333333333336</v>
      </c>
      <c r="U273" s="197">
        <v>20432409.081933152</v>
      </c>
      <c r="V273" s="159">
        <v>4931888.8478999995</v>
      </c>
      <c r="W273" s="159">
        <v>3533845.1921999999</v>
      </c>
      <c r="X273" s="159">
        <v>80350125</v>
      </c>
      <c r="Y273" s="159">
        <v>216939.31138965313</v>
      </c>
      <c r="Z273" s="159">
        <v>0</v>
      </c>
      <c r="AA273" s="155">
        <v>0</v>
      </c>
      <c r="AB273" s="159">
        <v>8646434.8626770601</v>
      </c>
      <c r="AC273" s="159">
        <v>15965563.620000003</v>
      </c>
      <c r="AD273" s="174">
        <f>SUM(Muut[[#This Row],[Työttömyysaste]:[Työttömät ja palveluissa olevat ]])</f>
        <v>134077205.91609988</v>
      </c>
      <c r="AF273" s="62"/>
    </row>
    <row r="274" spans="1:32" s="45" customFormat="1" x14ac:dyDescent="0.25">
      <c r="A274" s="90">
        <v>854</v>
      </c>
      <c r="B274" s="151" t="s">
        <v>273</v>
      </c>
      <c r="C274" s="391">
        <v>3146</v>
      </c>
      <c r="D274" s="134">
        <v>117.08333333333333</v>
      </c>
      <c r="E274" s="41">
        <v>1187</v>
      </c>
      <c r="F274" s="330">
        <f t="shared" si="9"/>
        <v>9.8638023027239535E-2</v>
      </c>
      <c r="G274" s="373">
        <f>Muut[[#This Row],[Keskim. työttömyysaste 2025, %]]/$F$12</f>
        <v>0.82759337351749251</v>
      </c>
      <c r="H274" s="166">
        <v>0</v>
      </c>
      <c r="I274" s="379">
        <v>26</v>
      </c>
      <c r="J274" s="385">
        <v>106</v>
      </c>
      <c r="K274" s="269">
        <v>1738.14</v>
      </c>
      <c r="L274" s="170">
        <f t="shared" si="10"/>
        <v>1.8099807840565201</v>
      </c>
      <c r="M274" s="373">
        <v>10.270104172756247</v>
      </c>
      <c r="N274" s="166">
        <v>0</v>
      </c>
      <c r="O274" s="393">
        <v>0</v>
      </c>
      <c r="P274" s="269">
        <v>634</v>
      </c>
      <c r="Q274" s="15">
        <v>117</v>
      </c>
      <c r="R274" s="158">
        <f>Muut[[#This Row],[30 - 54 v. ilman tutkintoa 31.12.2025]]/Muut[[#This Row],[30 - 54 v. väestö 31.12.2025]]</f>
        <v>0.18454258675078863</v>
      </c>
      <c r="S274" s="397">
        <v>1.2196490009299958</v>
      </c>
      <c r="T274" s="479">
        <v>158.83333333333331</v>
      </c>
      <c r="U274" s="197">
        <v>206179.77715688283</v>
      </c>
      <c r="V274" s="159">
        <v>0</v>
      </c>
      <c r="W274" s="159">
        <v>0</v>
      </c>
      <c r="X274" s="159">
        <v>227123.02000000002</v>
      </c>
      <c r="Y274" s="159">
        <v>1533743.7246240049</v>
      </c>
      <c r="Z274" s="159">
        <v>0</v>
      </c>
      <c r="AA274" s="155">
        <v>0</v>
      </c>
      <c r="AB274" s="159">
        <v>124703.01210008742</v>
      </c>
      <c r="AC274" s="159">
        <v>127897.36499999999</v>
      </c>
      <c r="AD274" s="174">
        <f>SUM(Muut[[#This Row],[Työttömyysaste]:[Työttömät ja palveluissa olevat ]])</f>
        <v>2219646.8988809753</v>
      </c>
      <c r="AF274" s="62"/>
    </row>
    <row r="275" spans="1:32" s="45" customFormat="1" x14ac:dyDescent="0.25">
      <c r="A275" s="90">
        <v>857</v>
      </c>
      <c r="B275" s="151" t="s">
        <v>274</v>
      </c>
      <c r="C275" s="391">
        <v>2270</v>
      </c>
      <c r="D275" s="134">
        <v>122.41666666666667</v>
      </c>
      <c r="E275" s="41">
        <v>833</v>
      </c>
      <c r="F275" s="330">
        <f t="shared" si="9"/>
        <v>0.14695878351340536</v>
      </c>
      <c r="G275" s="373">
        <f>Muut[[#This Row],[Keskim. työttömyysaste 2025, %]]/$F$12</f>
        <v>1.2330145281024059</v>
      </c>
      <c r="H275" s="166">
        <v>0</v>
      </c>
      <c r="I275" s="379">
        <v>0</v>
      </c>
      <c r="J275" s="385">
        <v>60</v>
      </c>
      <c r="K275" s="269">
        <v>543.15</v>
      </c>
      <c r="L275" s="170">
        <f t="shared" si="10"/>
        <v>4.1793243118843781</v>
      </c>
      <c r="M275" s="373">
        <v>4.4477742849695723</v>
      </c>
      <c r="N275" s="166">
        <v>0</v>
      </c>
      <c r="O275" s="393">
        <v>0</v>
      </c>
      <c r="P275" s="269">
        <v>534</v>
      </c>
      <c r="Q275" s="15">
        <v>79</v>
      </c>
      <c r="R275" s="158">
        <f>Muut[[#This Row],[30 - 54 v. ilman tutkintoa 31.12.2025]]/Muut[[#This Row],[30 - 54 v. väestö 31.12.2025]]</f>
        <v>0.14794007490636704</v>
      </c>
      <c r="S275" s="397">
        <v>0.97774160281346667</v>
      </c>
      <c r="T275" s="479">
        <v>141.66666666666669</v>
      </c>
      <c r="U275" s="197">
        <v>221648.294490575</v>
      </c>
      <c r="V275" s="159">
        <v>0</v>
      </c>
      <c r="W275" s="159">
        <v>0</v>
      </c>
      <c r="X275" s="159">
        <v>128560.20000000001</v>
      </c>
      <c r="Y275" s="159">
        <v>479278.36884803767</v>
      </c>
      <c r="Z275" s="159">
        <v>0</v>
      </c>
      <c r="AA275" s="155">
        <v>0</v>
      </c>
      <c r="AB275" s="159">
        <v>72132.886747563505</v>
      </c>
      <c r="AC275" s="159">
        <v>114074.25000000001</v>
      </c>
      <c r="AD275" s="174">
        <f>SUM(Muut[[#This Row],[Työttömyysaste]:[Työttömät ja palveluissa olevat ]])</f>
        <v>1015694.0000861762</v>
      </c>
      <c r="AF275" s="62"/>
    </row>
    <row r="276" spans="1:32" s="45" customFormat="1" x14ac:dyDescent="0.25">
      <c r="A276" s="90">
        <v>858</v>
      </c>
      <c r="B276" s="151" t="s">
        <v>275</v>
      </c>
      <c r="C276" s="391">
        <v>42479</v>
      </c>
      <c r="D276" s="134">
        <v>1982.5833333333333</v>
      </c>
      <c r="E276" s="41">
        <v>21735</v>
      </c>
      <c r="F276" s="330">
        <f t="shared" si="9"/>
        <v>9.1216164404570199E-2</v>
      </c>
      <c r="G276" s="373">
        <f>Muut[[#This Row],[Keskim. työttömyysaste 2025, %]]/$F$12</f>
        <v>0.7653224476940037</v>
      </c>
      <c r="H276" s="166">
        <v>0</v>
      </c>
      <c r="I276" s="379">
        <v>600</v>
      </c>
      <c r="J276" s="385">
        <v>3736</v>
      </c>
      <c r="K276" s="269">
        <v>219.54</v>
      </c>
      <c r="L276" s="170">
        <f t="shared" si="10"/>
        <v>193.49093559260271</v>
      </c>
      <c r="M276" s="373">
        <v>9.6070087965702863E-2</v>
      </c>
      <c r="N276" s="166">
        <v>0</v>
      </c>
      <c r="O276" s="393">
        <v>0</v>
      </c>
      <c r="P276" s="269">
        <v>14762</v>
      </c>
      <c r="Q276" s="15">
        <v>2168</v>
      </c>
      <c r="R276" s="158">
        <f>Muut[[#This Row],[30 - 54 v. ilman tutkintoa 31.12.2025]]/Muut[[#This Row],[30 - 54 v. väestö 31.12.2025]]</f>
        <v>0.14686356862213792</v>
      </c>
      <c r="S276" s="397">
        <v>0.97062693168431446</v>
      </c>
      <c r="T276" s="479">
        <v>2385.4166666666665</v>
      </c>
      <c r="U276" s="197">
        <v>2574477.3733204557</v>
      </c>
      <c r="V276" s="159">
        <v>0</v>
      </c>
      <c r="W276" s="159">
        <v>0</v>
      </c>
      <c r="X276" s="159">
        <v>8005015.1200000001</v>
      </c>
      <c r="Y276" s="159">
        <v>193723.23133001602</v>
      </c>
      <c r="Z276" s="159">
        <v>0</v>
      </c>
      <c r="AA276" s="155">
        <v>0</v>
      </c>
      <c r="AB276" s="159">
        <v>1340015.9965080847</v>
      </c>
      <c r="AC276" s="159">
        <v>1920809.0625</v>
      </c>
      <c r="AD276" s="174">
        <f>SUM(Muut[[#This Row],[Työttömyysaste]:[Työttömät ja palveluissa olevat ]])</f>
        <v>14034040.783658557</v>
      </c>
      <c r="AF276" s="62"/>
    </row>
    <row r="277" spans="1:32" s="45" customFormat="1" x14ac:dyDescent="0.25">
      <c r="A277" s="90">
        <v>859</v>
      </c>
      <c r="B277" s="151" t="s">
        <v>276</v>
      </c>
      <c r="C277" s="391">
        <v>6470</v>
      </c>
      <c r="D277" s="134">
        <v>253.16666666666666</v>
      </c>
      <c r="E277" s="41">
        <v>2801</v>
      </c>
      <c r="F277" s="330">
        <f t="shared" si="9"/>
        <v>9.0384386528620728E-2</v>
      </c>
      <c r="G277" s="373">
        <f>Muut[[#This Row],[Keskim. työttömyysaste 2025, %]]/$F$12</f>
        <v>0.75834365962376693</v>
      </c>
      <c r="H277" s="166">
        <v>0</v>
      </c>
      <c r="I277" s="379">
        <v>13</v>
      </c>
      <c r="J277" s="385">
        <v>70</v>
      </c>
      <c r="K277" s="269">
        <v>491.81</v>
      </c>
      <c r="L277" s="170">
        <f t="shared" si="10"/>
        <v>13.155486875012707</v>
      </c>
      <c r="M277" s="373">
        <v>1.4129991067266778</v>
      </c>
      <c r="N277" s="166">
        <v>0</v>
      </c>
      <c r="O277" s="393">
        <v>0</v>
      </c>
      <c r="P277" s="269">
        <v>1936</v>
      </c>
      <c r="Q277" s="15">
        <v>145</v>
      </c>
      <c r="R277" s="158">
        <f>Muut[[#This Row],[30 - 54 v. ilman tutkintoa 31.12.2025]]/Muut[[#This Row],[30 - 54 v. väestö 31.12.2025]]</f>
        <v>7.4896694214876033E-2</v>
      </c>
      <c r="S277" s="397">
        <v>0.49499511132078883</v>
      </c>
      <c r="T277" s="479">
        <v>327.75</v>
      </c>
      <c r="U277" s="197">
        <v>388544.42660427146</v>
      </c>
      <c r="V277" s="159">
        <v>0</v>
      </c>
      <c r="W277" s="159">
        <v>0</v>
      </c>
      <c r="X277" s="159">
        <v>149986.9</v>
      </c>
      <c r="Y277" s="159">
        <v>433975.6873481606</v>
      </c>
      <c r="Z277" s="159">
        <v>0</v>
      </c>
      <c r="AA277" s="155">
        <v>0</v>
      </c>
      <c r="AB277" s="159">
        <v>104085.09703297887</v>
      </c>
      <c r="AC277" s="159">
        <v>263914.13250000001</v>
      </c>
      <c r="AD277" s="174">
        <f>SUM(Muut[[#This Row],[Työttömyysaste]:[Työttömät ja palveluissa olevat ]])</f>
        <v>1340506.2434854109</v>
      </c>
      <c r="AF277" s="62"/>
    </row>
    <row r="278" spans="1:32" s="45" customFormat="1" x14ac:dyDescent="0.25">
      <c r="A278" s="90">
        <v>886</v>
      </c>
      <c r="B278" s="151" t="s">
        <v>277</v>
      </c>
      <c r="C278" s="391">
        <v>12339</v>
      </c>
      <c r="D278" s="134">
        <v>508.5</v>
      </c>
      <c r="E278" s="41">
        <v>5665</v>
      </c>
      <c r="F278" s="330">
        <f t="shared" si="9"/>
        <v>8.976169461606355E-2</v>
      </c>
      <c r="G278" s="373">
        <f>Muut[[#This Row],[Keskim. työttömyysaste 2025, %]]/$F$12</f>
        <v>0.75311914594476781</v>
      </c>
      <c r="H278" s="166">
        <v>0</v>
      </c>
      <c r="I278" s="379">
        <v>43</v>
      </c>
      <c r="J278" s="385">
        <v>412</v>
      </c>
      <c r="K278" s="269">
        <v>400.84</v>
      </c>
      <c r="L278" s="170">
        <f t="shared" si="10"/>
        <v>30.782856002394972</v>
      </c>
      <c r="M278" s="373">
        <v>0.60386506052268996</v>
      </c>
      <c r="N278" s="166">
        <v>0</v>
      </c>
      <c r="O278" s="393">
        <v>0</v>
      </c>
      <c r="P278" s="269">
        <v>3746</v>
      </c>
      <c r="Q278" s="15">
        <v>353</v>
      </c>
      <c r="R278" s="158">
        <f>Muut[[#This Row],[30 - 54 v. ilman tutkintoa 31.12.2025]]/Muut[[#This Row],[30 - 54 v. väestö 31.12.2025]]</f>
        <v>9.4233849439402023E-2</v>
      </c>
      <c r="S278" s="397">
        <v>0.62279510841452512</v>
      </c>
      <c r="T278" s="479">
        <v>631.5</v>
      </c>
      <c r="U278" s="197">
        <v>735891.85426013102</v>
      </c>
      <c r="V278" s="159">
        <v>0</v>
      </c>
      <c r="W278" s="159">
        <v>0</v>
      </c>
      <c r="X278" s="159">
        <v>882780.04</v>
      </c>
      <c r="Y278" s="159">
        <v>353703.28890554619</v>
      </c>
      <c r="Z278" s="159">
        <v>0</v>
      </c>
      <c r="AA278" s="155">
        <v>0</v>
      </c>
      <c r="AB278" s="159">
        <v>249751.73738862184</v>
      </c>
      <c r="AC278" s="159">
        <v>508502.745</v>
      </c>
      <c r="AD278" s="174">
        <f>SUM(Muut[[#This Row],[Työttömyysaste]:[Työttömät ja palveluissa olevat ]])</f>
        <v>2730629.6655542995</v>
      </c>
      <c r="AF278" s="62"/>
    </row>
    <row r="279" spans="1:32" s="45" customFormat="1" x14ac:dyDescent="0.25">
      <c r="A279" s="90">
        <v>887</v>
      </c>
      <c r="B279" s="151" t="s">
        <v>278</v>
      </c>
      <c r="C279" s="391">
        <v>4440</v>
      </c>
      <c r="D279" s="134">
        <v>258.75</v>
      </c>
      <c r="E279" s="41">
        <v>1886</v>
      </c>
      <c r="F279" s="330">
        <f t="shared" si="9"/>
        <v>0.13719512195121952</v>
      </c>
      <c r="G279" s="373">
        <f>Muut[[#This Row],[Keskim. työttömyysaste 2025, %]]/$F$12</f>
        <v>1.151095392234273</v>
      </c>
      <c r="H279" s="166">
        <v>0</v>
      </c>
      <c r="I279" s="379">
        <v>11</v>
      </c>
      <c r="J279" s="385">
        <v>152</v>
      </c>
      <c r="K279" s="269">
        <v>475.51</v>
      </c>
      <c r="L279" s="170">
        <f t="shared" si="10"/>
        <v>9.3373430632373662</v>
      </c>
      <c r="M279" s="373">
        <v>1.9907902148453966</v>
      </c>
      <c r="N279" s="166">
        <v>0</v>
      </c>
      <c r="O279" s="393">
        <v>0</v>
      </c>
      <c r="P279" s="269">
        <v>1212</v>
      </c>
      <c r="Q279" s="15">
        <v>190</v>
      </c>
      <c r="R279" s="158">
        <f>Muut[[#This Row],[30 - 54 v. ilman tutkintoa 31.12.2025]]/Muut[[#This Row],[30 - 54 v. väestö 31.12.2025]]</f>
        <v>0.15676567656765678</v>
      </c>
      <c r="S279" s="397">
        <v>1.0360703411189198</v>
      </c>
      <c r="T279" s="479">
        <v>343.25</v>
      </c>
      <c r="U279" s="197">
        <v>404729.28385298239</v>
      </c>
      <c r="V279" s="159">
        <v>0</v>
      </c>
      <c r="W279" s="159">
        <v>0</v>
      </c>
      <c r="X279" s="159">
        <v>325685.84000000003</v>
      </c>
      <c r="Y279" s="159">
        <v>419592.48305427679</v>
      </c>
      <c r="Z279" s="159">
        <v>0</v>
      </c>
      <c r="AA279" s="155">
        <v>0</v>
      </c>
      <c r="AB279" s="159">
        <v>149504.95022346012</v>
      </c>
      <c r="AC279" s="159">
        <v>276395.19750000001</v>
      </c>
      <c r="AD279" s="174">
        <f>SUM(Muut[[#This Row],[Työttömyysaste]:[Työttömät ja palveluissa olevat ]])</f>
        <v>1575907.7546307193</v>
      </c>
      <c r="AF279" s="62"/>
    </row>
    <row r="280" spans="1:32" s="45" customFormat="1" x14ac:dyDescent="0.25">
      <c r="A280" s="90">
        <v>889</v>
      </c>
      <c r="B280" s="151" t="s">
        <v>279</v>
      </c>
      <c r="C280" s="391">
        <v>2399</v>
      </c>
      <c r="D280" s="134">
        <v>133.66666666666666</v>
      </c>
      <c r="E280" s="41">
        <v>998</v>
      </c>
      <c r="F280" s="330">
        <f t="shared" si="9"/>
        <v>0.13393453573814296</v>
      </c>
      <c r="G280" s="373">
        <f>Muut[[#This Row],[Keskim. työttömyysaste 2025, %]]/$F$12</f>
        <v>1.123738400874263</v>
      </c>
      <c r="H280" s="166">
        <v>0</v>
      </c>
      <c r="I280" s="379">
        <v>0</v>
      </c>
      <c r="J280" s="385">
        <v>48</v>
      </c>
      <c r="K280" s="269">
        <v>1669.43</v>
      </c>
      <c r="L280" s="170">
        <f t="shared" si="10"/>
        <v>1.437017425109169</v>
      </c>
      <c r="M280" s="373">
        <v>12.935605983716812</v>
      </c>
      <c r="N280" s="166">
        <v>0</v>
      </c>
      <c r="O280" s="393">
        <v>0</v>
      </c>
      <c r="P280" s="269">
        <v>565</v>
      </c>
      <c r="Q280" s="15">
        <v>60</v>
      </c>
      <c r="R280" s="158">
        <f>Muut[[#This Row],[30 - 54 v. ilman tutkintoa 31.12.2025]]/Muut[[#This Row],[30 - 54 v. väestö 31.12.2025]]</f>
        <v>0.10619469026548672</v>
      </c>
      <c r="S280" s="397">
        <v>0.70184476205093471</v>
      </c>
      <c r="T280" s="479">
        <v>167</v>
      </c>
      <c r="U280" s="197">
        <v>213484.23667259369</v>
      </c>
      <c r="V280" s="159">
        <v>0</v>
      </c>
      <c r="W280" s="159">
        <v>0</v>
      </c>
      <c r="X280" s="159">
        <v>102848.16</v>
      </c>
      <c r="Y280" s="159">
        <v>1473113.6652968419</v>
      </c>
      <c r="Z280" s="159">
        <v>0</v>
      </c>
      <c r="AA280" s="155">
        <v>0</v>
      </c>
      <c r="AB280" s="159">
        <v>54721.081485206247</v>
      </c>
      <c r="AC280" s="159">
        <v>134473.41</v>
      </c>
      <c r="AD280" s="174">
        <f>SUM(Muut[[#This Row],[Työttömyysaste]:[Työttömät ja palveluissa olevat ]])</f>
        <v>1978640.5534546417</v>
      </c>
      <c r="AF280" s="62"/>
    </row>
    <row r="281" spans="1:32" s="45" customFormat="1" x14ac:dyDescent="0.25">
      <c r="A281" s="90">
        <v>890</v>
      </c>
      <c r="B281" s="151" t="s">
        <v>280</v>
      </c>
      <c r="C281" s="391">
        <v>1112</v>
      </c>
      <c r="D281" s="134">
        <v>44.666666666666664</v>
      </c>
      <c r="E281" s="41">
        <v>517</v>
      </c>
      <c r="F281" s="330">
        <f t="shared" si="9"/>
        <v>8.6395873629916173E-2</v>
      </c>
      <c r="G281" s="373">
        <f>Muut[[#This Row],[Keskim. työttömyysaste 2025, %]]/$F$12</f>
        <v>0.72487921311670978</v>
      </c>
      <c r="H281" s="166">
        <v>0</v>
      </c>
      <c r="I281" s="379">
        <v>0</v>
      </c>
      <c r="J281" s="385">
        <v>50</v>
      </c>
      <c r="K281" s="269">
        <v>5148.38</v>
      </c>
      <c r="L281" s="170">
        <f t="shared" si="10"/>
        <v>0.21599027266829565</v>
      </c>
      <c r="M281" s="373">
        <v>20</v>
      </c>
      <c r="N281" s="166">
        <v>0</v>
      </c>
      <c r="O281" s="393">
        <v>0</v>
      </c>
      <c r="P281" s="269">
        <v>328</v>
      </c>
      <c r="Q281" s="15">
        <v>56</v>
      </c>
      <c r="R281" s="158">
        <f>Muut[[#This Row],[30 - 54 v. ilman tutkintoa 31.12.2025]]/Muut[[#This Row],[30 - 54 v. väestö 31.12.2025]]</f>
        <v>0.17073170731707318</v>
      </c>
      <c r="S281" s="397">
        <v>1.1283723715087184</v>
      </c>
      <c r="T281" s="479">
        <v>53</v>
      </c>
      <c r="U281" s="197">
        <v>63832.341594024016</v>
      </c>
      <c r="V281" s="159">
        <v>0</v>
      </c>
      <c r="W281" s="159">
        <v>0</v>
      </c>
      <c r="X281" s="159">
        <v>107133.5</v>
      </c>
      <c r="Y281" s="159">
        <v>1055732.8</v>
      </c>
      <c r="Z281" s="159">
        <v>0</v>
      </c>
      <c r="AA281" s="155">
        <v>0</v>
      </c>
      <c r="AB281" s="159">
        <v>40779.377506325087</v>
      </c>
      <c r="AC281" s="159">
        <v>42677.19</v>
      </c>
      <c r="AD281" s="174">
        <f>SUM(Muut[[#This Row],[Työttömyysaste]:[Työttömät ja palveluissa olevat ]])</f>
        <v>1310155.2091003491</v>
      </c>
      <c r="AF281" s="62"/>
    </row>
    <row r="282" spans="1:32" s="45" customFormat="1" x14ac:dyDescent="0.25">
      <c r="A282" s="90">
        <v>892</v>
      </c>
      <c r="B282" s="151" t="s">
        <v>281</v>
      </c>
      <c r="C282" s="391">
        <v>3651</v>
      </c>
      <c r="D282" s="134">
        <v>171.5</v>
      </c>
      <c r="E282" s="41">
        <v>1577</v>
      </c>
      <c r="F282" s="330">
        <f t="shared" si="9"/>
        <v>0.10875079264426125</v>
      </c>
      <c r="G282" s="373">
        <f>Muut[[#This Row],[Keskim. työttömyysaste 2025, %]]/$F$12</f>
        <v>0.91244159802666558</v>
      </c>
      <c r="H282" s="166">
        <v>0</v>
      </c>
      <c r="I282" s="379">
        <v>0</v>
      </c>
      <c r="J282" s="385">
        <v>56</v>
      </c>
      <c r="K282" s="269">
        <v>347.99</v>
      </c>
      <c r="L282" s="170">
        <f t="shared" si="10"/>
        <v>10.491680795425156</v>
      </c>
      <c r="M282" s="373">
        <v>1.7717553140820863</v>
      </c>
      <c r="N282" s="166">
        <v>0</v>
      </c>
      <c r="O282" s="393">
        <v>0</v>
      </c>
      <c r="P282" s="269">
        <v>1146</v>
      </c>
      <c r="Q282" s="15">
        <v>88</v>
      </c>
      <c r="R282" s="158">
        <f>Muut[[#This Row],[30 - 54 v. ilman tutkintoa 31.12.2025]]/Muut[[#This Row],[30 - 54 v. väestö 31.12.2025]]</f>
        <v>7.6788830715532289E-2</v>
      </c>
      <c r="S282" s="397">
        <v>0.50750031368779058</v>
      </c>
      <c r="T282" s="479">
        <v>220.5</v>
      </c>
      <c r="U282" s="197">
        <v>263807.56928936823</v>
      </c>
      <c r="V282" s="159">
        <v>0</v>
      </c>
      <c r="W282" s="159">
        <v>0</v>
      </c>
      <c r="X282" s="159">
        <v>119989.52</v>
      </c>
      <c r="Y282" s="159">
        <v>307068.17559684918</v>
      </c>
      <c r="Z282" s="159">
        <v>0</v>
      </c>
      <c r="AA282" s="155">
        <v>0</v>
      </c>
      <c r="AB282" s="159">
        <v>60218.718471409011</v>
      </c>
      <c r="AC282" s="159">
        <v>177553.215</v>
      </c>
      <c r="AD282" s="174">
        <f>SUM(Muut[[#This Row],[Työttömyysaste]:[Työttömät ja palveluissa olevat ]])</f>
        <v>928637.19835762645</v>
      </c>
      <c r="AF282" s="62"/>
    </row>
    <row r="283" spans="1:32" s="45" customFormat="1" x14ac:dyDescent="0.25">
      <c r="A283" s="90">
        <v>893</v>
      </c>
      <c r="B283" s="151" t="s">
        <v>282</v>
      </c>
      <c r="C283" s="391">
        <v>7391</v>
      </c>
      <c r="D283" s="134">
        <v>213.41666666666666</v>
      </c>
      <c r="E283" s="41">
        <v>3411</v>
      </c>
      <c r="F283" s="330">
        <f t="shared" si="9"/>
        <v>6.2567184598846859E-2</v>
      </c>
      <c r="G283" s="373">
        <f>Muut[[#This Row],[Keskim. työttömyysaste 2025, %]]/$F$12</f>
        <v>0.5249515935589254</v>
      </c>
      <c r="H283" s="166">
        <v>3</v>
      </c>
      <c r="I283" s="379">
        <v>6189</v>
      </c>
      <c r="J283" s="385">
        <v>741</v>
      </c>
      <c r="K283" s="269">
        <v>732.86</v>
      </c>
      <c r="L283" s="170">
        <f t="shared" si="10"/>
        <v>10.085145866877712</v>
      </c>
      <c r="M283" s="373">
        <v>1.8431752448913676</v>
      </c>
      <c r="N283" s="166">
        <v>0</v>
      </c>
      <c r="O283" s="393">
        <v>0</v>
      </c>
      <c r="P283" s="269">
        <v>2250</v>
      </c>
      <c r="Q283" s="15">
        <v>355</v>
      </c>
      <c r="R283" s="158">
        <f>Muut[[#This Row],[30 - 54 v. ilman tutkintoa 31.12.2025]]/Muut[[#This Row],[30 - 54 v. väestö 31.12.2025]]</f>
        <v>0.15777777777777777</v>
      </c>
      <c r="S283" s="397">
        <v>1.0427593566545648</v>
      </c>
      <c r="T283" s="479">
        <v>301.25</v>
      </c>
      <c r="U283" s="197">
        <v>307250.64528484625</v>
      </c>
      <c r="V283" s="159">
        <v>173882.88329999999</v>
      </c>
      <c r="W283" s="159">
        <v>1934456.7392999998</v>
      </c>
      <c r="X283" s="159">
        <v>1587718.47</v>
      </c>
      <c r="Y283" s="159">
        <v>646679.45391507493</v>
      </c>
      <c r="Z283" s="159">
        <v>0</v>
      </c>
      <c r="AA283" s="155">
        <v>0</v>
      </c>
      <c r="AB283" s="159">
        <v>250478.61816360135</v>
      </c>
      <c r="AC283" s="159">
        <v>242575.53750000001</v>
      </c>
      <c r="AD283" s="174">
        <f>SUM(Muut[[#This Row],[Työttömyysaste]:[Työttömät ja palveluissa olevat ]])</f>
        <v>5143042.3474635212</v>
      </c>
      <c r="AF283" s="62"/>
    </row>
    <row r="284" spans="1:32" s="45" customFormat="1" x14ac:dyDescent="0.25">
      <c r="A284" s="90">
        <v>895</v>
      </c>
      <c r="B284" s="151" t="s">
        <v>283</v>
      </c>
      <c r="C284" s="391">
        <v>14783</v>
      </c>
      <c r="D284" s="134">
        <v>748.41666666666663</v>
      </c>
      <c r="E284" s="41">
        <v>6648</v>
      </c>
      <c r="F284" s="330">
        <f t="shared" si="9"/>
        <v>0.11257771760930606</v>
      </c>
      <c r="G284" s="373">
        <f>Muut[[#This Row],[Keskim. työttömyysaste 2025, %]]/$F$12</f>
        <v>0.94455028841622368</v>
      </c>
      <c r="H284" s="166">
        <v>0</v>
      </c>
      <c r="I284" s="379">
        <v>51</v>
      </c>
      <c r="J284" s="385">
        <v>1494</v>
      </c>
      <c r="K284" s="269">
        <v>504.33</v>
      </c>
      <c r="L284" s="170">
        <f t="shared" si="10"/>
        <v>29.31215672278072</v>
      </c>
      <c r="M284" s="373">
        <v>0.63416320329990583</v>
      </c>
      <c r="N284" s="166">
        <v>3</v>
      </c>
      <c r="O284" s="393">
        <v>643</v>
      </c>
      <c r="P284" s="269">
        <v>4384</v>
      </c>
      <c r="Q284" s="15">
        <v>925</v>
      </c>
      <c r="R284" s="158">
        <f>Muut[[#This Row],[30 - 54 v. ilman tutkintoa 31.12.2025]]/Muut[[#This Row],[30 - 54 v. väestö 31.12.2025]]</f>
        <v>0.21099452554744524</v>
      </c>
      <c r="S284" s="397">
        <v>1.3944708742657761</v>
      </c>
      <c r="T284" s="479">
        <v>1015.5</v>
      </c>
      <c r="U284" s="197">
        <v>1105752.6906925007</v>
      </c>
      <c r="V284" s="159">
        <v>0</v>
      </c>
      <c r="W284" s="159">
        <v>0</v>
      </c>
      <c r="X284" s="159">
        <v>3201148.98</v>
      </c>
      <c r="Y284" s="159">
        <v>445023.4000941377</v>
      </c>
      <c r="Z284" s="159">
        <v>0</v>
      </c>
      <c r="AA284" s="155">
        <v>217591.19999999998</v>
      </c>
      <c r="AB284" s="159">
        <v>669970.04536380642</v>
      </c>
      <c r="AC284" s="159">
        <v>817711.06500000006</v>
      </c>
      <c r="AD284" s="174">
        <f>SUM(Muut[[#This Row],[Työttömyysaste]:[Työttömät ja palveluissa olevat ]])</f>
        <v>6457197.381150445</v>
      </c>
      <c r="AF284" s="62"/>
    </row>
    <row r="285" spans="1:32" s="45" customFormat="1" x14ac:dyDescent="0.25">
      <c r="A285" s="90">
        <v>905</v>
      </c>
      <c r="B285" s="151" t="s">
        <v>284</v>
      </c>
      <c r="C285" s="391">
        <v>71209</v>
      </c>
      <c r="D285" s="134">
        <v>3196.3333333333335</v>
      </c>
      <c r="E285" s="41">
        <v>34181</v>
      </c>
      <c r="F285" s="330">
        <f t="shared" si="9"/>
        <v>9.3511990091961428E-2</v>
      </c>
      <c r="G285" s="373">
        <f>Muut[[#This Row],[Keskim. työttömyysaste 2025, %]]/$F$12</f>
        <v>0.78458489910294493</v>
      </c>
      <c r="H285" s="166">
        <v>1</v>
      </c>
      <c r="I285" s="379">
        <v>16258</v>
      </c>
      <c r="J285" s="385">
        <v>10642</v>
      </c>
      <c r="K285" s="269">
        <v>364.88</v>
      </c>
      <c r="L285" s="170">
        <f t="shared" si="10"/>
        <v>195.15731199298401</v>
      </c>
      <c r="M285" s="373">
        <v>9.5249780872241993E-2</v>
      </c>
      <c r="N285" s="166">
        <v>0</v>
      </c>
      <c r="O285" s="393">
        <v>0</v>
      </c>
      <c r="P285" s="269">
        <v>22176</v>
      </c>
      <c r="Q285" s="15">
        <v>3602</v>
      </c>
      <c r="R285" s="158">
        <f>Muut[[#This Row],[30 - 54 v. ilman tutkintoa 31.12.2025]]/Muut[[#This Row],[30 - 54 v. väestö 31.12.2025]]</f>
        <v>0.16242784992784992</v>
      </c>
      <c r="S285" s="397">
        <v>1.0734918610154514</v>
      </c>
      <c r="T285" s="479">
        <v>4337.916666666667</v>
      </c>
      <c r="U285" s="197">
        <v>4424306.1864927486</v>
      </c>
      <c r="V285" s="159">
        <v>1675284.2966999998</v>
      </c>
      <c r="W285" s="159">
        <v>5081660.6345999995</v>
      </c>
      <c r="X285" s="159">
        <v>22802294.140000001</v>
      </c>
      <c r="Y285" s="159">
        <v>321971.99894186138</v>
      </c>
      <c r="Z285" s="159">
        <v>0</v>
      </c>
      <c r="AA285" s="155">
        <v>0</v>
      </c>
      <c r="AB285" s="159">
        <v>2484374.1627591015</v>
      </c>
      <c r="AC285" s="159">
        <v>3493020.6375000002</v>
      </c>
      <c r="AD285" s="174">
        <f>SUM(Muut[[#This Row],[Työttömyysaste]:[Työttömät ja palveluissa olevat ]])</f>
        <v>40282912.056993715</v>
      </c>
      <c r="AF285" s="62"/>
    </row>
    <row r="286" spans="1:32" s="45" customFormat="1" x14ac:dyDescent="0.25">
      <c r="A286" s="90">
        <v>908</v>
      </c>
      <c r="B286" s="151" t="s">
        <v>285</v>
      </c>
      <c r="C286" s="391">
        <v>20762</v>
      </c>
      <c r="D286" s="134">
        <v>1149</v>
      </c>
      <c r="E286" s="41">
        <v>9324</v>
      </c>
      <c r="F286" s="330">
        <f t="shared" si="9"/>
        <v>0.12323037323037322</v>
      </c>
      <c r="G286" s="373">
        <f>Muut[[#This Row],[Keskim. työttömyysaste 2025, %]]/$F$12</f>
        <v>1.0339282679396418</v>
      </c>
      <c r="H286" s="166">
        <v>0</v>
      </c>
      <c r="I286" s="379">
        <v>43</v>
      </c>
      <c r="J286" s="385">
        <v>1296</v>
      </c>
      <c r="K286" s="269">
        <v>272.08</v>
      </c>
      <c r="L286" s="170">
        <f t="shared" si="10"/>
        <v>76.308438694501618</v>
      </c>
      <c r="M286" s="373">
        <v>0.24359941732482193</v>
      </c>
      <c r="N286" s="166">
        <v>0</v>
      </c>
      <c r="O286" s="393">
        <v>0</v>
      </c>
      <c r="P286" s="269">
        <v>6374</v>
      </c>
      <c r="Q286" s="15">
        <v>763</v>
      </c>
      <c r="R286" s="158">
        <f>Muut[[#This Row],[30 - 54 v. ilman tutkintoa 31.12.2025]]/Muut[[#This Row],[30 - 54 v. väestö 31.12.2025]]</f>
        <v>0.11970505177282711</v>
      </c>
      <c r="S286" s="397">
        <v>0.79113525702423315</v>
      </c>
      <c r="T286" s="479">
        <v>1405.5833333333333</v>
      </c>
      <c r="U286" s="197">
        <v>1699925.6967708676</v>
      </c>
      <c r="V286" s="159">
        <v>0</v>
      </c>
      <c r="W286" s="159">
        <v>0</v>
      </c>
      <c r="X286" s="159">
        <v>2776900.3200000003</v>
      </c>
      <c r="Y286" s="159">
        <v>240084.7990355778</v>
      </c>
      <c r="Z286" s="159">
        <v>0</v>
      </c>
      <c r="AA286" s="155">
        <v>0</v>
      </c>
      <c r="AB286" s="159">
        <v>533830.38170595665</v>
      </c>
      <c r="AC286" s="159">
        <v>1131817.8674999999</v>
      </c>
      <c r="AD286" s="174">
        <f>SUM(Muut[[#This Row],[Työttömyysaste]:[Työttömät ja palveluissa olevat ]])</f>
        <v>6382559.0650124019</v>
      </c>
      <c r="AF286" s="62"/>
    </row>
    <row r="287" spans="1:32" s="45" customFormat="1" x14ac:dyDescent="0.25">
      <c r="A287" s="90">
        <v>915</v>
      </c>
      <c r="B287" s="151" t="s">
        <v>286</v>
      </c>
      <c r="C287" s="391">
        <v>19433</v>
      </c>
      <c r="D287" s="134">
        <v>1317.8333333333333</v>
      </c>
      <c r="E287" s="41">
        <v>8252</v>
      </c>
      <c r="F287" s="330">
        <f t="shared" si="9"/>
        <v>0.15969865891097107</v>
      </c>
      <c r="G287" s="373">
        <f>Muut[[#This Row],[Keskim. työttömyysaste 2025, %]]/$F$12</f>
        <v>1.3399047123830892</v>
      </c>
      <c r="H287" s="166">
        <v>0</v>
      </c>
      <c r="I287" s="379">
        <v>35</v>
      </c>
      <c r="J287" s="385">
        <v>1293</v>
      </c>
      <c r="K287" s="269">
        <v>385.62</v>
      </c>
      <c r="L287" s="170">
        <f t="shared" si="10"/>
        <v>50.394170426845079</v>
      </c>
      <c r="M287" s="373">
        <v>0.3688659034467458</v>
      </c>
      <c r="N287" s="166">
        <v>0</v>
      </c>
      <c r="O287" s="393">
        <v>0</v>
      </c>
      <c r="P287" s="269">
        <v>5184</v>
      </c>
      <c r="Q287" s="15">
        <v>961</v>
      </c>
      <c r="R287" s="158">
        <f>Muut[[#This Row],[30 - 54 v. ilman tutkintoa 31.12.2025]]/Muut[[#This Row],[30 - 54 v. väestö 31.12.2025]]</f>
        <v>0.18537808641975309</v>
      </c>
      <c r="S287" s="397">
        <v>1.2251708501382002</v>
      </c>
      <c r="T287" s="479">
        <v>1605.4166666666665</v>
      </c>
      <c r="U287" s="197">
        <v>2061978.383755896</v>
      </c>
      <c r="V287" s="159">
        <v>0</v>
      </c>
      <c r="W287" s="159">
        <v>0</v>
      </c>
      <c r="X287" s="159">
        <v>2770472.31</v>
      </c>
      <c r="Y287" s="159">
        <v>340273.08219677862</v>
      </c>
      <c r="Z287" s="159">
        <v>0</v>
      </c>
      <c r="AA287" s="155">
        <v>0</v>
      </c>
      <c r="AB287" s="159">
        <v>773784.21674890839</v>
      </c>
      <c r="AC287" s="159">
        <v>1292729.6624999999</v>
      </c>
      <c r="AD287" s="174">
        <f>SUM(Muut[[#This Row],[Työttömyysaste]:[Työttömät ja palveluissa olevat ]])</f>
        <v>7239237.6552015822</v>
      </c>
      <c r="AF287" s="62"/>
    </row>
    <row r="288" spans="1:32" s="45" customFormat="1" x14ac:dyDescent="0.25">
      <c r="A288" s="90">
        <v>918</v>
      </c>
      <c r="B288" s="151" t="s">
        <v>287</v>
      </c>
      <c r="C288" s="391">
        <v>2263</v>
      </c>
      <c r="D288" s="134">
        <v>98.666666666666671</v>
      </c>
      <c r="E288" s="41">
        <v>1017</v>
      </c>
      <c r="F288" s="330">
        <f t="shared" si="9"/>
        <v>9.7017371353654541E-2</v>
      </c>
      <c r="G288" s="373">
        <f>Muut[[#This Row],[Keskim. työttömyysaste 2025, %]]/$F$12</f>
        <v>0.81399577145009716</v>
      </c>
      <c r="H288" s="166">
        <v>0</v>
      </c>
      <c r="I288" s="379">
        <v>14</v>
      </c>
      <c r="J288" s="385">
        <v>162</v>
      </c>
      <c r="K288" s="269">
        <v>189.22</v>
      </c>
      <c r="L288" s="170">
        <f t="shared" si="10"/>
        <v>11.959623718423</v>
      </c>
      <c r="M288" s="373">
        <v>1.5542872953697411</v>
      </c>
      <c r="N288" s="166">
        <v>0</v>
      </c>
      <c r="O288" s="393">
        <v>0</v>
      </c>
      <c r="P288" s="269">
        <v>679</v>
      </c>
      <c r="Q288" s="15">
        <v>138</v>
      </c>
      <c r="R288" s="158">
        <f>Muut[[#This Row],[30 - 54 v. ilman tutkintoa 31.12.2025]]/Muut[[#This Row],[30 - 54 v. väestö 31.12.2025]]</f>
        <v>0.203240058910162</v>
      </c>
      <c r="S288" s="397">
        <v>1.3432213082256108</v>
      </c>
      <c r="T288" s="479">
        <v>129.83333333333334</v>
      </c>
      <c r="U288" s="197">
        <v>145873.71579438442</v>
      </c>
      <c r="V288" s="159">
        <v>0</v>
      </c>
      <c r="W288" s="159">
        <v>0</v>
      </c>
      <c r="X288" s="159">
        <v>347112.54000000004</v>
      </c>
      <c r="Y288" s="159">
        <v>166968.70653304923</v>
      </c>
      <c r="Z288" s="159">
        <v>0</v>
      </c>
      <c r="AA288" s="155">
        <v>0</v>
      </c>
      <c r="AB288" s="159">
        <v>98790.5691667231</v>
      </c>
      <c r="AC288" s="159">
        <v>104545.69500000001</v>
      </c>
      <c r="AD288" s="174">
        <f>SUM(Muut[[#This Row],[Työttömyysaste]:[Työttömät ja palveluissa olevat ]])</f>
        <v>863291.22649415676</v>
      </c>
      <c r="AF288" s="62"/>
    </row>
    <row r="289" spans="1:32" s="45" customFormat="1" x14ac:dyDescent="0.25">
      <c r="A289" s="90">
        <v>921</v>
      </c>
      <c r="B289" s="151" t="s">
        <v>288</v>
      </c>
      <c r="C289" s="391">
        <v>1787</v>
      </c>
      <c r="D289" s="134">
        <v>91</v>
      </c>
      <c r="E289" s="41">
        <v>690</v>
      </c>
      <c r="F289" s="330">
        <f t="shared" si="9"/>
        <v>0.13188405797101449</v>
      </c>
      <c r="G289" s="373">
        <f>Muut[[#This Row],[Keskim. työttömyysaste 2025, %]]/$F$12</f>
        <v>1.1065344691596966</v>
      </c>
      <c r="H289" s="166">
        <v>0</v>
      </c>
      <c r="I289" s="379">
        <v>0</v>
      </c>
      <c r="J289" s="385">
        <v>65</v>
      </c>
      <c r="K289" s="269">
        <v>422.63</v>
      </c>
      <c r="L289" s="170">
        <f t="shared" si="10"/>
        <v>4.2282847881125338</v>
      </c>
      <c r="M289" s="373">
        <v>4.3962722792958573</v>
      </c>
      <c r="N289" s="166">
        <v>0</v>
      </c>
      <c r="O289" s="393">
        <v>0</v>
      </c>
      <c r="P289" s="269">
        <v>372</v>
      </c>
      <c r="Q289" s="15">
        <v>64</v>
      </c>
      <c r="R289" s="158">
        <f>Muut[[#This Row],[30 - 54 v. ilman tutkintoa 31.12.2025]]/Muut[[#This Row],[30 - 54 v. väestö 31.12.2025]]</f>
        <v>0.17204301075268819</v>
      </c>
      <c r="S289" s="397">
        <v>1.1370388259749913</v>
      </c>
      <c r="T289" s="479">
        <v>103.16666666666667</v>
      </c>
      <c r="U289" s="197">
        <v>156588.49226299563</v>
      </c>
      <c r="V289" s="159">
        <v>0</v>
      </c>
      <c r="W289" s="159">
        <v>0</v>
      </c>
      <c r="X289" s="159">
        <v>139273.55000000002</v>
      </c>
      <c r="Y289" s="159">
        <v>372930.89759043755</v>
      </c>
      <c r="Z289" s="159">
        <v>0</v>
      </c>
      <c r="AA289" s="155">
        <v>0</v>
      </c>
      <c r="AB289" s="159">
        <v>66036.372415562553</v>
      </c>
      <c r="AC289" s="159">
        <v>83072.895000000004</v>
      </c>
      <c r="AD289" s="174">
        <f>SUM(Muut[[#This Row],[Työttömyysaste]:[Työttömät ja palveluissa olevat ]])</f>
        <v>817902.2072689957</v>
      </c>
      <c r="AF289" s="62"/>
    </row>
    <row r="290" spans="1:32" s="45" customFormat="1" x14ac:dyDescent="0.25">
      <c r="A290" s="90">
        <v>922</v>
      </c>
      <c r="B290" s="151" t="s">
        <v>289</v>
      </c>
      <c r="C290" s="391">
        <v>4532</v>
      </c>
      <c r="D290" s="134">
        <v>176.5</v>
      </c>
      <c r="E290" s="41">
        <v>2231</v>
      </c>
      <c r="F290" s="330">
        <f t="shared" si="9"/>
        <v>7.9112505602868671E-2</v>
      </c>
      <c r="G290" s="373">
        <f>Muut[[#This Row],[Keskim. työttömyysaste 2025, %]]/$F$12</f>
        <v>0.66377025197695638</v>
      </c>
      <c r="H290" s="166">
        <v>0</v>
      </c>
      <c r="I290" s="379">
        <v>20</v>
      </c>
      <c r="J290" s="385">
        <v>108</v>
      </c>
      <c r="K290" s="269">
        <v>301.08</v>
      </c>
      <c r="L290" s="170">
        <f t="shared" si="10"/>
        <v>15.052477746778266</v>
      </c>
      <c r="M290" s="373">
        <v>1.2349256724147022</v>
      </c>
      <c r="N290" s="166">
        <v>0</v>
      </c>
      <c r="O290" s="393">
        <v>0</v>
      </c>
      <c r="P290" s="269">
        <v>1524</v>
      </c>
      <c r="Q290" s="15">
        <v>106</v>
      </c>
      <c r="R290" s="158">
        <f>Muut[[#This Row],[30 - 54 v. ilman tutkintoa 31.12.2025]]/Muut[[#This Row],[30 - 54 v. väestö 31.12.2025]]</f>
        <v>6.9553805774278221E-2</v>
      </c>
      <c r="S290" s="397">
        <v>0.45968375764687758</v>
      </c>
      <c r="T290" s="479">
        <v>225.16666666666666</v>
      </c>
      <c r="U290" s="197">
        <v>238219.89506337806</v>
      </c>
      <c r="V290" s="159">
        <v>0</v>
      </c>
      <c r="W290" s="159">
        <v>0</v>
      </c>
      <c r="X290" s="159">
        <v>231408.36000000002</v>
      </c>
      <c r="Y290" s="159">
        <v>265674.54900629143</v>
      </c>
      <c r="Z290" s="159">
        <v>0</v>
      </c>
      <c r="AA290" s="155">
        <v>0</v>
      </c>
      <c r="AB290" s="159">
        <v>67706.820663808598</v>
      </c>
      <c r="AC290" s="159">
        <v>181310.95499999999</v>
      </c>
      <c r="AD290" s="174">
        <f>SUM(Muut[[#This Row],[Työttömyysaste]:[Työttömät ja palveluissa olevat ]])</f>
        <v>984320.57973347802</v>
      </c>
      <c r="AF290" s="62"/>
    </row>
    <row r="291" spans="1:32" s="45" customFormat="1" x14ac:dyDescent="0.25">
      <c r="A291" s="90">
        <v>924</v>
      </c>
      <c r="B291" s="151" t="s">
        <v>290</v>
      </c>
      <c r="C291" s="391">
        <v>2912</v>
      </c>
      <c r="D291" s="134">
        <v>88</v>
      </c>
      <c r="E291" s="41">
        <v>1264</v>
      </c>
      <c r="F291" s="330">
        <f t="shared" si="9"/>
        <v>6.9620253164556958E-2</v>
      </c>
      <c r="G291" s="373">
        <f>Muut[[#This Row],[Keskim. työttömyysaste 2025, %]]/$F$12</f>
        <v>0.5841282946809081</v>
      </c>
      <c r="H291" s="166">
        <v>0</v>
      </c>
      <c r="I291" s="379">
        <v>47</v>
      </c>
      <c r="J291" s="385">
        <v>141</v>
      </c>
      <c r="K291" s="269">
        <v>502.12</v>
      </c>
      <c r="L291" s="170">
        <f t="shared" si="10"/>
        <v>5.7994104994821951</v>
      </c>
      <c r="M291" s="373">
        <v>3.2052725366840642</v>
      </c>
      <c r="N291" s="166">
        <v>0</v>
      </c>
      <c r="O291" s="393">
        <v>0</v>
      </c>
      <c r="P291" s="269">
        <v>794</v>
      </c>
      <c r="Q291" s="15">
        <v>99</v>
      </c>
      <c r="R291" s="158">
        <f>Muut[[#This Row],[30 - 54 v. ilman tutkintoa 31.12.2025]]/Muut[[#This Row],[30 - 54 v. väestö 31.12.2025]]</f>
        <v>0.12468513853904283</v>
      </c>
      <c r="S291" s="397">
        <v>0.8240488405818438</v>
      </c>
      <c r="T291" s="479">
        <v>119.58333333333333</v>
      </c>
      <c r="U291" s="197">
        <v>134700.73243763461</v>
      </c>
      <c r="V291" s="159">
        <v>0</v>
      </c>
      <c r="W291" s="159">
        <v>0</v>
      </c>
      <c r="X291" s="159">
        <v>302116.47000000003</v>
      </c>
      <c r="Y291" s="159">
        <v>443073.28466533503</v>
      </c>
      <c r="Z291" s="159">
        <v>0</v>
      </c>
      <c r="AA291" s="155">
        <v>0</v>
      </c>
      <c r="AB291" s="159">
        <v>77987.9822726657</v>
      </c>
      <c r="AC291" s="159">
        <v>96292.087499999994</v>
      </c>
      <c r="AD291" s="174">
        <f>SUM(Muut[[#This Row],[Työttömyysaste]:[Työttömät ja palveluissa olevat ]])</f>
        <v>1054170.5568756354</v>
      </c>
      <c r="AF291" s="62"/>
    </row>
    <row r="292" spans="1:32" s="45" customFormat="1" x14ac:dyDescent="0.25">
      <c r="A292" s="90">
        <v>925</v>
      </c>
      <c r="B292" s="151" t="s">
        <v>291</v>
      </c>
      <c r="C292" s="391">
        <v>3295</v>
      </c>
      <c r="D292" s="134">
        <v>133.5</v>
      </c>
      <c r="E292" s="41">
        <v>1567</v>
      </c>
      <c r="F292" s="330">
        <f t="shared" si="9"/>
        <v>8.5194639438417361E-2</v>
      </c>
      <c r="G292" s="373">
        <f>Muut[[#This Row],[Keskim. työttömyysaste 2025, %]]/$F$12</f>
        <v>0.71480061029787056</v>
      </c>
      <c r="H292" s="166">
        <v>0</v>
      </c>
      <c r="I292" s="379">
        <v>0</v>
      </c>
      <c r="J292" s="385">
        <v>156</v>
      </c>
      <c r="K292" s="269">
        <v>925.3</v>
      </c>
      <c r="L292" s="170">
        <f t="shared" si="10"/>
        <v>3.561007240894845</v>
      </c>
      <c r="M292" s="373">
        <v>5.2200655447912938</v>
      </c>
      <c r="N292" s="166">
        <v>0</v>
      </c>
      <c r="O292" s="393">
        <v>0</v>
      </c>
      <c r="P292" s="269">
        <v>920</v>
      </c>
      <c r="Q292" s="15">
        <v>129</v>
      </c>
      <c r="R292" s="158">
        <f>Muut[[#This Row],[30 - 54 v. ilman tutkintoa 31.12.2025]]/Muut[[#This Row],[30 - 54 v. väestö 31.12.2025]]</f>
        <v>0.14021739130434782</v>
      </c>
      <c r="S292" s="397">
        <v>0.92670209206670973</v>
      </c>
      <c r="T292" s="479">
        <v>163.58333333333334</v>
      </c>
      <c r="U292" s="197">
        <v>186513.67378566417</v>
      </c>
      <c r="V292" s="159">
        <v>0</v>
      </c>
      <c r="W292" s="159">
        <v>0</v>
      </c>
      <c r="X292" s="159">
        <v>334256.52</v>
      </c>
      <c r="Y292" s="159">
        <v>816489.50510004477</v>
      </c>
      <c r="Z292" s="159">
        <v>0</v>
      </c>
      <c r="AA292" s="155">
        <v>0</v>
      </c>
      <c r="AB292" s="159">
        <v>99238.210284193774</v>
      </c>
      <c r="AC292" s="159">
        <v>131722.20750000002</v>
      </c>
      <c r="AD292" s="174">
        <f>SUM(Muut[[#This Row],[Työttömyysaste]:[Työttömät ja palveluissa olevat ]])</f>
        <v>1568220.1166699028</v>
      </c>
      <c r="AF292" s="62"/>
    </row>
    <row r="293" spans="1:32" s="45" customFormat="1" x14ac:dyDescent="0.25">
      <c r="A293" s="90">
        <v>927</v>
      </c>
      <c r="B293" s="151" t="s">
        <v>292</v>
      </c>
      <c r="C293" s="391">
        <v>28852</v>
      </c>
      <c r="D293" s="134">
        <v>1365.4166666666667</v>
      </c>
      <c r="E293" s="41">
        <v>14589</v>
      </c>
      <c r="F293" s="330">
        <f t="shared" si="9"/>
        <v>9.359220417209313E-2</v>
      </c>
      <c r="G293" s="373">
        <f>Muut[[#This Row],[Keskim. työttömyysaste 2025, %]]/$F$12</f>
        <v>0.78525791179259974</v>
      </c>
      <c r="H293" s="166">
        <v>0</v>
      </c>
      <c r="I293" s="379">
        <v>483</v>
      </c>
      <c r="J293" s="385">
        <v>2211</v>
      </c>
      <c r="K293" s="269">
        <v>522.02</v>
      </c>
      <c r="L293" s="170">
        <f t="shared" si="10"/>
        <v>55.269913030152104</v>
      </c>
      <c r="M293" s="373">
        <v>0.33632568216285347</v>
      </c>
      <c r="N293" s="166">
        <v>0</v>
      </c>
      <c r="O293" s="393">
        <v>0</v>
      </c>
      <c r="P293" s="269">
        <v>9703</v>
      </c>
      <c r="Q293" s="15">
        <v>1413</v>
      </c>
      <c r="R293" s="158">
        <f>Muut[[#This Row],[30 - 54 v. ilman tutkintoa 31.12.2025]]/Muut[[#This Row],[30 - 54 v. väestö 31.12.2025]]</f>
        <v>0.14562506441306813</v>
      </c>
      <c r="S293" s="397">
        <v>0.96244161008546081</v>
      </c>
      <c r="T293" s="479">
        <v>1659.1666666666667</v>
      </c>
      <c r="U293" s="197">
        <v>1794149.3300536645</v>
      </c>
      <c r="V293" s="159">
        <v>0</v>
      </c>
      <c r="W293" s="159">
        <v>0</v>
      </c>
      <c r="X293" s="159">
        <v>4737443.37</v>
      </c>
      <c r="Y293" s="159">
        <v>460633.1475762729</v>
      </c>
      <c r="Z293" s="159">
        <v>0</v>
      </c>
      <c r="AA293" s="155">
        <v>0</v>
      </c>
      <c r="AB293" s="159">
        <v>902471.87336103572</v>
      </c>
      <c r="AC293" s="159">
        <v>1336010.7750000001</v>
      </c>
      <c r="AD293" s="174">
        <f>SUM(Muut[[#This Row],[Työttömyysaste]:[Työttömät ja palveluissa olevat ]])</f>
        <v>9230708.495990973</v>
      </c>
      <c r="AF293" s="62"/>
    </row>
    <row r="294" spans="1:32" s="45" customFormat="1" x14ac:dyDescent="0.25">
      <c r="A294" s="90">
        <v>931</v>
      </c>
      <c r="B294" s="151" t="s">
        <v>293</v>
      </c>
      <c r="C294" s="391">
        <v>5695</v>
      </c>
      <c r="D294" s="134">
        <v>296.25</v>
      </c>
      <c r="E294" s="41">
        <v>2325</v>
      </c>
      <c r="F294" s="330">
        <f t="shared" si="9"/>
        <v>0.12741935483870967</v>
      </c>
      <c r="G294" s="373">
        <f>Muut[[#This Row],[Keskim. työttömyysaste 2025, %]]/$F$12</f>
        <v>1.0690746883001605</v>
      </c>
      <c r="H294" s="166">
        <v>0</v>
      </c>
      <c r="I294" s="379">
        <v>0</v>
      </c>
      <c r="J294" s="385">
        <v>144</v>
      </c>
      <c r="K294" s="269">
        <v>1248.53</v>
      </c>
      <c r="L294" s="170">
        <f t="shared" si="10"/>
        <v>4.5613641642571663</v>
      </c>
      <c r="M294" s="373">
        <v>4.075248222584027</v>
      </c>
      <c r="N294" s="166">
        <v>0</v>
      </c>
      <c r="O294" s="393">
        <v>0</v>
      </c>
      <c r="P294" s="269">
        <v>1327</v>
      </c>
      <c r="Q294" s="15">
        <v>196</v>
      </c>
      <c r="R294" s="158">
        <f>Muut[[#This Row],[30 - 54 v. ilman tutkintoa 31.12.2025]]/Muut[[#This Row],[30 - 54 v. väestö 31.12.2025]]</f>
        <v>0.14770158251695553</v>
      </c>
      <c r="S294" s="397">
        <v>0.97616539750716547</v>
      </c>
      <c r="T294" s="479">
        <v>347.33333333333331</v>
      </c>
      <c r="U294" s="197">
        <v>482138.83990615892</v>
      </c>
      <c r="V294" s="159">
        <v>0</v>
      </c>
      <c r="W294" s="159">
        <v>0</v>
      </c>
      <c r="X294" s="159">
        <v>308544.48</v>
      </c>
      <c r="Y294" s="159">
        <v>1101709.3286529332</v>
      </c>
      <c r="Z294" s="159">
        <v>0</v>
      </c>
      <c r="AA294" s="155">
        <v>0</v>
      </c>
      <c r="AB294" s="159">
        <v>180676.01301110748</v>
      </c>
      <c r="AC294" s="159">
        <v>279683.21999999997</v>
      </c>
      <c r="AD294" s="174">
        <f>SUM(Muut[[#This Row],[Työttömyysaste]:[Työttömät ja palveluissa olevat ]])</f>
        <v>2352751.8815701995</v>
      </c>
      <c r="AF294" s="62"/>
    </row>
    <row r="295" spans="1:32" s="45" customFormat="1" x14ac:dyDescent="0.25">
      <c r="A295" s="90">
        <v>934</v>
      </c>
      <c r="B295" s="151" t="s">
        <v>294</v>
      </c>
      <c r="C295" s="391">
        <v>2554</v>
      </c>
      <c r="D295" s="134">
        <v>77.166666666666671</v>
      </c>
      <c r="E295" s="41">
        <v>1113</v>
      </c>
      <c r="F295" s="330">
        <f t="shared" si="9"/>
        <v>6.933213536987122E-2</v>
      </c>
      <c r="G295" s="373">
        <f>Muut[[#This Row],[Keskim. työttömyysaste 2025, %]]/$F$12</f>
        <v>0.58171092691180204</v>
      </c>
      <c r="H295" s="166">
        <v>0</v>
      </c>
      <c r="I295" s="379">
        <v>0</v>
      </c>
      <c r="J295" s="385">
        <v>71</v>
      </c>
      <c r="K295" s="269">
        <v>287.23</v>
      </c>
      <c r="L295" s="170">
        <f t="shared" si="10"/>
        <v>8.8918288479615626</v>
      </c>
      <c r="M295" s="373">
        <v>2.0905363250675837</v>
      </c>
      <c r="N295" s="166">
        <v>0</v>
      </c>
      <c r="O295" s="393">
        <v>0</v>
      </c>
      <c r="P295" s="269">
        <v>654</v>
      </c>
      <c r="Q295" s="15">
        <v>66</v>
      </c>
      <c r="R295" s="158">
        <f>Muut[[#This Row],[30 - 54 v. ilman tutkintoa 31.12.2025]]/Muut[[#This Row],[30 - 54 v. väestö 31.12.2025]]</f>
        <v>0.10091743119266056</v>
      </c>
      <c r="S295" s="397">
        <v>0.66696715537409168</v>
      </c>
      <c r="T295" s="479">
        <v>105.66666666666667</v>
      </c>
      <c r="U295" s="197">
        <v>117651.76792367986</v>
      </c>
      <c r="V295" s="159">
        <v>0</v>
      </c>
      <c r="W295" s="159">
        <v>0</v>
      </c>
      <c r="X295" s="159">
        <v>152129.57</v>
      </c>
      <c r="Y295" s="159">
        <v>253453.23738234726</v>
      </c>
      <c r="Z295" s="159">
        <v>0</v>
      </c>
      <c r="AA295" s="155">
        <v>0</v>
      </c>
      <c r="AB295" s="159">
        <v>55361.608731826484</v>
      </c>
      <c r="AC295" s="159">
        <v>85085.97</v>
      </c>
      <c r="AD295" s="174">
        <f>SUM(Muut[[#This Row],[Työttömyysaste]:[Työttömät ja palveluissa olevat ]])</f>
        <v>663682.15403785359</v>
      </c>
      <c r="AF295" s="62"/>
    </row>
    <row r="296" spans="1:32" s="45" customFormat="1" x14ac:dyDescent="0.25">
      <c r="A296" s="90">
        <v>935</v>
      </c>
      <c r="B296" s="151" t="s">
        <v>295</v>
      </c>
      <c r="C296" s="391">
        <v>2751</v>
      </c>
      <c r="D296" s="134">
        <v>167.33333333333334</v>
      </c>
      <c r="E296" s="41">
        <v>1235</v>
      </c>
      <c r="F296" s="330">
        <f t="shared" si="9"/>
        <v>0.13549257759784075</v>
      </c>
      <c r="G296" s="373">
        <f>Muut[[#This Row],[Keskim. työttömyysaste 2025, %]]/$F$12</f>
        <v>1.1368106936795708</v>
      </c>
      <c r="H296" s="166">
        <v>0</v>
      </c>
      <c r="I296" s="379">
        <v>11</v>
      </c>
      <c r="J296" s="385">
        <v>192</v>
      </c>
      <c r="K296" s="269">
        <v>372.56</v>
      </c>
      <c r="L296" s="170">
        <f t="shared" si="10"/>
        <v>7.3840455228687993</v>
      </c>
      <c r="M296" s="373">
        <v>2.5174128660741975</v>
      </c>
      <c r="N296" s="166">
        <v>0</v>
      </c>
      <c r="O296" s="393">
        <v>0</v>
      </c>
      <c r="P296" s="269">
        <v>733</v>
      </c>
      <c r="Q296" s="15">
        <v>113</v>
      </c>
      <c r="R296" s="158">
        <f>Muut[[#This Row],[30 - 54 v. ilman tutkintoa 31.12.2025]]/Muut[[#This Row],[30 - 54 v. väestö 31.12.2025]]</f>
        <v>0.15416098226466576</v>
      </c>
      <c r="S296" s="397">
        <v>1.0188558170336957</v>
      </c>
      <c r="T296" s="479">
        <v>198.41666666666669</v>
      </c>
      <c r="U296" s="197">
        <v>247656.13082816682</v>
      </c>
      <c r="V296" s="159">
        <v>0</v>
      </c>
      <c r="W296" s="159">
        <v>0</v>
      </c>
      <c r="X296" s="159">
        <v>411392.64</v>
      </c>
      <c r="Y296" s="159">
        <v>328748.87065824348</v>
      </c>
      <c r="Z296" s="159">
        <v>0</v>
      </c>
      <c r="AA296" s="155">
        <v>0</v>
      </c>
      <c r="AB296" s="159">
        <v>91093.35146144015</v>
      </c>
      <c r="AC296" s="159">
        <v>159771.05250000002</v>
      </c>
      <c r="AD296" s="174">
        <f>SUM(Muut[[#This Row],[Työttömyysaste]:[Työttömät ja palveluissa olevat ]])</f>
        <v>1238662.0454478504</v>
      </c>
      <c r="AF296" s="62"/>
    </row>
    <row r="297" spans="1:32" s="45" customFormat="1" x14ac:dyDescent="0.25">
      <c r="A297" s="90">
        <v>936</v>
      </c>
      <c r="B297" s="151" t="s">
        <v>296</v>
      </c>
      <c r="C297" s="391">
        <v>6126</v>
      </c>
      <c r="D297" s="134">
        <v>244.5</v>
      </c>
      <c r="E297" s="41">
        <v>2484</v>
      </c>
      <c r="F297" s="330">
        <f t="shared" si="9"/>
        <v>9.8429951690821263E-2</v>
      </c>
      <c r="G297" s="373">
        <f>Muut[[#This Row],[Keskim. työttömyysaste 2025, %]]/$F$12</f>
        <v>0.82584761205600066</v>
      </c>
      <c r="H297" s="166">
        <v>0</v>
      </c>
      <c r="I297" s="379">
        <v>0</v>
      </c>
      <c r="J297" s="385">
        <v>296</v>
      </c>
      <c r="K297" s="269">
        <v>1162.52</v>
      </c>
      <c r="L297" s="170">
        <f t="shared" si="10"/>
        <v>5.2695867597976811</v>
      </c>
      <c r="M297" s="373">
        <v>3.5275424905730519</v>
      </c>
      <c r="N297" s="166">
        <v>0</v>
      </c>
      <c r="O297" s="393">
        <v>0</v>
      </c>
      <c r="P297" s="269">
        <v>1485</v>
      </c>
      <c r="Q297" s="15">
        <v>248</v>
      </c>
      <c r="R297" s="158">
        <f>Muut[[#This Row],[30 - 54 v. ilman tutkintoa 31.12.2025]]/Muut[[#This Row],[30 - 54 v. väestö 31.12.2025]]</f>
        <v>0.16700336700336701</v>
      </c>
      <c r="S297" s="397">
        <v>1.1037316280423903</v>
      </c>
      <c r="T297" s="479">
        <v>335.75</v>
      </c>
      <c r="U297" s="197">
        <v>400633.49231452623</v>
      </c>
      <c r="V297" s="159">
        <v>0</v>
      </c>
      <c r="W297" s="159">
        <v>0</v>
      </c>
      <c r="X297" s="159">
        <v>634230.32000000007</v>
      </c>
      <c r="Y297" s="159">
        <v>1025813.659860482</v>
      </c>
      <c r="Z297" s="159">
        <v>0</v>
      </c>
      <c r="AA297" s="155">
        <v>0</v>
      </c>
      <c r="AB297" s="159">
        <v>219747.44848509971</v>
      </c>
      <c r="AC297" s="159">
        <v>270355.97250000003</v>
      </c>
      <c r="AD297" s="174">
        <f>SUM(Muut[[#This Row],[Työttömyysaste]:[Työttömät ja palveluissa olevat ]])</f>
        <v>2550780.893160108</v>
      </c>
      <c r="AF297" s="62"/>
    </row>
    <row r="298" spans="1:32" s="45" customFormat="1" x14ac:dyDescent="0.25">
      <c r="A298" s="90">
        <v>946</v>
      </c>
      <c r="B298" s="151" t="s">
        <v>297</v>
      </c>
      <c r="C298" s="391">
        <v>6185</v>
      </c>
      <c r="D298" s="134">
        <v>203.08333333333334</v>
      </c>
      <c r="E298" s="41">
        <v>2853</v>
      </c>
      <c r="F298" s="330">
        <f t="shared" si="9"/>
        <v>7.1182381119289637E-2</v>
      </c>
      <c r="G298" s="373">
        <f>Muut[[#This Row],[Keskim. työttömyysaste 2025, %]]/$F$12</f>
        <v>0.59723487066698788</v>
      </c>
      <c r="H298" s="166">
        <v>3</v>
      </c>
      <c r="I298" s="379">
        <v>5026</v>
      </c>
      <c r="J298" s="385">
        <v>436</v>
      </c>
      <c r="K298" s="269">
        <v>782.14</v>
      </c>
      <c r="L298" s="170">
        <f t="shared" si="10"/>
        <v>7.9077914439870103</v>
      </c>
      <c r="M298" s="373">
        <v>2.3506805072713579</v>
      </c>
      <c r="N298" s="166">
        <v>3</v>
      </c>
      <c r="O298" s="393">
        <v>484</v>
      </c>
      <c r="P298" s="269">
        <v>1774</v>
      </c>
      <c r="Q298" s="15">
        <v>228</v>
      </c>
      <c r="R298" s="158">
        <f>Muut[[#This Row],[30 - 54 v. ilman tutkintoa 31.12.2025]]/Muut[[#This Row],[30 - 54 v. väestö 31.12.2025]]</f>
        <v>0.12852311161217586</v>
      </c>
      <c r="S298" s="397">
        <v>0.84941415114056185</v>
      </c>
      <c r="T298" s="479">
        <v>249.33333333333334</v>
      </c>
      <c r="U298" s="197">
        <v>292519.75688921456</v>
      </c>
      <c r="V298" s="159">
        <v>145510.1655</v>
      </c>
      <c r="W298" s="159">
        <v>1570945.1561999999</v>
      </c>
      <c r="X298" s="159">
        <v>934204.12</v>
      </c>
      <c r="Y298" s="159">
        <v>690164.38076185994</v>
      </c>
      <c r="Z298" s="159">
        <v>0</v>
      </c>
      <c r="AA298" s="155">
        <v>163785.59999999998</v>
      </c>
      <c r="AB298" s="159">
        <v>170742.86205614218</v>
      </c>
      <c r="AC298" s="159">
        <v>200770.68000000002</v>
      </c>
      <c r="AD298" s="174">
        <f>SUM(Muut[[#This Row],[Työttömyysaste]:[Työttömät ja palveluissa olevat ]])</f>
        <v>4168642.721407217</v>
      </c>
      <c r="AF298" s="62"/>
    </row>
    <row r="299" spans="1:32" s="45" customFormat="1" x14ac:dyDescent="0.25">
      <c r="A299" s="90">
        <v>976</v>
      </c>
      <c r="B299" s="151" t="s">
        <v>298</v>
      </c>
      <c r="C299" s="391">
        <v>3673</v>
      </c>
      <c r="D299" s="134">
        <v>167.58333333333334</v>
      </c>
      <c r="E299" s="41">
        <v>1471</v>
      </c>
      <c r="F299" s="330">
        <f t="shared" si="9"/>
        <v>0.11392476773170179</v>
      </c>
      <c r="G299" s="373">
        <f>Muut[[#This Row],[Keskim. työttömyysaste 2025, %]]/$F$12</f>
        <v>0.95585231699381157</v>
      </c>
      <c r="H299" s="166">
        <v>0</v>
      </c>
      <c r="I299" s="379">
        <v>27</v>
      </c>
      <c r="J299" s="385">
        <v>159</v>
      </c>
      <c r="K299" s="269">
        <v>2030.68</v>
      </c>
      <c r="L299" s="170">
        <f t="shared" si="10"/>
        <v>1.8087537179663955</v>
      </c>
      <c r="M299" s="373">
        <v>10.277071454397335</v>
      </c>
      <c r="N299" s="166">
        <v>0</v>
      </c>
      <c r="O299" s="393">
        <v>0</v>
      </c>
      <c r="P299" s="269">
        <v>804</v>
      </c>
      <c r="Q299" s="15">
        <v>129</v>
      </c>
      <c r="R299" s="158">
        <f>Muut[[#This Row],[30 - 54 v. ilman tutkintoa 31.12.2025]]/Muut[[#This Row],[30 - 54 v. väestö 31.12.2025]]</f>
        <v>0.16044776119402984</v>
      </c>
      <c r="S299" s="397">
        <v>1.0604053789818071</v>
      </c>
      <c r="T299" s="479">
        <v>226</v>
      </c>
      <c r="U299" s="197">
        <v>278023.85992160381</v>
      </c>
      <c r="V299" s="159">
        <v>0</v>
      </c>
      <c r="W299" s="159">
        <v>0</v>
      </c>
      <c r="X299" s="159">
        <v>340684.53</v>
      </c>
      <c r="Y299" s="159">
        <v>1791882.5334665067</v>
      </c>
      <c r="Z299" s="159">
        <v>0</v>
      </c>
      <c r="AA299" s="155">
        <v>0</v>
      </c>
      <c r="AB299" s="159">
        <v>126583.24110250577</v>
      </c>
      <c r="AC299" s="159">
        <v>181981.98</v>
      </c>
      <c r="AD299" s="174">
        <f>SUM(Muut[[#This Row],[Työttömyysaste]:[Työttömät ja palveluissa olevat ]])</f>
        <v>2719156.1444906164</v>
      </c>
      <c r="AF299" s="62"/>
    </row>
    <row r="300" spans="1:32" s="45" customFormat="1" x14ac:dyDescent="0.25">
      <c r="A300" s="90">
        <v>977</v>
      </c>
      <c r="B300" s="151" t="s">
        <v>299</v>
      </c>
      <c r="C300" s="391">
        <v>15274</v>
      </c>
      <c r="D300" s="134">
        <v>700.75</v>
      </c>
      <c r="E300" s="41">
        <v>7054</v>
      </c>
      <c r="F300" s="330">
        <f t="shared" si="9"/>
        <v>9.9340799546356676E-2</v>
      </c>
      <c r="G300" s="373">
        <f>Muut[[#This Row],[Keskim. työttömyysaste 2025, %]]/$F$12</f>
        <v>0.83348981357615437</v>
      </c>
      <c r="H300" s="166">
        <v>0</v>
      </c>
      <c r="I300" s="379">
        <v>34</v>
      </c>
      <c r="J300" s="385">
        <v>392</v>
      </c>
      <c r="K300" s="269">
        <v>569.84</v>
      </c>
      <c r="L300" s="170">
        <f t="shared" si="10"/>
        <v>26.804015162150776</v>
      </c>
      <c r="M300" s="373">
        <v>0.69350398029904403</v>
      </c>
      <c r="N300" s="166">
        <v>0</v>
      </c>
      <c r="O300" s="393">
        <v>0</v>
      </c>
      <c r="P300" s="269">
        <v>4711</v>
      </c>
      <c r="Q300" s="15">
        <v>438</v>
      </c>
      <c r="R300" s="158">
        <f>Muut[[#This Row],[30 - 54 v. ilman tutkintoa 31.12.2025]]/Muut[[#This Row],[30 - 54 v. väestö 31.12.2025]]</f>
        <v>9.2973890893653155E-2</v>
      </c>
      <c r="S300" s="397">
        <v>0.61446799428551913</v>
      </c>
      <c r="T300" s="479">
        <v>859.91666666666663</v>
      </c>
      <c r="U300" s="197">
        <v>1008145.9870407992</v>
      </c>
      <c r="V300" s="159">
        <v>0</v>
      </c>
      <c r="W300" s="159">
        <v>0</v>
      </c>
      <c r="X300" s="159">
        <v>839926.64</v>
      </c>
      <c r="Y300" s="159">
        <v>502829.76287280826</v>
      </c>
      <c r="Z300" s="159">
        <v>0</v>
      </c>
      <c r="AA300" s="155">
        <v>0</v>
      </c>
      <c r="AB300" s="159">
        <v>305024.98470330314</v>
      </c>
      <c r="AC300" s="159">
        <v>692430.69750000001</v>
      </c>
      <c r="AD300" s="174">
        <f>SUM(Muut[[#This Row],[Työttömyysaste]:[Työttömät ja palveluissa olevat ]])</f>
        <v>3348358.0721169105</v>
      </c>
      <c r="AF300" s="62"/>
    </row>
    <row r="301" spans="1:32" s="45" customFormat="1" x14ac:dyDescent="0.25">
      <c r="A301" s="90">
        <v>980</v>
      </c>
      <c r="B301" s="151" t="s">
        <v>300</v>
      </c>
      <c r="C301" s="391">
        <v>33658</v>
      </c>
      <c r="D301" s="134">
        <v>1315.5833333333333</v>
      </c>
      <c r="E301" s="41">
        <v>16580</v>
      </c>
      <c r="F301" s="330">
        <f t="shared" si="9"/>
        <v>7.9347607559308406E-2</v>
      </c>
      <c r="G301" s="373">
        <f>Muut[[#This Row],[Keskim. työttömyysaste 2025, %]]/$F$12</f>
        <v>0.66574280591994028</v>
      </c>
      <c r="H301" s="166">
        <v>0</v>
      </c>
      <c r="I301" s="379">
        <v>135</v>
      </c>
      <c r="J301" s="385">
        <v>1155</v>
      </c>
      <c r="K301" s="269">
        <v>1115.75</v>
      </c>
      <c r="L301" s="170">
        <f t="shared" si="10"/>
        <v>30.166255881693928</v>
      </c>
      <c r="M301" s="373">
        <v>0.61620809940247967</v>
      </c>
      <c r="N301" s="166">
        <v>0</v>
      </c>
      <c r="O301" s="393">
        <v>0</v>
      </c>
      <c r="P301" s="269">
        <v>11279</v>
      </c>
      <c r="Q301" s="15">
        <v>848</v>
      </c>
      <c r="R301" s="158">
        <f>Muut[[#This Row],[30 - 54 v. ilman tutkintoa 31.12.2025]]/Muut[[#This Row],[30 - 54 v. väestö 31.12.2025]]</f>
        <v>7.5183970210125017E-2</v>
      </c>
      <c r="S301" s="397">
        <v>0.49689372934043191</v>
      </c>
      <c r="T301" s="479">
        <v>1794.9166666666665</v>
      </c>
      <c r="U301" s="197">
        <v>1774455.5761293287</v>
      </c>
      <c r="V301" s="159">
        <v>0</v>
      </c>
      <c r="W301" s="159">
        <v>0</v>
      </c>
      <c r="X301" s="159">
        <v>2474783.85</v>
      </c>
      <c r="Y301" s="159">
        <v>984543.56999392074</v>
      </c>
      <c r="Z301" s="159">
        <v>0</v>
      </c>
      <c r="AA301" s="155">
        <v>0</v>
      </c>
      <c r="AB301" s="159">
        <v>543544.59711955837</v>
      </c>
      <c r="AC301" s="159">
        <v>1445320.7474999998</v>
      </c>
      <c r="AD301" s="174">
        <f>SUM(Muut[[#This Row],[Työttömyysaste]:[Työttömät ja palveluissa olevat ]])</f>
        <v>7222648.3407428078</v>
      </c>
      <c r="AF301" s="62"/>
    </row>
    <row r="302" spans="1:32" s="45" customFormat="1" x14ac:dyDescent="0.25">
      <c r="A302" s="90">
        <v>981</v>
      </c>
      <c r="B302" s="151" t="s">
        <v>301</v>
      </c>
      <c r="C302" s="391">
        <v>2186</v>
      </c>
      <c r="D302" s="134">
        <v>99.833333333333329</v>
      </c>
      <c r="E302" s="41">
        <v>1030</v>
      </c>
      <c r="F302" s="330">
        <f t="shared" si="9"/>
        <v>9.6925566343042072E-2</v>
      </c>
      <c r="G302" s="373">
        <f>Muut[[#This Row],[Keskim. työttömyysaste 2025, %]]/$F$12</f>
        <v>0.81322550846117247</v>
      </c>
      <c r="H302" s="166">
        <v>0</v>
      </c>
      <c r="I302" s="379">
        <v>0</v>
      </c>
      <c r="J302" s="385">
        <v>56</v>
      </c>
      <c r="K302" s="269">
        <v>182.76</v>
      </c>
      <c r="L302" s="170">
        <f t="shared" si="10"/>
        <v>11.961041803458087</v>
      </c>
      <c r="M302" s="373">
        <v>1.5541030211576776</v>
      </c>
      <c r="N302" s="166">
        <v>0</v>
      </c>
      <c r="O302" s="393">
        <v>0</v>
      </c>
      <c r="P302" s="269">
        <v>631</v>
      </c>
      <c r="Q302" s="15">
        <v>86</v>
      </c>
      <c r="R302" s="158">
        <f>Muut[[#This Row],[30 - 54 v. ilman tutkintoa 31.12.2025]]/Muut[[#This Row],[30 - 54 v. väestö 31.12.2025]]</f>
        <v>0.13629160063391443</v>
      </c>
      <c r="S302" s="397">
        <v>0.90075639165491084</v>
      </c>
      <c r="T302" s="479">
        <v>133.66666666666666</v>
      </c>
      <c r="U302" s="197">
        <v>140776.93104087797</v>
      </c>
      <c r="V302" s="159">
        <v>0</v>
      </c>
      <c r="W302" s="159">
        <v>0</v>
      </c>
      <c r="X302" s="159">
        <v>119989.52</v>
      </c>
      <c r="Y302" s="159">
        <v>161268.36912577992</v>
      </c>
      <c r="Z302" s="159">
        <v>0</v>
      </c>
      <c r="AA302" s="155">
        <v>0</v>
      </c>
      <c r="AB302" s="159">
        <v>63994.237845123142</v>
      </c>
      <c r="AC302" s="159">
        <v>107632.40999999999</v>
      </c>
      <c r="AD302" s="174">
        <f>SUM(Muut[[#This Row],[Työttömyysaste]:[Työttömät ja palveluissa olevat ]])</f>
        <v>593661.46801178111</v>
      </c>
      <c r="AF302" s="62"/>
    </row>
    <row r="303" spans="1:32" s="45" customFormat="1" x14ac:dyDescent="0.25">
      <c r="A303" s="90">
        <v>989</v>
      </c>
      <c r="B303" s="151" t="s">
        <v>302</v>
      </c>
      <c r="C303" s="391">
        <v>5121</v>
      </c>
      <c r="D303" s="134">
        <v>210.58333333333334</v>
      </c>
      <c r="E303" s="41">
        <v>2146</v>
      </c>
      <c r="F303" s="330">
        <f t="shared" si="9"/>
        <v>9.8128300714507621E-2</v>
      </c>
      <c r="G303" s="373">
        <f>Muut[[#This Row],[Keskim. työttömyysaste 2025, %]]/$F$12</f>
        <v>0.82331669809959152</v>
      </c>
      <c r="H303" s="166">
        <v>0</v>
      </c>
      <c r="I303" s="379">
        <v>0</v>
      </c>
      <c r="J303" s="385">
        <v>180</v>
      </c>
      <c r="K303" s="269">
        <v>805.79</v>
      </c>
      <c r="L303" s="170">
        <f t="shared" si="10"/>
        <v>6.3552538502587526</v>
      </c>
      <c r="M303" s="373">
        <v>2.9249329202153991</v>
      </c>
      <c r="N303" s="166">
        <v>0</v>
      </c>
      <c r="O303" s="393">
        <v>0</v>
      </c>
      <c r="P303" s="269">
        <v>1298</v>
      </c>
      <c r="Q303" s="15">
        <v>192</v>
      </c>
      <c r="R303" s="158">
        <f>Muut[[#This Row],[30 - 54 v. ilman tutkintoa 31.12.2025]]/Muut[[#This Row],[30 - 54 v. väestö 31.12.2025]]</f>
        <v>0.14791987673343607</v>
      </c>
      <c r="S303" s="397">
        <v>0.9776081123174809</v>
      </c>
      <c r="T303" s="479">
        <v>273.33333333333337</v>
      </c>
      <c r="U303" s="197">
        <v>333881.25898055657</v>
      </c>
      <c r="V303" s="159">
        <v>0</v>
      </c>
      <c r="W303" s="159">
        <v>0</v>
      </c>
      <c r="X303" s="159">
        <v>385680.60000000003</v>
      </c>
      <c r="Y303" s="159">
        <v>711033.26306556258</v>
      </c>
      <c r="Z303" s="159">
        <v>0</v>
      </c>
      <c r="AA303" s="155">
        <v>0</v>
      </c>
      <c r="AB303" s="159">
        <v>162705.76215327912</v>
      </c>
      <c r="AC303" s="159">
        <v>220096.20000000004</v>
      </c>
      <c r="AD303" s="174">
        <f>SUM(Muut[[#This Row],[Työttömyysaste]:[Työttömät ja palveluissa olevat ]])</f>
        <v>1813397.0841993981</v>
      </c>
      <c r="AF303" s="62"/>
    </row>
    <row r="304" spans="1:32" x14ac:dyDescent="0.25">
      <c r="A304" s="90">
        <v>992</v>
      </c>
      <c r="B304" s="151" t="s">
        <v>303</v>
      </c>
      <c r="C304" s="392">
        <v>17492</v>
      </c>
      <c r="D304" s="374">
        <v>1199.25</v>
      </c>
      <c r="E304" s="375">
        <v>7673</v>
      </c>
      <c r="F304" s="330">
        <f t="shared" si="9"/>
        <v>0.15629479994786916</v>
      </c>
      <c r="G304" s="373">
        <f>Muut[[#This Row],[Keskim. työttömyysaste 2025, %]]/$F$12</f>
        <v>1.3113456330767923</v>
      </c>
      <c r="H304" s="382">
        <v>0</v>
      </c>
      <c r="I304" s="383">
        <v>20</v>
      </c>
      <c r="J304" s="387">
        <v>592</v>
      </c>
      <c r="K304" s="390">
        <v>884.61</v>
      </c>
      <c r="L304" s="170">
        <f t="shared" si="10"/>
        <v>19.773685578955696</v>
      </c>
      <c r="M304" s="373">
        <v>0.94007215441569758</v>
      </c>
      <c r="N304" s="382">
        <v>0</v>
      </c>
      <c r="O304" s="394">
        <v>0</v>
      </c>
      <c r="P304" s="390">
        <v>4748</v>
      </c>
      <c r="Q304" s="398">
        <v>576</v>
      </c>
      <c r="R304" s="158">
        <f>Muut[[#This Row],[30 - 54 v. ilman tutkintoa 31.12.2025]]/Muut[[#This Row],[30 - 54 v. väestö 31.12.2025]]</f>
        <v>0.12131423757371525</v>
      </c>
      <c r="S304" s="399">
        <v>0.80177042741454718</v>
      </c>
      <c r="T304" s="480">
        <v>1524.75</v>
      </c>
      <c r="U304" s="197">
        <v>1816464.7982731787</v>
      </c>
      <c r="V304" s="159">
        <v>0</v>
      </c>
      <c r="W304" s="159">
        <v>0</v>
      </c>
      <c r="X304" s="159">
        <v>1268460.6400000001</v>
      </c>
      <c r="Y304" s="159">
        <v>780584.43867561943</v>
      </c>
      <c r="Z304" s="159">
        <v>0</v>
      </c>
      <c r="AA304" s="155">
        <v>0</v>
      </c>
      <c r="AB304" s="159">
        <v>455798.47028089588</v>
      </c>
      <c r="AC304" s="159">
        <v>1227774.4425000001</v>
      </c>
      <c r="AD304" s="174">
        <f>SUM(Muut[[#This Row],[Työttömyysaste]:[Työttömät ja palveluissa olevat ]])</f>
        <v>5549082.7897296939</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G8" activePane="bottomRight" state="frozen"/>
      <selection activeCell="G29" sqref="G29"/>
      <selection pane="topRight" activeCell="G29" sqref="G29"/>
      <selection pane="bottomLeft" activeCell="G29" sqref="G29"/>
      <selection pane="bottomRight" activeCell="M2" sqref="M2"/>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2" t="s">
        <v>1103</v>
      </c>
      <c r="D1" s="154"/>
      <c r="K1" s="225"/>
      <c r="L1" s="225"/>
      <c r="M1" s="225"/>
      <c r="P1" s="236" t="s">
        <v>361</v>
      </c>
      <c r="Q1" s="190"/>
      <c r="R1" s="190"/>
      <c r="S1" s="190"/>
      <c r="T1" s="190"/>
      <c r="U1" s="151"/>
    </row>
    <row r="2" spans="1:30" x14ac:dyDescent="0.25">
      <c r="A2" s="23" t="s">
        <v>355</v>
      </c>
      <c r="B2" s="319"/>
      <c r="C2" s="130"/>
      <c r="D2" s="333"/>
      <c r="E2" s="333"/>
      <c r="F2" s="333"/>
      <c r="G2" s="333"/>
      <c r="H2" s="333"/>
      <c r="I2" s="333"/>
      <c r="J2" s="333"/>
      <c r="K2" s="333"/>
      <c r="L2" s="333"/>
      <c r="M2" s="333"/>
      <c r="N2" s="333"/>
      <c r="P2" s="224" t="s">
        <v>362</v>
      </c>
      <c r="Q2" s="224" t="s">
        <v>680</v>
      </c>
      <c r="R2" s="224" t="s">
        <v>654</v>
      </c>
      <c r="S2" s="342" t="s">
        <v>710</v>
      </c>
      <c r="T2" s="342" t="s">
        <v>711</v>
      </c>
      <c r="U2" s="159"/>
      <c r="AD2" s="106"/>
    </row>
    <row r="3" spans="1:30" x14ac:dyDescent="0.25">
      <c r="C3" s="333"/>
      <c r="D3" s="333"/>
      <c r="E3" s="333"/>
      <c r="F3" s="333"/>
      <c r="G3" s="333"/>
      <c r="H3" s="333"/>
      <c r="I3" s="333"/>
      <c r="J3" s="333"/>
      <c r="K3" s="333"/>
      <c r="L3" s="333"/>
      <c r="M3" s="333"/>
      <c r="N3" s="333"/>
      <c r="O3" s="333"/>
      <c r="P3" s="188">
        <v>69.33</v>
      </c>
      <c r="Q3" s="188">
        <v>1013.64</v>
      </c>
      <c r="R3" s="188">
        <v>14.51</v>
      </c>
      <c r="S3" s="341">
        <v>21.39</v>
      </c>
      <c r="T3" s="341">
        <v>11.34</v>
      </c>
      <c r="U3" s="151"/>
      <c r="V3" s="345"/>
      <c r="Z3" s="103"/>
      <c r="AA3" s="106"/>
      <c r="AD3" s="106"/>
    </row>
    <row r="4" spans="1:30" x14ac:dyDescent="0.25">
      <c r="A4" s="227"/>
      <c r="B4" s="228"/>
      <c r="C4" s="229"/>
      <c r="D4" s="230"/>
      <c r="E4" s="230"/>
      <c r="F4" s="230"/>
      <c r="G4" s="230"/>
      <c r="H4" s="231"/>
      <c r="I4" s="231"/>
      <c r="J4" s="230"/>
      <c r="K4" s="232"/>
      <c r="L4" s="232"/>
      <c r="M4" s="232"/>
      <c r="N4" s="230"/>
      <c r="O4" s="340"/>
      <c r="P4" s="327"/>
      <c r="Q4" s="327"/>
      <c r="R4" s="327"/>
      <c r="S4" s="327"/>
      <c r="T4" s="327"/>
      <c r="U4" s="327"/>
      <c r="Z4" s="11"/>
    </row>
    <row r="5" spans="1:30" x14ac:dyDescent="0.25">
      <c r="A5" s="227"/>
      <c r="B5" s="228"/>
      <c r="C5" s="184" t="s">
        <v>357</v>
      </c>
      <c r="D5" s="230"/>
      <c r="E5" s="230"/>
      <c r="F5" s="230"/>
      <c r="G5" s="230"/>
      <c r="H5" s="322"/>
      <c r="I5" s="322"/>
      <c r="J5" s="186"/>
      <c r="K5" s="323"/>
      <c r="L5" s="323"/>
      <c r="M5" s="323"/>
      <c r="N5" s="230"/>
      <c r="O5" s="340"/>
      <c r="P5" s="234" t="s">
        <v>683</v>
      </c>
      <c r="Q5" s="235"/>
      <c r="R5" s="235"/>
      <c r="S5" s="235"/>
      <c r="T5" s="235"/>
      <c r="U5" s="233"/>
      <c r="Z5" s="11"/>
    </row>
    <row r="6" spans="1:30" s="212" customFormat="1" ht="42.75" x14ac:dyDescent="0.2">
      <c r="A6" s="220" t="s">
        <v>656</v>
      </c>
      <c r="B6" s="221" t="s">
        <v>3</v>
      </c>
      <c r="C6" s="400" t="s">
        <v>1094</v>
      </c>
      <c r="D6" s="405" t="s">
        <v>1075</v>
      </c>
      <c r="E6" s="409" t="s">
        <v>681</v>
      </c>
      <c r="F6" s="370" t="s">
        <v>1104</v>
      </c>
      <c r="G6" s="410" t="s">
        <v>679</v>
      </c>
      <c r="H6" s="409" t="s">
        <v>1076</v>
      </c>
      <c r="I6" s="419" t="s">
        <v>1077</v>
      </c>
      <c r="J6" s="420" t="s">
        <v>1078</v>
      </c>
      <c r="K6" s="410" t="s">
        <v>743</v>
      </c>
      <c r="L6" s="425" t="s">
        <v>717</v>
      </c>
      <c r="M6" s="420" t="s">
        <v>724</v>
      </c>
      <c r="N6" s="410" t="s">
        <v>714</v>
      </c>
      <c r="O6" s="432" t="s">
        <v>1134</v>
      </c>
      <c r="P6" s="226" t="s">
        <v>362</v>
      </c>
      <c r="Q6" s="216" t="s">
        <v>680</v>
      </c>
      <c r="R6" s="216" t="s">
        <v>682</v>
      </c>
      <c r="S6" s="216" t="s">
        <v>712</v>
      </c>
      <c r="T6" s="216" t="s">
        <v>711</v>
      </c>
      <c r="U6" s="217" t="s">
        <v>363</v>
      </c>
      <c r="V6" s="222"/>
      <c r="W6" s="222"/>
      <c r="X6" s="222"/>
      <c r="Y6" s="222"/>
    </row>
    <row r="7" spans="1:30" s="31" customFormat="1" x14ac:dyDescent="0.25">
      <c r="B7" s="193" t="s">
        <v>359</v>
      </c>
      <c r="C7" s="401">
        <f>SUM(C8:C299)</f>
        <v>5622045</v>
      </c>
      <c r="D7" s="406"/>
      <c r="E7" s="411"/>
      <c r="F7" s="164">
        <f>SUM(F8:F299)</f>
        <v>1904</v>
      </c>
      <c r="G7" s="412">
        <v>3.7054104165741206E-4</v>
      </c>
      <c r="H7" s="169">
        <f>SUM(H8:H299)</f>
        <v>2401869</v>
      </c>
      <c r="I7" s="164">
        <f>SUM(I8:I299)</f>
        <v>2402942</v>
      </c>
      <c r="J7" s="344">
        <v>0.9995782673179171</v>
      </c>
      <c r="K7" s="421">
        <v>1</v>
      </c>
      <c r="L7" s="426"/>
      <c r="M7" s="14">
        <f>SUM(M8:M299)</f>
        <v>3949228.6956603588</v>
      </c>
      <c r="N7" s="427">
        <f>M7/C7</f>
        <v>0.70245412401721419</v>
      </c>
      <c r="O7" s="433">
        <v>0.52549629919148944</v>
      </c>
      <c r="P7" s="196">
        <f t="shared" ref="P7:T7" si="0">SUM(P8:P299)</f>
        <v>70276460.933451682</v>
      </c>
      <c r="Q7" s="29">
        <f t="shared" si="0"/>
        <v>1295431.92</v>
      </c>
      <c r="R7" s="29">
        <f t="shared" si="0"/>
        <v>81402346.505231217</v>
      </c>
      <c r="S7" s="29">
        <f t="shared" si="0"/>
        <v>120255542.55000001</v>
      </c>
      <c r="T7" s="29">
        <f t="shared" si="0"/>
        <v>50732872.165797234</v>
      </c>
      <c r="U7" s="178">
        <f>SUM(U8:U299)</f>
        <v>323962654.07448006</v>
      </c>
      <c r="V7" s="30"/>
      <c r="W7" s="30"/>
      <c r="X7" s="107"/>
      <c r="Y7" s="107"/>
    </row>
    <row r="8" spans="1:30" x14ac:dyDescent="0.25">
      <c r="A8" s="23">
        <v>5</v>
      </c>
      <c r="B8" s="193" t="s">
        <v>12</v>
      </c>
      <c r="C8" s="402">
        <v>8982</v>
      </c>
      <c r="D8" s="407">
        <v>0.6011333333333333</v>
      </c>
      <c r="E8" s="413">
        <v>0</v>
      </c>
      <c r="F8" s="155">
        <v>0</v>
      </c>
      <c r="G8" s="414">
        <v>0</v>
      </c>
      <c r="H8" s="256">
        <v>3296</v>
      </c>
      <c r="I8" s="14">
        <v>3305</v>
      </c>
      <c r="J8" s="328">
        <v>0.99727685325264748</v>
      </c>
      <c r="K8" s="422">
        <v>0.99772237216460324</v>
      </c>
      <c r="L8" s="428">
        <v>0.60411572769107702</v>
      </c>
      <c r="M8" s="14">
        <v>5426.1674661212537</v>
      </c>
      <c r="N8" s="422">
        <f>Lisäosat[[#This Row],[HYTE-kerroin (sis. Kulttuurihyte)]]/$N$7</f>
        <v>0.86000737562225871</v>
      </c>
      <c r="O8" s="434">
        <v>0</v>
      </c>
      <c r="P8" s="136">
        <v>374338.98766799993</v>
      </c>
      <c r="Q8" s="35">
        <v>0</v>
      </c>
      <c r="R8" s="35">
        <v>130031.97945181357</v>
      </c>
      <c r="S8" s="35">
        <v>165228.89984127894</v>
      </c>
      <c r="T8" s="35">
        <v>0</v>
      </c>
      <c r="U8" s="307">
        <f>SUM(P8:T8)</f>
        <v>669599.86696109246</v>
      </c>
      <c r="X8" s="10"/>
      <c r="Y8" s="10"/>
      <c r="Z8" s="108"/>
    </row>
    <row r="9" spans="1:30" x14ac:dyDescent="0.25">
      <c r="A9" s="23">
        <v>9</v>
      </c>
      <c r="B9" s="193" t="s">
        <v>13</v>
      </c>
      <c r="C9" s="402">
        <v>2384</v>
      </c>
      <c r="D9" s="407">
        <v>2.8199999999999999E-2</v>
      </c>
      <c r="E9" s="413">
        <v>0</v>
      </c>
      <c r="F9" s="155">
        <v>0</v>
      </c>
      <c r="G9" s="414">
        <v>0</v>
      </c>
      <c r="H9" s="256">
        <v>678</v>
      </c>
      <c r="I9" s="14">
        <v>917</v>
      </c>
      <c r="J9" s="328">
        <v>0.73936750272628138</v>
      </c>
      <c r="K9" s="422">
        <v>0.73969780439153676</v>
      </c>
      <c r="L9" s="428">
        <v>0.72351051982560399</v>
      </c>
      <c r="M9" s="14">
        <v>1724.8490792642399</v>
      </c>
      <c r="N9" s="422">
        <f>Lisäosat[[#This Row],[HYTE-kerroin (sis. Kulttuurihyte)]]/$N$7</f>
        <v>1.0299754746800716</v>
      </c>
      <c r="O9" s="434">
        <v>0</v>
      </c>
      <c r="P9" s="136">
        <v>4660.9727039999998</v>
      </c>
      <c r="Q9" s="35">
        <v>0</v>
      </c>
      <c r="R9" s="35">
        <v>25587.508097863338</v>
      </c>
      <c r="S9" s="35">
        <v>52522.322161721648</v>
      </c>
      <c r="T9" s="35">
        <v>0</v>
      </c>
      <c r="U9" s="307">
        <f>SUM(P9:T9)</f>
        <v>82770.802963584982</v>
      </c>
      <c r="X9" s="10"/>
      <c r="Y9" s="10"/>
      <c r="Z9" s="108"/>
    </row>
    <row r="10" spans="1:30" x14ac:dyDescent="0.25">
      <c r="A10" s="23">
        <v>10</v>
      </c>
      <c r="B10" s="193" t="s">
        <v>14</v>
      </c>
      <c r="C10" s="402">
        <v>10634</v>
      </c>
      <c r="D10" s="407">
        <v>0.54486666666666661</v>
      </c>
      <c r="E10" s="413">
        <v>0</v>
      </c>
      <c r="F10" s="155">
        <v>0</v>
      </c>
      <c r="G10" s="414">
        <v>0</v>
      </c>
      <c r="H10" s="256">
        <v>3833</v>
      </c>
      <c r="I10" s="14">
        <v>4031</v>
      </c>
      <c r="J10" s="328">
        <v>0.9508806747705284</v>
      </c>
      <c r="K10" s="422">
        <v>0.95130546686536321</v>
      </c>
      <c r="L10" s="428">
        <v>0.66800241112588199</v>
      </c>
      <c r="M10" s="14">
        <v>7103.5376399126289</v>
      </c>
      <c r="N10" s="422">
        <f>Lisäosat[[#This Row],[HYTE-kerroin (sis. Kulttuurihyte)]]/$N$7</f>
        <v>0.9509552129976705</v>
      </c>
      <c r="O10" s="434">
        <v>0</v>
      </c>
      <c r="P10" s="136">
        <v>401705.79420399998</v>
      </c>
      <c r="Q10" s="35">
        <v>0</v>
      </c>
      <c r="R10" s="35">
        <v>146785.80567571739</v>
      </c>
      <c r="S10" s="35">
        <v>216305.47095201851</v>
      </c>
      <c r="T10" s="35">
        <v>0</v>
      </c>
      <c r="U10" s="307">
        <f t="shared" ref="U10:U72" si="1">SUM(P10:T10)</f>
        <v>764797.07083173585</v>
      </c>
      <c r="X10" s="10"/>
      <c r="Y10" s="10"/>
      <c r="Z10" s="108"/>
    </row>
    <row r="11" spans="1:30" x14ac:dyDescent="0.25">
      <c r="A11" s="23">
        <v>16</v>
      </c>
      <c r="B11" s="193" t="s">
        <v>15</v>
      </c>
      <c r="C11" s="402">
        <v>7841</v>
      </c>
      <c r="D11" s="407">
        <v>0</v>
      </c>
      <c r="E11" s="413">
        <v>0</v>
      </c>
      <c r="F11" s="155">
        <v>0</v>
      </c>
      <c r="G11" s="414">
        <v>0</v>
      </c>
      <c r="H11" s="256">
        <v>2108</v>
      </c>
      <c r="I11" s="14">
        <v>2816</v>
      </c>
      <c r="J11" s="328">
        <v>0.74857954545454541</v>
      </c>
      <c r="K11" s="422">
        <v>0.74891396246574493</v>
      </c>
      <c r="L11" s="428">
        <v>0.683768089879217</v>
      </c>
      <c r="M11" s="14">
        <v>5361.4255927429404</v>
      </c>
      <c r="N11" s="422">
        <f>Lisäosat[[#This Row],[HYTE-kerroin (sis. Kulttuurihyte)]]/$N$7</f>
        <v>0.97339892599514544</v>
      </c>
      <c r="O11" s="434">
        <v>0</v>
      </c>
      <c r="P11" s="136">
        <v>0</v>
      </c>
      <c r="Q11" s="35">
        <v>0</v>
      </c>
      <c r="R11" s="35">
        <v>85206.120849358573</v>
      </c>
      <c r="S11" s="35">
        <v>163257.48473499055</v>
      </c>
      <c r="T11" s="35">
        <v>0</v>
      </c>
      <c r="U11" s="307">
        <f t="shared" si="1"/>
        <v>248463.60558434913</v>
      </c>
      <c r="X11" s="10"/>
      <c r="Y11" s="10"/>
      <c r="Z11" s="108"/>
    </row>
    <row r="12" spans="1:30" x14ac:dyDescent="0.25">
      <c r="A12" s="23">
        <v>18</v>
      </c>
      <c r="B12" s="193" t="s">
        <v>16</v>
      </c>
      <c r="C12" s="402">
        <v>4677</v>
      </c>
      <c r="D12" s="407">
        <v>0</v>
      </c>
      <c r="E12" s="413">
        <v>0</v>
      </c>
      <c r="F12" s="155">
        <v>0</v>
      </c>
      <c r="G12" s="414">
        <v>0</v>
      </c>
      <c r="H12" s="256">
        <v>1273</v>
      </c>
      <c r="I12" s="14">
        <v>2195</v>
      </c>
      <c r="J12" s="328">
        <v>0.57995444191343959</v>
      </c>
      <c r="K12" s="422">
        <v>0.58021352811513216</v>
      </c>
      <c r="L12" s="428">
        <v>0.63317813212759499</v>
      </c>
      <c r="M12" s="14">
        <v>2961.3741239607616</v>
      </c>
      <c r="N12" s="422">
        <f>Lisäosat[[#This Row],[HYTE-kerroin (sis. Kulttuurihyte)]]/$N$7</f>
        <v>0.90138004814685735</v>
      </c>
      <c r="O12" s="434">
        <v>0</v>
      </c>
      <c r="P12" s="136">
        <v>0</v>
      </c>
      <c r="Q12" s="35">
        <v>0</v>
      </c>
      <c r="R12" s="35">
        <v>39375.187316129806</v>
      </c>
      <c r="S12" s="35">
        <v>90174.988438061191</v>
      </c>
      <c r="T12" s="35">
        <v>0</v>
      </c>
      <c r="U12" s="307">
        <f t="shared" si="1"/>
        <v>129550.175754191</v>
      </c>
      <c r="X12" s="10"/>
      <c r="Y12" s="10"/>
      <c r="Z12" s="108"/>
    </row>
    <row r="13" spans="1:30" x14ac:dyDescent="0.25">
      <c r="A13" s="23">
        <v>19</v>
      </c>
      <c r="B13" s="193" t="s">
        <v>17</v>
      </c>
      <c r="C13" s="402">
        <v>3937</v>
      </c>
      <c r="D13" s="407">
        <v>0</v>
      </c>
      <c r="E13" s="413">
        <v>0</v>
      </c>
      <c r="F13" s="155">
        <v>0</v>
      </c>
      <c r="G13" s="414">
        <v>0</v>
      </c>
      <c r="H13" s="256">
        <v>1139</v>
      </c>
      <c r="I13" s="14">
        <v>1789</v>
      </c>
      <c r="J13" s="328">
        <v>0.6366685299049748</v>
      </c>
      <c r="K13" s="422">
        <v>0.63695295229961335</v>
      </c>
      <c r="L13" s="428">
        <v>0.614576116749459</v>
      </c>
      <c r="M13" s="14">
        <v>2419.5861716426202</v>
      </c>
      <c r="N13" s="422">
        <f>Lisäosat[[#This Row],[HYTE-kerroin (sis. Kulttuurihyte)]]/$N$7</f>
        <v>0.8748985816110012</v>
      </c>
      <c r="O13" s="434">
        <v>0</v>
      </c>
      <c r="P13" s="136">
        <v>0</v>
      </c>
      <c r="Q13" s="35">
        <v>0</v>
      </c>
      <c r="R13" s="35">
        <v>36386.491549183913</v>
      </c>
      <c r="S13" s="35">
        <v>73677.33556101573</v>
      </c>
      <c r="T13" s="35">
        <v>0</v>
      </c>
      <c r="U13" s="307">
        <f t="shared" si="1"/>
        <v>110063.82711019964</v>
      </c>
      <c r="X13" s="10"/>
      <c r="Y13" s="10"/>
      <c r="Z13" s="108"/>
    </row>
    <row r="14" spans="1:30" x14ac:dyDescent="0.25">
      <c r="A14" s="23">
        <v>20</v>
      </c>
      <c r="B14" s="193" t="s">
        <v>18</v>
      </c>
      <c r="C14" s="402">
        <v>16429</v>
      </c>
      <c r="D14" s="407">
        <v>0</v>
      </c>
      <c r="E14" s="413">
        <v>0</v>
      </c>
      <c r="F14" s="155">
        <v>0</v>
      </c>
      <c r="G14" s="414">
        <v>0</v>
      </c>
      <c r="H14" s="256">
        <v>4451</v>
      </c>
      <c r="I14" s="14">
        <v>6856</v>
      </c>
      <c r="J14" s="328">
        <v>0.64921236872812138</v>
      </c>
      <c r="K14" s="422">
        <v>0.64950239490009221</v>
      </c>
      <c r="L14" s="428">
        <v>0.67588250192877697</v>
      </c>
      <c r="M14" s="14">
        <v>11104.073624187877</v>
      </c>
      <c r="N14" s="422">
        <f>Lisäosat[[#This Row],[HYTE-kerroin (sis. Kulttuurihyte)]]/$N$7</f>
        <v>0.96217315668035563</v>
      </c>
      <c r="O14" s="434">
        <v>0</v>
      </c>
      <c r="P14" s="136">
        <v>0</v>
      </c>
      <c r="Q14" s="35">
        <v>0</v>
      </c>
      <c r="R14" s="35">
        <v>154831.49201275557</v>
      </c>
      <c r="S14" s="35">
        <v>338123.34030166245</v>
      </c>
      <c r="T14" s="35">
        <v>0</v>
      </c>
      <c r="U14" s="307">
        <f t="shared" si="1"/>
        <v>492954.83231441805</v>
      </c>
      <c r="X14" s="10"/>
      <c r="Y14" s="10"/>
      <c r="Z14" s="108"/>
    </row>
    <row r="15" spans="1:30" x14ac:dyDescent="0.25">
      <c r="A15" s="23">
        <v>46</v>
      </c>
      <c r="B15" s="193" t="s">
        <v>19</v>
      </c>
      <c r="C15" s="402">
        <v>1273</v>
      </c>
      <c r="D15" s="407">
        <v>1.2921</v>
      </c>
      <c r="E15" s="413">
        <v>0</v>
      </c>
      <c r="F15" s="155">
        <v>0</v>
      </c>
      <c r="G15" s="414">
        <v>0</v>
      </c>
      <c r="H15" s="256">
        <v>362</v>
      </c>
      <c r="I15" s="14">
        <v>436</v>
      </c>
      <c r="J15" s="328">
        <v>0.83027522935779818</v>
      </c>
      <c r="K15" s="422">
        <v>0.83064614272613801</v>
      </c>
      <c r="L15" s="428">
        <v>0.53872738193691105</v>
      </c>
      <c r="M15" s="14">
        <v>685.79995720568775</v>
      </c>
      <c r="N15" s="422">
        <f>Lisäosat[[#This Row],[HYTE-kerroin (sis. Kulttuurihyte)]]/$N$7</f>
        <v>0.76692180103665974</v>
      </c>
      <c r="O15" s="434">
        <v>0</v>
      </c>
      <c r="P15" s="136">
        <v>171055.47898349998</v>
      </c>
      <c r="Q15" s="35">
        <v>0</v>
      </c>
      <c r="R15" s="35">
        <v>15343.055950907323</v>
      </c>
      <c r="S15" s="35">
        <v>20882.874173673696</v>
      </c>
      <c r="T15" s="35">
        <v>0</v>
      </c>
      <c r="U15" s="307">
        <f t="shared" si="1"/>
        <v>207281.40910808099</v>
      </c>
      <c r="X15" s="10"/>
      <c r="Y15" s="10"/>
      <c r="Z15" s="108"/>
    </row>
    <row r="16" spans="1:30" x14ac:dyDescent="0.25">
      <c r="A16" s="23">
        <v>47</v>
      </c>
      <c r="B16" s="193" t="s">
        <v>20</v>
      </c>
      <c r="C16" s="402">
        <v>1769</v>
      </c>
      <c r="D16" s="407">
        <v>1.9494500000000001</v>
      </c>
      <c r="E16" s="413">
        <v>1</v>
      </c>
      <c r="F16" s="155">
        <v>181</v>
      </c>
      <c r="G16" s="414">
        <v>0.10231769361221028</v>
      </c>
      <c r="H16" s="256">
        <v>642</v>
      </c>
      <c r="I16" s="14">
        <v>766</v>
      </c>
      <c r="J16" s="328">
        <v>0.83812010443864227</v>
      </c>
      <c r="K16" s="422">
        <v>0.83849452239068822</v>
      </c>
      <c r="L16" s="428">
        <v>0.62729062990511797</v>
      </c>
      <c r="M16" s="14">
        <v>1109.6771243021537</v>
      </c>
      <c r="N16" s="422">
        <f>Lisäosat[[#This Row],[HYTE-kerroin (sis. Kulttuurihyte)]]/$N$7</f>
        <v>0.89299871473136327</v>
      </c>
      <c r="O16" s="434">
        <v>0</v>
      </c>
      <c r="P16" s="136">
        <v>717269.54062950006</v>
      </c>
      <c r="Q16" s="35">
        <v>183468.84</v>
      </c>
      <c r="R16" s="35">
        <v>21522.636714683438</v>
      </c>
      <c r="S16" s="35">
        <v>33790.097996835735</v>
      </c>
      <c r="T16" s="35">
        <v>0</v>
      </c>
      <c r="U16" s="307">
        <f t="shared" si="1"/>
        <v>956051.11534101923</v>
      </c>
      <c r="X16" s="10"/>
      <c r="Y16" s="10"/>
      <c r="Z16" s="108"/>
    </row>
    <row r="17" spans="1:26" x14ac:dyDescent="0.25">
      <c r="A17" s="23">
        <v>49</v>
      </c>
      <c r="B17" s="193" t="s">
        <v>21</v>
      </c>
      <c r="C17" s="402">
        <v>325716</v>
      </c>
      <c r="D17" s="407">
        <v>0</v>
      </c>
      <c r="E17" s="413">
        <v>0</v>
      </c>
      <c r="F17" s="155">
        <v>10</v>
      </c>
      <c r="G17" s="414">
        <v>3.0701592798634395E-5</v>
      </c>
      <c r="H17" s="256">
        <v>138103</v>
      </c>
      <c r="I17" s="14">
        <v>149683</v>
      </c>
      <c r="J17" s="328">
        <v>0.92263650514754514</v>
      </c>
      <c r="K17" s="422">
        <v>0.92304867957088932</v>
      </c>
      <c r="L17" s="428">
        <v>0.71975581442973002</v>
      </c>
      <c r="M17" s="14">
        <v>234435.98485279395</v>
      </c>
      <c r="N17" s="422">
        <f>Lisäosat[[#This Row],[HYTE-kerroin (sis. Kulttuurihyte)]]/$N$7</f>
        <v>1.0246303492583551</v>
      </c>
      <c r="O17" s="434">
        <v>2.185588538852512</v>
      </c>
      <c r="P17" s="136">
        <v>0</v>
      </c>
      <c r="Q17" s="35">
        <v>0</v>
      </c>
      <c r="R17" s="35">
        <v>4362456.5111062722</v>
      </c>
      <c r="S17" s="35">
        <v>7138666.4901669454</v>
      </c>
      <c r="T17" s="35">
        <v>8072732.314946834</v>
      </c>
      <c r="U17" s="307">
        <f t="shared" si="1"/>
        <v>19573855.316220053</v>
      </c>
      <c r="X17" s="10"/>
      <c r="Y17" s="10"/>
      <c r="Z17" s="108"/>
    </row>
    <row r="18" spans="1:26" x14ac:dyDescent="0.25">
      <c r="A18" s="23">
        <v>50</v>
      </c>
      <c r="B18" s="193" t="s">
        <v>22</v>
      </c>
      <c r="C18" s="402">
        <v>11005</v>
      </c>
      <c r="D18" s="407">
        <v>0</v>
      </c>
      <c r="E18" s="413">
        <v>0</v>
      </c>
      <c r="F18" s="155">
        <v>0</v>
      </c>
      <c r="G18" s="414">
        <v>0</v>
      </c>
      <c r="H18" s="256">
        <v>3951</v>
      </c>
      <c r="I18" s="14">
        <v>4701</v>
      </c>
      <c r="J18" s="328">
        <v>0.84045947670708365</v>
      </c>
      <c r="K18" s="422">
        <v>0.84083493973962486</v>
      </c>
      <c r="L18" s="428">
        <v>0.48145034112601298</v>
      </c>
      <c r="M18" s="14">
        <v>5298.3610040917729</v>
      </c>
      <c r="N18" s="422">
        <f>Lisäosat[[#This Row],[HYTE-kerroin (sis. Kulttuurihyte)]]/$N$7</f>
        <v>0.68538332207757768</v>
      </c>
      <c r="O18" s="434">
        <v>0</v>
      </c>
      <c r="P18" s="136">
        <v>0</v>
      </c>
      <c r="Q18" s="35">
        <v>0</v>
      </c>
      <c r="R18" s="35">
        <v>134266.66730671964</v>
      </c>
      <c r="S18" s="35">
        <v>161337.14359792945</v>
      </c>
      <c r="T18" s="35">
        <v>0</v>
      </c>
      <c r="U18" s="307">
        <f t="shared" si="1"/>
        <v>295603.81090464909</v>
      </c>
      <c r="X18" s="10"/>
      <c r="Y18" s="10"/>
      <c r="Z18" s="108"/>
    </row>
    <row r="19" spans="1:26" x14ac:dyDescent="0.25">
      <c r="A19" s="23">
        <v>51</v>
      </c>
      <c r="B19" s="193" t="s">
        <v>23</v>
      </c>
      <c r="C19" s="402">
        <v>8920</v>
      </c>
      <c r="D19" s="407">
        <v>0</v>
      </c>
      <c r="E19" s="413">
        <v>0</v>
      </c>
      <c r="F19" s="155">
        <v>0</v>
      </c>
      <c r="G19" s="414">
        <v>0</v>
      </c>
      <c r="H19" s="256">
        <v>3757</v>
      </c>
      <c r="I19" s="14">
        <v>3825</v>
      </c>
      <c r="J19" s="328">
        <v>0.98222222222222222</v>
      </c>
      <c r="K19" s="422">
        <v>0.98266101569698894</v>
      </c>
      <c r="L19" s="428">
        <v>0.75573362159361102</v>
      </c>
      <c r="M19" s="14">
        <v>6741.1439046150099</v>
      </c>
      <c r="N19" s="422">
        <f>Lisäosat[[#This Row],[HYTE-kerroin (sis. Kulttuurihyte)]]/$N$7</f>
        <v>1.0758476543232469</v>
      </c>
      <c r="O19" s="434">
        <v>0</v>
      </c>
      <c r="P19" s="136">
        <v>0</v>
      </c>
      <c r="Q19" s="35">
        <v>0</v>
      </c>
      <c r="R19" s="35">
        <v>127185.02913284874</v>
      </c>
      <c r="S19" s="35">
        <v>205270.44142769033</v>
      </c>
      <c r="T19" s="35">
        <v>0</v>
      </c>
      <c r="U19" s="307">
        <f t="shared" si="1"/>
        <v>332455.47056053905</v>
      </c>
      <c r="X19" s="10"/>
      <c r="Y19" s="10"/>
      <c r="Z19" s="108"/>
    </row>
    <row r="20" spans="1:26" x14ac:dyDescent="0.25">
      <c r="A20" s="23">
        <v>52</v>
      </c>
      <c r="B20" s="193" t="s">
        <v>24</v>
      </c>
      <c r="C20" s="402">
        <v>2267</v>
      </c>
      <c r="D20" s="407">
        <v>0.77395000000000003</v>
      </c>
      <c r="E20" s="413">
        <v>0</v>
      </c>
      <c r="F20" s="155">
        <v>0</v>
      </c>
      <c r="G20" s="414">
        <v>0</v>
      </c>
      <c r="H20" s="256">
        <v>853</v>
      </c>
      <c r="I20" s="14">
        <v>901</v>
      </c>
      <c r="J20" s="328">
        <v>0.94672586015538296</v>
      </c>
      <c r="K20" s="422">
        <v>0.94714879614729042</v>
      </c>
      <c r="L20" s="428">
        <v>0.50189294706819998</v>
      </c>
      <c r="M20" s="14">
        <v>1137.7913110036093</v>
      </c>
      <c r="N20" s="422">
        <f>Lisäosat[[#This Row],[HYTE-kerroin (sis. Kulttuurihyte)]]/$N$7</f>
        <v>0.71448501746699222</v>
      </c>
      <c r="O20" s="434">
        <v>0</v>
      </c>
      <c r="P20" s="136">
        <v>121642.5805845</v>
      </c>
      <c r="Q20" s="35">
        <v>0</v>
      </c>
      <c r="R20" s="35">
        <v>31155.673515764316</v>
      </c>
      <c r="S20" s="35">
        <v>34646.185865044194</v>
      </c>
      <c r="T20" s="35">
        <v>0</v>
      </c>
      <c r="U20" s="307">
        <f t="shared" si="1"/>
        <v>187444.4399653085</v>
      </c>
      <c r="X20" s="10"/>
      <c r="Y20" s="10"/>
      <c r="Z20" s="108"/>
    </row>
    <row r="21" spans="1:26" x14ac:dyDescent="0.25">
      <c r="A21" s="23">
        <v>61</v>
      </c>
      <c r="B21" s="193" t="s">
        <v>25</v>
      </c>
      <c r="C21" s="402">
        <v>16307</v>
      </c>
      <c r="D21" s="407">
        <v>0</v>
      </c>
      <c r="E21" s="413">
        <v>0</v>
      </c>
      <c r="F21" s="155">
        <v>0</v>
      </c>
      <c r="G21" s="414">
        <v>0</v>
      </c>
      <c r="H21" s="256">
        <v>7395</v>
      </c>
      <c r="I21" s="14">
        <v>5984</v>
      </c>
      <c r="J21" s="328">
        <v>1.2357954545454546</v>
      </c>
      <c r="K21" s="422">
        <v>1.2363475281692564</v>
      </c>
      <c r="L21" s="428">
        <v>0.66084026139528895</v>
      </c>
      <c r="M21" s="14">
        <v>10776.322142572977</v>
      </c>
      <c r="N21" s="422">
        <f>Lisäosat[[#This Row],[HYTE-kerroin (sis. Kulttuurihyte)]]/$N$7</f>
        <v>0.94075931623272036</v>
      </c>
      <c r="O21" s="434">
        <v>0</v>
      </c>
      <c r="P21" s="136">
        <v>0</v>
      </c>
      <c r="Q21" s="35">
        <v>0</v>
      </c>
      <c r="R21" s="35">
        <v>292537.83874833147</v>
      </c>
      <c r="S21" s="35">
        <v>328143.18081217114</v>
      </c>
      <c r="T21" s="35">
        <v>0</v>
      </c>
      <c r="U21" s="307">
        <f t="shared" si="1"/>
        <v>620681.01956050261</v>
      </c>
      <c r="X21" s="10"/>
      <c r="Y21" s="10"/>
      <c r="Z21" s="108"/>
    </row>
    <row r="22" spans="1:26" x14ac:dyDescent="0.25">
      <c r="A22" s="23">
        <v>69</v>
      </c>
      <c r="B22" s="193" t="s">
        <v>26</v>
      </c>
      <c r="C22" s="402">
        <v>6441</v>
      </c>
      <c r="D22" s="407">
        <v>0.78915000000000002</v>
      </c>
      <c r="E22" s="413">
        <v>0</v>
      </c>
      <c r="F22" s="155">
        <v>0</v>
      </c>
      <c r="G22" s="414">
        <v>0</v>
      </c>
      <c r="H22" s="256">
        <v>2615</v>
      </c>
      <c r="I22" s="14">
        <v>2520</v>
      </c>
      <c r="J22" s="328">
        <v>1.0376984126984128</v>
      </c>
      <c r="K22" s="422">
        <v>1.0381619893534366</v>
      </c>
      <c r="L22" s="428">
        <v>0.55366676775424795</v>
      </c>
      <c r="M22" s="14">
        <v>3566.167651105111</v>
      </c>
      <c r="N22" s="422">
        <f>Lisäosat[[#This Row],[HYTE-kerroin (sis. Kulttuurihyte)]]/$N$7</f>
        <v>0.78818921951503829</v>
      </c>
      <c r="O22" s="434">
        <v>0</v>
      </c>
      <c r="P22" s="136">
        <v>352398.50734949997</v>
      </c>
      <c r="Q22" s="35">
        <v>0</v>
      </c>
      <c r="R22" s="35">
        <v>97025.487928403789</v>
      </c>
      <c r="S22" s="35">
        <v>108591.18545835318</v>
      </c>
      <c r="T22" s="35">
        <v>0</v>
      </c>
      <c r="U22" s="307">
        <f t="shared" si="1"/>
        <v>558015.18073625688</v>
      </c>
      <c r="X22" s="10"/>
      <c r="Y22" s="10"/>
      <c r="Z22" s="108"/>
    </row>
    <row r="23" spans="1:26" x14ac:dyDescent="0.25">
      <c r="A23" s="23">
        <v>71</v>
      </c>
      <c r="B23" s="193" t="s">
        <v>27</v>
      </c>
      <c r="C23" s="402">
        <v>6298</v>
      </c>
      <c r="D23" s="407">
        <v>0.6731166666666667</v>
      </c>
      <c r="E23" s="413">
        <v>0</v>
      </c>
      <c r="F23" s="155">
        <v>0</v>
      </c>
      <c r="G23" s="414">
        <v>0</v>
      </c>
      <c r="H23" s="256">
        <v>2511</v>
      </c>
      <c r="I23" s="14">
        <v>2414</v>
      </c>
      <c r="J23" s="328">
        <v>1.040182270091135</v>
      </c>
      <c r="K23" s="422">
        <v>1.0406469563732794</v>
      </c>
      <c r="L23" s="428">
        <v>0.73093579124935604</v>
      </c>
      <c r="M23" s="14">
        <v>4603.4336132884446</v>
      </c>
      <c r="N23" s="422">
        <f>Lisäosat[[#This Row],[HYTE-kerroin (sis. Kulttuurihyte)]]/$N$7</f>
        <v>1.040545946359116</v>
      </c>
      <c r="O23" s="434">
        <v>0</v>
      </c>
      <c r="P23" s="136">
        <v>293909.89019299997</v>
      </c>
      <c r="Q23" s="35">
        <v>0</v>
      </c>
      <c r="R23" s="35">
        <v>95098.460648276639</v>
      </c>
      <c r="S23" s="35">
        <v>140176.33553793016</v>
      </c>
      <c r="T23" s="35">
        <v>0</v>
      </c>
      <c r="U23" s="307">
        <f t="shared" si="1"/>
        <v>529184.68637920672</v>
      </c>
      <c r="X23" s="10"/>
      <c r="Y23" s="10"/>
      <c r="Z23" s="108"/>
    </row>
    <row r="24" spans="1:26" x14ac:dyDescent="0.25">
      <c r="A24" s="23">
        <v>72</v>
      </c>
      <c r="B24" s="193" t="s">
        <v>28</v>
      </c>
      <c r="C24" s="402">
        <v>912</v>
      </c>
      <c r="D24" s="407">
        <v>0.99881666666666669</v>
      </c>
      <c r="E24" s="413">
        <v>0</v>
      </c>
      <c r="F24" s="155">
        <v>0</v>
      </c>
      <c r="G24" s="414">
        <v>0</v>
      </c>
      <c r="H24" s="256">
        <v>220</v>
      </c>
      <c r="I24" s="14">
        <v>324</v>
      </c>
      <c r="J24" s="328">
        <v>0.67901234567901236</v>
      </c>
      <c r="K24" s="422">
        <v>0.67931568455674196</v>
      </c>
      <c r="L24" s="428">
        <v>0.58391406480074404</v>
      </c>
      <c r="M24" s="14">
        <v>532.52962709827852</v>
      </c>
      <c r="N24" s="422">
        <f>Lisäosat[[#This Row],[HYTE-kerroin (sis. Kulttuurihyte)]]/$N$7</f>
        <v>0.83124868206544222</v>
      </c>
      <c r="O24" s="434">
        <v>0</v>
      </c>
      <c r="P24" s="136">
        <v>63154.139063999995</v>
      </c>
      <c r="Q24" s="35">
        <v>0</v>
      </c>
      <c r="R24" s="35">
        <v>8989.4659716215137</v>
      </c>
      <c r="S24" s="35">
        <v>16215.733290154387</v>
      </c>
      <c r="T24" s="35">
        <v>0</v>
      </c>
      <c r="U24" s="307">
        <f t="shared" si="1"/>
        <v>88359.338325775898</v>
      </c>
      <c r="X24" s="10"/>
      <c r="Y24" s="10"/>
      <c r="Z24" s="108"/>
    </row>
    <row r="25" spans="1:26" x14ac:dyDescent="0.25">
      <c r="A25" s="23">
        <v>74</v>
      </c>
      <c r="B25" s="193" t="s">
        <v>29</v>
      </c>
      <c r="C25" s="402">
        <v>975</v>
      </c>
      <c r="D25" s="407">
        <v>1.4803000000000002</v>
      </c>
      <c r="E25" s="413">
        <v>0</v>
      </c>
      <c r="F25" s="155">
        <v>0</v>
      </c>
      <c r="G25" s="414">
        <v>0</v>
      </c>
      <c r="H25" s="256">
        <v>325</v>
      </c>
      <c r="I25" s="14">
        <v>369</v>
      </c>
      <c r="J25" s="328">
        <v>0.8807588075880759</v>
      </c>
      <c r="K25" s="422">
        <v>0.88115227375985383</v>
      </c>
      <c r="L25" s="428">
        <v>0.44186028099193297</v>
      </c>
      <c r="M25" s="14">
        <v>430.81377396713464</v>
      </c>
      <c r="N25" s="422">
        <f>Lisäosat[[#This Row],[HYTE-kerroin (sis. Kulttuurihyte)]]/$N$7</f>
        <v>0.62902368408773812</v>
      </c>
      <c r="O25" s="434">
        <v>0</v>
      </c>
      <c r="P25" s="136">
        <v>150095.20353750003</v>
      </c>
      <c r="Q25" s="35">
        <v>0</v>
      </c>
      <c r="R25" s="35">
        <v>12465.881504949093</v>
      </c>
      <c r="S25" s="35">
        <v>13118.446187570802</v>
      </c>
      <c r="T25" s="35">
        <v>0</v>
      </c>
      <c r="U25" s="307">
        <f t="shared" si="1"/>
        <v>175679.53123001993</v>
      </c>
      <c r="X25" s="10"/>
      <c r="Y25" s="10"/>
      <c r="Z25" s="108"/>
    </row>
    <row r="26" spans="1:26" x14ac:dyDescent="0.25">
      <c r="A26" s="23">
        <v>75</v>
      </c>
      <c r="B26" s="193" t="s">
        <v>30</v>
      </c>
      <c r="C26" s="402">
        <v>19113</v>
      </c>
      <c r="D26" s="407">
        <v>0</v>
      </c>
      <c r="E26" s="413">
        <v>0</v>
      </c>
      <c r="F26" s="155">
        <v>0</v>
      </c>
      <c r="G26" s="414">
        <v>0</v>
      </c>
      <c r="H26" s="256">
        <v>6143</v>
      </c>
      <c r="I26" s="14">
        <v>7442</v>
      </c>
      <c r="J26" s="328">
        <v>0.82545014780972858</v>
      </c>
      <c r="K26" s="422">
        <v>0.82581890564314908</v>
      </c>
      <c r="L26" s="428">
        <v>0.62349948905546104</v>
      </c>
      <c r="M26" s="14">
        <v>11916.945734317027</v>
      </c>
      <c r="N26" s="422">
        <f>Lisäosat[[#This Row],[HYTE-kerroin (sis. Kulttuurihyte)]]/$N$7</f>
        <v>0.88760172050777464</v>
      </c>
      <c r="O26" s="434">
        <v>0</v>
      </c>
      <c r="P26" s="136">
        <v>0</v>
      </c>
      <c r="Q26" s="35">
        <v>0</v>
      </c>
      <c r="R26" s="35">
        <v>229024.05154901944</v>
      </c>
      <c r="S26" s="35">
        <v>362875.6107221524</v>
      </c>
      <c r="T26" s="35">
        <v>0</v>
      </c>
      <c r="U26" s="307">
        <f t="shared" si="1"/>
        <v>591899.66227117181</v>
      </c>
      <c r="X26" s="10"/>
      <c r="Y26" s="10"/>
      <c r="Z26" s="108"/>
    </row>
    <row r="27" spans="1:26" x14ac:dyDescent="0.25">
      <c r="A27" s="23">
        <v>77</v>
      </c>
      <c r="B27" s="193" t="s">
        <v>31</v>
      </c>
      <c r="C27" s="402">
        <v>4436</v>
      </c>
      <c r="D27" s="407">
        <v>0.66818333333333335</v>
      </c>
      <c r="E27" s="413">
        <v>0</v>
      </c>
      <c r="F27" s="155">
        <v>0</v>
      </c>
      <c r="G27" s="414">
        <v>0</v>
      </c>
      <c r="H27" s="256">
        <v>1280</v>
      </c>
      <c r="I27" s="14">
        <v>1613</v>
      </c>
      <c r="J27" s="328">
        <v>0.79355238685678864</v>
      </c>
      <c r="K27" s="422">
        <v>0.7939068948299951</v>
      </c>
      <c r="L27" s="428">
        <v>0.62097396114621894</v>
      </c>
      <c r="M27" s="14">
        <v>2754.6404916446272</v>
      </c>
      <c r="N27" s="422">
        <f>Lisäosat[[#This Row],[HYTE-kerroin (sis. Kulttuurihyte)]]/$N$7</f>
        <v>0.8840064281991481</v>
      </c>
      <c r="O27" s="434">
        <v>0</v>
      </c>
      <c r="P27" s="136">
        <v>205498.36761799999</v>
      </c>
      <c r="Q27" s="35">
        <v>0</v>
      </c>
      <c r="R27" s="35">
        <v>51100.896999109602</v>
      </c>
      <c r="S27" s="35">
        <v>83879.869306361492</v>
      </c>
      <c r="T27" s="35">
        <v>0</v>
      </c>
      <c r="U27" s="307">
        <f t="shared" si="1"/>
        <v>340479.13392347109</v>
      </c>
      <c r="X27" s="10"/>
      <c r="Y27" s="10"/>
      <c r="Z27" s="108"/>
    </row>
    <row r="28" spans="1:26" x14ac:dyDescent="0.25">
      <c r="A28" s="23">
        <v>78</v>
      </c>
      <c r="B28" s="193" t="s">
        <v>32</v>
      </c>
      <c r="C28" s="402">
        <v>7620</v>
      </c>
      <c r="D28" s="407">
        <v>0.99443333333333328</v>
      </c>
      <c r="E28" s="413">
        <v>0</v>
      </c>
      <c r="F28" s="155">
        <v>0</v>
      </c>
      <c r="G28" s="414">
        <v>0</v>
      </c>
      <c r="H28" s="256">
        <v>3499</v>
      </c>
      <c r="I28" s="14">
        <v>3064</v>
      </c>
      <c r="J28" s="328">
        <v>1.1419712793733681</v>
      </c>
      <c r="K28" s="422">
        <v>1.142481438413169</v>
      </c>
      <c r="L28" s="428">
        <v>0.62316266376698304</v>
      </c>
      <c r="M28" s="14">
        <v>4748.4994979044104</v>
      </c>
      <c r="N28" s="422">
        <f>Lisäosat[[#This Row],[HYTE-kerroin (sis. Kulttuurihyte)]]/$N$7</f>
        <v>0.88712222259187978</v>
      </c>
      <c r="O28" s="434">
        <v>0</v>
      </c>
      <c r="P28" s="136">
        <v>525353.76006</v>
      </c>
      <c r="Q28" s="35">
        <v>0</v>
      </c>
      <c r="R28" s="35">
        <v>126319.83121587813</v>
      </c>
      <c r="S28" s="35">
        <v>144593.64788025117</v>
      </c>
      <c r="T28" s="35">
        <v>0</v>
      </c>
      <c r="U28" s="307">
        <f t="shared" si="1"/>
        <v>796267.2391561293</v>
      </c>
      <c r="X28" s="10"/>
      <c r="Y28" s="10"/>
      <c r="Z28" s="108"/>
    </row>
    <row r="29" spans="1:26" x14ac:dyDescent="0.25">
      <c r="A29" s="23">
        <v>79</v>
      </c>
      <c r="B29" s="193" t="s">
        <v>33</v>
      </c>
      <c r="C29" s="402">
        <v>6565</v>
      </c>
      <c r="D29" s="407">
        <v>0</v>
      </c>
      <c r="E29" s="413">
        <v>0</v>
      </c>
      <c r="F29" s="155">
        <v>0</v>
      </c>
      <c r="G29" s="414">
        <v>0</v>
      </c>
      <c r="H29" s="256">
        <v>3530</v>
      </c>
      <c r="I29" s="14">
        <v>2476</v>
      </c>
      <c r="J29" s="328">
        <v>1.425686591276252</v>
      </c>
      <c r="K29" s="422">
        <v>1.4263234960002147</v>
      </c>
      <c r="L29" s="428">
        <v>0.59754001503143295</v>
      </c>
      <c r="M29" s="14">
        <v>3922.8501986813571</v>
      </c>
      <c r="N29" s="422">
        <f>Lisäosat[[#This Row],[HYTE-kerroin (sis. Kulttuurihyte)]]/$N$7</f>
        <v>0.85064631924175271</v>
      </c>
      <c r="O29" s="434">
        <v>0</v>
      </c>
      <c r="P29" s="136">
        <v>0</v>
      </c>
      <c r="Q29" s="35">
        <v>0</v>
      </c>
      <c r="R29" s="35">
        <v>135868.93753051283</v>
      </c>
      <c r="S29" s="35">
        <v>119452.30710573487</v>
      </c>
      <c r="T29" s="35">
        <v>0</v>
      </c>
      <c r="U29" s="307">
        <f t="shared" si="1"/>
        <v>255321.24463624769</v>
      </c>
      <c r="X29" s="10"/>
      <c r="Y29" s="10"/>
      <c r="Z29" s="108"/>
    </row>
    <row r="30" spans="1:26" x14ac:dyDescent="0.25">
      <c r="A30" s="23">
        <v>81</v>
      </c>
      <c r="B30" s="193" t="s">
        <v>34</v>
      </c>
      <c r="C30" s="402">
        <v>2401</v>
      </c>
      <c r="D30" s="407">
        <v>1.0004999999999999</v>
      </c>
      <c r="E30" s="413">
        <v>0</v>
      </c>
      <c r="F30" s="155">
        <v>0</v>
      </c>
      <c r="G30" s="414">
        <v>0</v>
      </c>
      <c r="H30" s="256">
        <v>823</v>
      </c>
      <c r="I30" s="14">
        <v>828</v>
      </c>
      <c r="J30" s="328">
        <v>0.9939613526570048</v>
      </c>
      <c r="K30" s="422">
        <v>0.99440539041734932</v>
      </c>
      <c r="L30" s="428">
        <v>0.61590330951014804</v>
      </c>
      <c r="M30" s="14">
        <v>1478.7838461338654</v>
      </c>
      <c r="N30" s="422">
        <f>Lisäosat[[#This Row],[HYTE-kerroin (sis. Kulttuurihyte)]]/$N$7</f>
        <v>0.87678794735790444</v>
      </c>
      <c r="O30" s="434">
        <v>0</v>
      </c>
      <c r="P30" s="136">
        <v>249816.8409975</v>
      </c>
      <c r="Q30" s="35">
        <v>0</v>
      </c>
      <c r="R30" s="35">
        <v>34643.602138108727</v>
      </c>
      <c r="S30" s="35">
        <v>45029.540559759371</v>
      </c>
      <c r="T30" s="35">
        <v>0</v>
      </c>
      <c r="U30" s="307">
        <f t="shared" si="1"/>
        <v>329489.98369536811</v>
      </c>
      <c r="X30" s="10"/>
      <c r="Y30" s="10"/>
      <c r="Z30" s="108"/>
    </row>
    <row r="31" spans="1:26" x14ac:dyDescent="0.25">
      <c r="A31" s="23">
        <v>82</v>
      </c>
      <c r="B31" s="193" t="s">
        <v>35</v>
      </c>
      <c r="C31" s="402">
        <v>9346</v>
      </c>
      <c r="D31" s="407">
        <v>0</v>
      </c>
      <c r="E31" s="413">
        <v>0</v>
      </c>
      <c r="F31" s="155">
        <v>0</v>
      </c>
      <c r="G31" s="414">
        <v>0</v>
      </c>
      <c r="H31" s="256">
        <v>2777</v>
      </c>
      <c r="I31" s="14">
        <v>4151</v>
      </c>
      <c r="J31" s="328">
        <v>0.66899542278968926</v>
      </c>
      <c r="K31" s="422">
        <v>0.66929428675298341</v>
      </c>
      <c r="L31" s="428">
        <v>0.69587300174368105</v>
      </c>
      <c r="M31" s="14">
        <v>6503.6290742964429</v>
      </c>
      <c r="N31" s="422">
        <f>Lisäosat[[#This Row],[HYTE-kerroin (sis. Kulttuurihyte)]]/$N$7</f>
        <v>0.99063124259859581</v>
      </c>
      <c r="O31" s="434">
        <v>0</v>
      </c>
      <c r="P31" s="136">
        <v>0</v>
      </c>
      <c r="Q31" s="35">
        <v>0</v>
      </c>
      <c r="R31" s="35">
        <v>90763.306101943992</v>
      </c>
      <c r="S31" s="35">
        <v>198038.02290125334</v>
      </c>
      <c r="T31" s="35">
        <v>0</v>
      </c>
      <c r="U31" s="307">
        <f t="shared" si="1"/>
        <v>288801.32900319732</v>
      </c>
      <c r="X31" s="10"/>
      <c r="Y31" s="10"/>
      <c r="Z31" s="108"/>
    </row>
    <row r="32" spans="1:26" x14ac:dyDescent="0.25">
      <c r="A32" s="23">
        <v>86</v>
      </c>
      <c r="B32" s="193" t="s">
        <v>36</v>
      </c>
      <c r="C32" s="402">
        <v>7862</v>
      </c>
      <c r="D32" s="407">
        <v>0</v>
      </c>
      <c r="E32" s="413">
        <v>0</v>
      </c>
      <c r="F32" s="155">
        <v>0</v>
      </c>
      <c r="G32" s="414">
        <v>0</v>
      </c>
      <c r="H32" s="256">
        <v>1744</v>
      </c>
      <c r="I32" s="14">
        <v>3537</v>
      </c>
      <c r="J32" s="328">
        <v>0.4930732258976534</v>
      </c>
      <c r="K32" s="422">
        <v>0.49329349918124554</v>
      </c>
      <c r="L32" s="428">
        <v>0.67952016975588303</v>
      </c>
      <c r="M32" s="14">
        <v>5342.3875746207523</v>
      </c>
      <c r="N32" s="422">
        <f>Lisäosat[[#This Row],[HYTE-kerroin (sis. Kulttuurihyte)]]/$N$7</f>
        <v>0.96735166970025621</v>
      </c>
      <c r="O32" s="434">
        <v>0</v>
      </c>
      <c r="P32" s="136">
        <v>0</v>
      </c>
      <c r="Q32" s="35">
        <v>0</v>
      </c>
      <c r="R32" s="35">
        <v>56273.748348068439</v>
      </c>
      <c r="S32" s="35">
        <v>162677.76971345322</v>
      </c>
      <c r="T32" s="35">
        <v>0</v>
      </c>
      <c r="U32" s="307">
        <f t="shared" si="1"/>
        <v>218951.51806152167</v>
      </c>
      <c r="X32" s="10"/>
      <c r="Y32" s="10"/>
      <c r="Z32" s="108"/>
    </row>
    <row r="33" spans="1:26" x14ac:dyDescent="0.25">
      <c r="A33" s="23">
        <v>90</v>
      </c>
      <c r="B33" s="193" t="s">
        <v>37</v>
      </c>
      <c r="C33" s="402">
        <v>2888</v>
      </c>
      <c r="D33" s="407">
        <v>1.6935833333333332</v>
      </c>
      <c r="E33" s="413">
        <v>0</v>
      </c>
      <c r="F33" s="155">
        <v>0</v>
      </c>
      <c r="G33" s="414">
        <v>0</v>
      </c>
      <c r="H33" s="256">
        <v>955</v>
      </c>
      <c r="I33" s="14">
        <v>967</v>
      </c>
      <c r="J33" s="328">
        <v>0.98759048603929678</v>
      </c>
      <c r="K33" s="422">
        <v>0.98803167770775169</v>
      </c>
      <c r="L33" s="428">
        <v>0.60980974552808398</v>
      </c>
      <c r="M33" s="14">
        <v>1761.1305450851066</v>
      </c>
      <c r="N33" s="422">
        <f>Lisäosat[[#This Row],[HYTE-kerroin (sis. Kulttuurihyte)]]/$N$7</f>
        <v>0.86811326843764125</v>
      </c>
      <c r="O33" s="434">
        <v>0</v>
      </c>
      <c r="P33" s="136">
        <v>1017293.3719799998</v>
      </c>
      <c r="Q33" s="35">
        <v>0</v>
      </c>
      <c r="R33" s="35">
        <v>41403.348890542009</v>
      </c>
      <c r="S33" s="35">
        <v>53627.106840712753</v>
      </c>
      <c r="T33" s="35">
        <v>0</v>
      </c>
      <c r="U33" s="307">
        <f t="shared" si="1"/>
        <v>1112323.8277112546</v>
      </c>
      <c r="X33" s="10"/>
      <c r="Y33" s="10"/>
      <c r="Z33" s="108"/>
    </row>
    <row r="34" spans="1:26" x14ac:dyDescent="0.25">
      <c r="A34" s="23">
        <v>91</v>
      </c>
      <c r="B34" s="193" t="s">
        <v>38</v>
      </c>
      <c r="C34" s="402">
        <v>694392</v>
      </c>
      <c r="D34" s="407">
        <v>0</v>
      </c>
      <c r="E34" s="413">
        <v>0</v>
      </c>
      <c r="F34" s="155">
        <v>75</v>
      </c>
      <c r="G34" s="414">
        <v>1.0800815677599972E-4</v>
      </c>
      <c r="H34" s="256">
        <v>430886</v>
      </c>
      <c r="I34" s="14">
        <v>324589</v>
      </c>
      <c r="J34" s="328">
        <v>1.3274818308691916</v>
      </c>
      <c r="K34" s="422">
        <v>1.3280748640464892</v>
      </c>
      <c r="L34" s="428">
        <v>0.76055329905091396</v>
      </c>
      <c r="M34" s="14">
        <v>528122.12643456226</v>
      </c>
      <c r="N34" s="422">
        <f>Lisäosat[[#This Row],[HYTE-kerroin (sis. Kulttuurihyte)]]/$N$7</f>
        <v>1.0827088532151261</v>
      </c>
      <c r="O34" s="434">
        <v>1.5015960116893101</v>
      </c>
      <c r="P34" s="136">
        <v>0</v>
      </c>
      <c r="Q34" s="35">
        <v>0</v>
      </c>
      <c r="R34" s="35">
        <v>13381188.180037012</v>
      </c>
      <c r="S34" s="35">
        <v>16081523.188777599</v>
      </c>
      <c r="T34" s="35">
        <v>11824175.562873244</v>
      </c>
      <c r="U34" s="307">
        <f t="shared" si="1"/>
        <v>41286886.931687854</v>
      </c>
      <c r="X34" s="10"/>
      <c r="Y34" s="10"/>
      <c r="Z34" s="108"/>
    </row>
    <row r="35" spans="1:26" x14ac:dyDescent="0.25">
      <c r="A35" s="23">
        <v>92</v>
      </c>
      <c r="B35" s="193" t="s">
        <v>39</v>
      </c>
      <c r="C35" s="402">
        <v>252956</v>
      </c>
      <c r="D35" s="407">
        <v>0</v>
      </c>
      <c r="E35" s="413">
        <v>0</v>
      </c>
      <c r="F35" s="155">
        <v>22</v>
      </c>
      <c r="G35" s="414">
        <v>8.6971647242998785E-5</v>
      </c>
      <c r="H35" s="256">
        <v>127410</v>
      </c>
      <c r="I35" s="14">
        <v>117611</v>
      </c>
      <c r="J35" s="328">
        <v>1.08331703667174</v>
      </c>
      <c r="K35" s="422">
        <v>1.0838009927827306</v>
      </c>
      <c r="L35" s="428">
        <v>0.70408592383521695</v>
      </c>
      <c r="M35" s="14">
        <v>178102.75894966113</v>
      </c>
      <c r="N35" s="422">
        <f>Lisäosat[[#This Row],[HYTE-kerroin (sis. Kulttuurihyte)]]/$N$7</f>
        <v>1.0023229984168514</v>
      </c>
      <c r="O35" s="434">
        <v>1.3739685949654135</v>
      </c>
      <c r="P35" s="136">
        <v>0</v>
      </c>
      <c r="Q35" s="35">
        <v>0</v>
      </c>
      <c r="R35" s="35">
        <v>3977974.016629355</v>
      </c>
      <c r="S35" s="35">
        <v>5423297.954529332</v>
      </c>
      <c r="T35" s="35">
        <v>3941257.8229575264</v>
      </c>
      <c r="U35" s="307">
        <f t="shared" si="1"/>
        <v>13342529.794116214</v>
      </c>
      <c r="X35" s="10"/>
      <c r="Y35" s="10"/>
      <c r="Z35" s="108"/>
    </row>
    <row r="36" spans="1:26" x14ac:dyDescent="0.25">
      <c r="A36" s="23">
        <v>97</v>
      </c>
      <c r="B36" s="193" t="s">
        <v>40</v>
      </c>
      <c r="C36" s="402">
        <v>2023</v>
      </c>
      <c r="D36" s="407">
        <v>0.77800000000000002</v>
      </c>
      <c r="E36" s="413">
        <v>0</v>
      </c>
      <c r="F36" s="155">
        <v>0</v>
      </c>
      <c r="G36" s="414">
        <v>0</v>
      </c>
      <c r="H36" s="256">
        <v>497</v>
      </c>
      <c r="I36" s="14">
        <v>720</v>
      </c>
      <c r="J36" s="328">
        <v>0.69027777777777777</v>
      </c>
      <c r="K36" s="422">
        <v>0.69058614932325157</v>
      </c>
      <c r="L36" s="428">
        <v>0.72005890170988396</v>
      </c>
      <c r="M36" s="14">
        <v>1456.6791581590953</v>
      </c>
      <c r="N36" s="422">
        <f>Lisäosat[[#This Row],[HYTE-kerroin (sis. Kulttuurihyte)]]/$N$7</f>
        <v>1.0250618184031592</v>
      </c>
      <c r="O36" s="434">
        <v>0</v>
      </c>
      <c r="P36" s="136">
        <v>109118.07102</v>
      </c>
      <c r="Q36" s="35">
        <v>0</v>
      </c>
      <c r="R36" s="35">
        <v>20271.27936897441</v>
      </c>
      <c r="S36" s="35">
        <v>44356.444254086957</v>
      </c>
      <c r="T36" s="35">
        <v>0</v>
      </c>
      <c r="U36" s="307">
        <f t="shared" si="1"/>
        <v>173745.79464306138</v>
      </c>
      <c r="X36" s="10"/>
      <c r="Y36" s="10"/>
      <c r="Z36" s="108"/>
    </row>
    <row r="37" spans="1:26" s="104" customFormat="1" x14ac:dyDescent="0.25">
      <c r="A37" s="124">
        <v>98</v>
      </c>
      <c r="B37" s="124" t="s">
        <v>41</v>
      </c>
      <c r="C37" s="403">
        <v>22775</v>
      </c>
      <c r="D37" s="407">
        <v>0</v>
      </c>
      <c r="E37" s="415">
        <v>0</v>
      </c>
      <c r="F37" s="155">
        <v>0</v>
      </c>
      <c r="G37" s="414">
        <v>0</v>
      </c>
      <c r="H37" s="269">
        <v>5808</v>
      </c>
      <c r="I37" s="15">
        <v>9470</v>
      </c>
      <c r="J37" s="329">
        <v>0.61330517423442454</v>
      </c>
      <c r="K37" s="422">
        <v>0.61357915939013186</v>
      </c>
      <c r="L37" s="429">
        <v>0.69662113977784801</v>
      </c>
      <c r="M37" s="14">
        <v>15865.546458440489</v>
      </c>
      <c r="N37" s="422">
        <f>Lisäosat[[#This Row],[HYTE-kerroin (sis. Kulttuurihyte)]]/$N$7</f>
        <v>0.99169627732269783</v>
      </c>
      <c r="O37" s="441">
        <v>0</v>
      </c>
      <c r="P37" s="197">
        <v>0</v>
      </c>
      <c r="Q37" s="159">
        <v>0</v>
      </c>
      <c r="R37" s="159">
        <v>202766.59030264977</v>
      </c>
      <c r="S37" s="159">
        <v>483112.03129576286</v>
      </c>
      <c r="T37" s="159">
        <v>0</v>
      </c>
      <c r="U37" s="307">
        <f t="shared" si="1"/>
        <v>685878.62159841263</v>
      </c>
      <c r="V37" s="59"/>
      <c r="W37" s="59"/>
      <c r="X37" s="109"/>
      <c r="Y37" s="110"/>
      <c r="Z37" s="111"/>
    </row>
    <row r="38" spans="1:26" s="45" customFormat="1" x14ac:dyDescent="0.25">
      <c r="A38" s="127">
        <v>102</v>
      </c>
      <c r="B38" s="124" t="s">
        <v>42</v>
      </c>
      <c r="C38" s="403">
        <v>9546</v>
      </c>
      <c r="D38" s="407">
        <v>0</v>
      </c>
      <c r="E38" s="415">
        <v>0</v>
      </c>
      <c r="F38" s="155">
        <v>0</v>
      </c>
      <c r="G38" s="414">
        <v>0</v>
      </c>
      <c r="H38" s="269">
        <v>3962</v>
      </c>
      <c r="I38" s="15">
        <v>3906</v>
      </c>
      <c r="J38" s="329">
        <v>1.0143369175627239</v>
      </c>
      <c r="K38" s="422">
        <v>1.0147900578099833</v>
      </c>
      <c r="L38" s="429">
        <v>0.62214822549718696</v>
      </c>
      <c r="M38" s="14">
        <v>5939.0269605961466</v>
      </c>
      <c r="N38" s="422">
        <f>Lisäosat[[#This Row],[HYTE-kerroin (sis. Kulttuurihyte)]]/$N$7</f>
        <v>0.88567808804257331</v>
      </c>
      <c r="O38" s="434">
        <v>0</v>
      </c>
      <c r="P38" s="197">
        <v>0</v>
      </c>
      <c r="Q38" s="159">
        <v>0</v>
      </c>
      <c r="R38" s="159">
        <v>140561.06729080298</v>
      </c>
      <c r="S38" s="159">
        <v>180845.66997863972</v>
      </c>
      <c r="T38" s="159">
        <v>0</v>
      </c>
      <c r="U38" s="307">
        <f t="shared" si="1"/>
        <v>321406.7372694427</v>
      </c>
      <c r="V38" s="44"/>
      <c r="W38" s="44"/>
      <c r="X38" s="110"/>
      <c r="Y38" s="110"/>
      <c r="Z38" s="111"/>
    </row>
    <row r="39" spans="1:26" s="45" customFormat="1" x14ac:dyDescent="0.25">
      <c r="A39" s="127">
        <v>103</v>
      </c>
      <c r="B39" s="124" t="s">
        <v>43</v>
      </c>
      <c r="C39" s="403">
        <v>2074</v>
      </c>
      <c r="D39" s="407">
        <v>0</v>
      </c>
      <c r="E39" s="415">
        <v>0</v>
      </c>
      <c r="F39" s="155">
        <v>0</v>
      </c>
      <c r="G39" s="414">
        <v>0</v>
      </c>
      <c r="H39" s="269">
        <v>497</v>
      </c>
      <c r="I39" s="15">
        <v>821</v>
      </c>
      <c r="J39" s="329">
        <v>0.60535931790499387</v>
      </c>
      <c r="K39" s="422">
        <v>0.60562975336509273</v>
      </c>
      <c r="L39" s="429">
        <v>0.53742546714252304</v>
      </c>
      <c r="M39" s="14">
        <v>1114.6204188535928</v>
      </c>
      <c r="N39" s="422">
        <f>Lisäosat[[#This Row],[HYTE-kerroin (sis. Kulttuurihyte)]]/$N$7</f>
        <v>0.76506842050991075</v>
      </c>
      <c r="O39" s="434">
        <v>0</v>
      </c>
      <c r="P39" s="197">
        <v>0</v>
      </c>
      <c r="Q39" s="159">
        <v>0</v>
      </c>
      <c r="R39" s="159">
        <v>18225.664334033223</v>
      </c>
      <c r="S39" s="159">
        <v>33940.6232295023</v>
      </c>
      <c r="T39" s="159">
        <v>0</v>
      </c>
      <c r="U39" s="307">
        <f t="shared" si="1"/>
        <v>52166.287563535523</v>
      </c>
      <c r="V39" s="44"/>
      <c r="W39" s="44"/>
      <c r="X39" s="110"/>
      <c r="Y39" s="110"/>
      <c r="Z39" s="111"/>
    </row>
    <row r="40" spans="1:26" s="45" customFormat="1" x14ac:dyDescent="0.25">
      <c r="A40" s="127">
        <v>105</v>
      </c>
      <c r="B40" s="124" t="s">
        <v>44</v>
      </c>
      <c r="C40" s="403">
        <v>1984</v>
      </c>
      <c r="D40" s="407">
        <v>1.7368999999999999</v>
      </c>
      <c r="E40" s="415">
        <v>0</v>
      </c>
      <c r="F40" s="155">
        <v>0</v>
      </c>
      <c r="G40" s="414">
        <v>0</v>
      </c>
      <c r="H40" s="269">
        <v>509</v>
      </c>
      <c r="I40" s="15">
        <v>602</v>
      </c>
      <c r="J40" s="329">
        <v>0.845514950166113</v>
      </c>
      <c r="K40" s="422">
        <v>0.8458926716578048</v>
      </c>
      <c r="L40" s="429">
        <v>0.60261154077488199</v>
      </c>
      <c r="M40" s="14">
        <v>1195.581296897366</v>
      </c>
      <c r="N40" s="422">
        <f>Lisäosat[[#This Row],[HYTE-kerroin (sis. Kulttuurihyte)]]/$N$7</f>
        <v>0.85786604444522352</v>
      </c>
      <c r="O40" s="434">
        <v>0</v>
      </c>
      <c r="P40" s="197">
        <v>716735.53670399997</v>
      </c>
      <c r="Q40" s="159">
        <v>0</v>
      </c>
      <c r="R40" s="159">
        <v>24351.422888857418</v>
      </c>
      <c r="S40" s="159">
        <v>36405.913306315728</v>
      </c>
      <c r="T40" s="159">
        <v>0</v>
      </c>
      <c r="U40" s="307">
        <f t="shared" si="1"/>
        <v>777492.87289917318</v>
      </c>
      <c r="V40" s="44"/>
      <c r="W40" s="44"/>
      <c r="X40" s="110"/>
      <c r="Y40" s="110"/>
      <c r="Z40" s="111"/>
    </row>
    <row r="41" spans="1:26" s="45" customFormat="1" x14ac:dyDescent="0.25">
      <c r="A41" s="127">
        <v>106</v>
      </c>
      <c r="B41" s="124" t="s">
        <v>45</v>
      </c>
      <c r="C41" s="403">
        <v>47015</v>
      </c>
      <c r="D41" s="407">
        <v>0</v>
      </c>
      <c r="E41" s="415">
        <v>0</v>
      </c>
      <c r="F41" s="155">
        <v>0</v>
      </c>
      <c r="G41" s="414">
        <v>0</v>
      </c>
      <c r="H41" s="269">
        <v>19649</v>
      </c>
      <c r="I41" s="15">
        <v>20810</v>
      </c>
      <c r="J41" s="329">
        <v>0.94420951465641523</v>
      </c>
      <c r="K41" s="422">
        <v>0.94463132650761372</v>
      </c>
      <c r="L41" s="429">
        <v>0.68760211422810202</v>
      </c>
      <c r="M41" s="14">
        <v>32327.613400434217</v>
      </c>
      <c r="N41" s="422">
        <f>Lisäosat[[#This Row],[HYTE-kerroin (sis. Kulttuurihyte)]]/$N$7</f>
        <v>0.97885696833242852</v>
      </c>
      <c r="O41" s="434">
        <v>0.15513198160351052</v>
      </c>
      <c r="P41" s="197">
        <v>0</v>
      </c>
      <c r="Q41" s="159">
        <v>0</v>
      </c>
      <c r="R41" s="159">
        <v>644415.82474661176</v>
      </c>
      <c r="S41" s="159">
        <v>984388.34223192988</v>
      </c>
      <c r="T41" s="159">
        <v>82708.631505109792</v>
      </c>
      <c r="U41" s="307">
        <f t="shared" si="1"/>
        <v>1711512.7984836516</v>
      </c>
      <c r="V41" s="44"/>
      <c r="W41" s="44"/>
      <c r="X41" s="110"/>
      <c r="Y41" s="110"/>
      <c r="Z41" s="111"/>
    </row>
    <row r="42" spans="1:26" s="45" customFormat="1" x14ac:dyDescent="0.25">
      <c r="A42" s="127">
        <v>108</v>
      </c>
      <c r="B42" s="124" t="s">
        <v>46</v>
      </c>
      <c r="C42" s="403">
        <v>10249</v>
      </c>
      <c r="D42" s="407">
        <v>0</v>
      </c>
      <c r="E42" s="415">
        <v>0</v>
      </c>
      <c r="F42" s="155">
        <v>0</v>
      </c>
      <c r="G42" s="414">
        <v>0</v>
      </c>
      <c r="H42" s="269">
        <v>2791</v>
      </c>
      <c r="I42" s="15">
        <v>4253</v>
      </c>
      <c r="J42" s="329">
        <v>0.65624265224547373</v>
      </c>
      <c r="K42" s="422">
        <v>0.65653581909423164</v>
      </c>
      <c r="L42" s="429">
        <v>0.67938162584592798</v>
      </c>
      <c r="M42" s="14">
        <v>6962.9822832949158</v>
      </c>
      <c r="N42" s="422">
        <f>Lisäosat[[#This Row],[HYTE-kerroin (sis. Kulttuurihyte)]]/$N$7</f>
        <v>0.96715444129028871</v>
      </c>
      <c r="O42" s="434">
        <v>0</v>
      </c>
      <c r="P42" s="197">
        <v>0</v>
      </c>
      <c r="Q42" s="159">
        <v>0</v>
      </c>
      <c r="R42" s="159">
        <v>97635.404699602266</v>
      </c>
      <c r="S42" s="159">
        <v>212025.50593329337</v>
      </c>
      <c r="T42" s="159">
        <v>0</v>
      </c>
      <c r="U42" s="307">
        <f t="shared" si="1"/>
        <v>309660.91063289565</v>
      </c>
      <c r="V42" s="44"/>
      <c r="W42" s="44"/>
      <c r="X42" s="110"/>
      <c r="Y42" s="110"/>
      <c r="Z42" s="111"/>
    </row>
    <row r="43" spans="1:26" s="45" customFormat="1" x14ac:dyDescent="0.25">
      <c r="A43" s="127">
        <v>109</v>
      </c>
      <c r="B43" s="124" t="s">
        <v>47</v>
      </c>
      <c r="C43" s="403">
        <v>68614</v>
      </c>
      <c r="D43" s="407">
        <v>0</v>
      </c>
      <c r="E43" s="415">
        <v>0</v>
      </c>
      <c r="F43" s="155">
        <v>0</v>
      </c>
      <c r="G43" s="414">
        <v>0</v>
      </c>
      <c r="H43" s="269">
        <v>28758</v>
      </c>
      <c r="I43" s="15">
        <v>28097</v>
      </c>
      <c r="J43" s="329">
        <v>1.0235256433071147</v>
      </c>
      <c r="K43" s="422">
        <v>1.0239828884837954</v>
      </c>
      <c r="L43" s="429">
        <v>0.71141216465727197</v>
      </c>
      <c r="M43" s="14">
        <v>48812.834265794059</v>
      </c>
      <c r="N43" s="422">
        <f>Lisäosat[[#This Row],[HYTE-kerroin (sis. Kulttuurihyte)]]/$N$7</f>
        <v>1.0127524920614435</v>
      </c>
      <c r="O43" s="434">
        <v>0.27899413348252039</v>
      </c>
      <c r="P43" s="197">
        <v>0</v>
      </c>
      <c r="Q43" s="159">
        <v>0</v>
      </c>
      <c r="R43" s="159">
        <v>1019466.2433202977</v>
      </c>
      <c r="S43" s="159">
        <v>1486369.6990975998</v>
      </c>
      <c r="T43" s="159">
        <v>217080.52540388788</v>
      </c>
      <c r="U43" s="307">
        <f t="shared" si="1"/>
        <v>2722916.4678217852</v>
      </c>
      <c r="V43" s="44"/>
      <c r="W43" s="44"/>
      <c r="X43" s="110"/>
      <c r="Y43" s="110"/>
      <c r="Z43" s="111"/>
    </row>
    <row r="44" spans="1:26" s="45" customFormat="1" x14ac:dyDescent="0.25">
      <c r="A44" s="127">
        <v>111</v>
      </c>
      <c r="B44" s="124" t="s">
        <v>48</v>
      </c>
      <c r="C44" s="403">
        <v>17694</v>
      </c>
      <c r="D44" s="407">
        <v>0</v>
      </c>
      <c r="E44" s="415">
        <v>0</v>
      </c>
      <c r="F44" s="155">
        <v>0</v>
      </c>
      <c r="G44" s="414">
        <v>0</v>
      </c>
      <c r="H44" s="269">
        <v>6076</v>
      </c>
      <c r="I44" s="15">
        <v>6266</v>
      </c>
      <c r="J44" s="329">
        <v>0.96967762527928503</v>
      </c>
      <c r="K44" s="422">
        <v>0.9701108146380405</v>
      </c>
      <c r="L44" s="429">
        <v>0.70904732225937095</v>
      </c>
      <c r="M44" s="14">
        <v>12545.88332005731</v>
      </c>
      <c r="N44" s="422">
        <f>Lisäosat[[#This Row],[HYTE-kerroin (sis. Kulttuurihyte)]]/$N$7</f>
        <v>1.0093859485149741</v>
      </c>
      <c r="O44" s="434">
        <v>0</v>
      </c>
      <c r="P44" s="197">
        <v>0</v>
      </c>
      <c r="Q44" s="159">
        <v>0</v>
      </c>
      <c r="R44" s="159">
        <v>249066.19234352163</v>
      </c>
      <c r="S44" s="159">
        <v>382027.00367298233</v>
      </c>
      <c r="T44" s="159">
        <v>0</v>
      </c>
      <c r="U44" s="307">
        <f t="shared" si="1"/>
        <v>631093.19601650396</v>
      </c>
      <c r="V44" s="44"/>
      <c r="W44" s="44"/>
      <c r="X44" s="110"/>
      <c r="Y44" s="110"/>
      <c r="Z44" s="111"/>
    </row>
    <row r="45" spans="1:26" s="45" customFormat="1" x14ac:dyDescent="0.25">
      <c r="A45" s="127">
        <v>139</v>
      </c>
      <c r="B45" s="124" t="s">
        <v>49</v>
      </c>
      <c r="C45" s="403">
        <v>9755</v>
      </c>
      <c r="D45" s="407">
        <v>0</v>
      </c>
      <c r="E45" s="415">
        <v>0</v>
      </c>
      <c r="F45" s="155">
        <v>0</v>
      </c>
      <c r="G45" s="414">
        <v>0</v>
      </c>
      <c r="H45" s="269">
        <v>2391</v>
      </c>
      <c r="I45" s="15">
        <v>3618</v>
      </c>
      <c r="J45" s="329">
        <v>0.66086235489220568</v>
      </c>
      <c r="K45" s="422">
        <v>0.66115758552584947</v>
      </c>
      <c r="L45" s="429">
        <v>0.619366728229514</v>
      </c>
      <c r="M45" s="14">
        <v>6041.922433878909</v>
      </c>
      <c r="N45" s="422">
        <f>Lisäosat[[#This Row],[HYTE-kerroin (sis. Kulttuurihyte)]]/$N$7</f>
        <v>0.88171840274417113</v>
      </c>
      <c r="O45" s="434">
        <v>0</v>
      </c>
      <c r="P45" s="197">
        <v>0</v>
      </c>
      <c r="Q45" s="159">
        <v>0</v>
      </c>
      <c r="R45" s="159">
        <v>93583.583501135639</v>
      </c>
      <c r="S45" s="159">
        <v>183978.87697147726</v>
      </c>
      <c r="T45" s="159">
        <v>0</v>
      </c>
      <c r="U45" s="307">
        <f t="shared" si="1"/>
        <v>277562.46047261287</v>
      </c>
      <c r="V45" s="44"/>
      <c r="W45" s="44"/>
      <c r="X45" s="110"/>
      <c r="Y45" s="110"/>
      <c r="Z45" s="111"/>
    </row>
    <row r="46" spans="1:26" s="45" customFormat="1" x14ac:dyDescent="0.25">
      <c r="A46" s="127">
        <v>140</v>
      </c>
      <c r="B46" s="124" t="s">
        <v>50</v>
      </c>
      <c r="C46" s="403">
        <v>20205</v>
      </c>
      <c r="D46" s="407">
        <v>0.25613333333333332</v>
      </c>
      <c r="E46" s="415">
        <v>0</v>
      </c>
      <c r="F46" s="155">
        <v>0</v>
      </c>
      <c r="G46" s="414">
        <v>0</v>
      </c>
      <c r="H46" s="269">
        <v>8667</v>
      </c>
      <c r="I46" s="15">
        <v>7893</v>
      </c>
      <c r="J46" s="329">
        <v>1.0980615735461801</v>
      </c>
      <c r="K46" s="422">
        <v>1.0985521165643111</v>
      </c>
      <c r="L46" s="429">
        <v>0.69849874854739802</v>
      </c>
      <c r="M46" s="14">
        <v>14113.167214400177</v>
      </c>
      <c r="N46" s="422">
        <f>Lisäosat[[#This Row],[HYTE-kerroin (sis. Kulttuurihyte)]]/$N$7</f>
        <v>0.99436920457211342</v>
      </c>
      <c r="O46" s="434">
        <v>0</v>
      </c>
      <c r="P46" s="197">
        <v>358794.81341999996</v>
      </c>
      <c r="Q46" s="159">
        <v>0</v>
      </c>
      <c r="R46" s="159">
        <v>322067.52242528944</v>
      </c>
      <c r="S46" s="159">
        <v>429751.4049595386</v>
      </c>
      <c r="T46" s="159">
        <v>0</v>
      </c>
      <c r="U46" s="307">
        <f t="shared" si="1"/>
        <v>1110613.740804828</v>
      </c>
      <c r="V46" s="44"/>
      <c r="W46" s="44"/>
      <c r="X46" s="110"/>
      <c r="Y46" s="110"/>
      <c r="Z46" s="111"/>
    </row>
    <row r="47" spans="1:26" s="45" customFormat="1" x14ac:dyDescent="0.25">
      <c r="A47" s="127">
        <v>142</v>
      </c>
      <c r="B47" s="124" t="s">
        <v>51</v>
      </c>
      <c r="C47" s="403">
        <v>6329</v>
      </c>
      <c r="D47" s="407">
        <v>0</v>
      </c>
      <c r="E47" s="415">
        <v>0</v>
      </c>
      <c r="F47" s="155">
        <v>0</v>
      </c>
      <c r="G47" s="414">
        <v>0</v>
      </c>
      <c r="H47" s="269">
        <v>1878</v>
      </c>
      <c r="I47" s="15">
        <v>2394</v>
      </c>
      <c r="J47" s="329">
        <v>0.78446115288220553</v>
      </c>
      <c r="K47" s="422">
        <v>0.78481159947901935</v>
      </c>
      <c r="L47" s="429">
        <v>0.60580324819815201</v>
      </c>
      <c r="M47" s="14">
        <v>3834.1287578461042</v>
      </c>
      <c r="N47" s="422">
        <f>Lisäosat[[#This Row],[HYTE-kerroin (sis. Kulttuurihyte)]]/$N$7</f>
        <v>0.86240969692606761</v>
      </c>
      <c r="O47" s="434">
        <v>0</v>
      </c>
      <c r="P47" s="197">
        <v>0</v>
      </c>
      <c r="Q47" s="159">
        <v>0</v>
      </c>
      <c r="R47" s="159">
        <v>72072.223616120362</v>
      </c>
      <c r="S47" s="159">
        <v>116750.7048877663</v>
      </c>
      <c r="T47" s="159">
        <v>0</v>
      </c>
      <c r="U47" s="307">
        <f t="shared" si="1"/>
        <v>188822.92850388668</v>
      </c>
      <c r="V47" s="44"/>
      <c r="W47" s="44"/>
      <c r="X47" s="110"/>
      <c r="Y47" s="110"/>
      <c r="Z47" s="111"/>
    </row>
    <row r="48" spans="1:26" s="45" customFormat="1" x14ac:dyDescent="0.25">
      <c r="A48" s="127">
        <v>143</v>
      </c>
      <c r="B48" s="124" t="s">
        <v>52</v>
      </c>
      <c r="C48" s="403">
        <v>6704</v>
      </c>
      <c r="D48" s="407">
        <v>8.2533333333333334E-2</v>
      </c>
      <c r="E48" s="415">
        <v>0</v>
      </c>
      <c r="F48" s="155">
        <v>0</v>
      </c>
      <c r="G48" s="414">
        <v>0</v>
      </c>
      <c r="H48" s="269">
        <v>2164</v>
      </c>
      <c r="I48" s="15">
        <v>2437</v>
      </c>
      <c r="J48" s="329">
        <v>0.88797702092736974</v>
      </c>
      <c r="K48" s="422">
        <v>0.88837371173084612</v>
      </c>
      <c r="L48" s="429">
        <v>0.69773743072427397</v>
      </c>
      <c r="M48" s="14">
        <v>4677.6317355755327</v>
      </c>
      <c r="N48" s="422">
        <f>Lisäosat[[#This Row],[HYTE-kerroin (sis. Kulttuurihyte)]]/$N$7</f>
        <v>0.99328540735732851</v>
      </c>
      <c r="O48" s="434">
        <v>0</v>
      </c>
      <c r="P48" s="197">
        <v>38360.529343999995</v>
      </c>
      <c r="Q48" s="159">
        <v>0</v>
      </c>
      <c r="R48" s="159">
        <v>86416.588343566531</v>
      </c>
      <c r="S48" s="159">
        <v>142435.69708405432</v>
      </c>
      <c r="T48" s="159">
        <v>0</v>
      </c>
      <c r="U48" s="307">
        <f t="shared" si="1"/>
        <v>267212.81477162085</v>
      </c>
      <c r="V48" s="44"/>
      <c r="W48" s="44"/>
      <c r="X48" s="110"/>
      <c r="Y48" s="110"/>
      <c r="Z48" s="111"/>
    </row>
    <row r="49" spans="1:26" s="45" customFormat="1" x14ac:dyDescent="0.25">
      <c r="A49" s="127">
        <v>145</v>
      </c>
      <c r="B49" s="124" t="s">
        <v>53</v>
      </c>
      <c r="C49" s="403">
        <v>12405</v>
      </c>
      <c r="D49" s="407">
        <v>0</v>
      </c>
      <c r="E49" s="415">
        <v>0</v>
      </c>
      <c r="F49" s="155">
        <v>0</v>
      </c>
      <c r="G49" s="414">
        <v>0</v>
      </c>
      <c r="H49" s="269">
        <v>3381</v>
      </c>
      <c r="I49" s="15">
        <v>5418</v>
      </c>
      <c r="J49" s="329">
        <v>0.62403100775193798</v>
      </c>
      <c r="K49" s="422">
        <v>0.6243097845175809</v>
      </c>
      <c r="L49" s="429">
        <v>0.65533319383169797</v>
      </c>
      <c r="M49" s="14">
        <v>8129.4082694822137</v>
      </c>
      <c r="N49" s="422">
        <f>Lisäosat[[#This Row],[HYTE-kerroin (sis. Kulttuurihyte)]]/$N$7</f>
        <v>0.93291956218288008</v>
      </c>
      <c r="O49" s="434">
        <v>9.7817159523975558E-2</v>
      </c>
      <c r="P49" s="197">
        <v>0</v>
      </c>
      <c r="Q49" s="159">
        <v>0</v>
      </c>
      <c r="R49" s="159">
        <v>112373.60734440798</v>
      </c>
      <c r="S49" s="159">
        <v>247543.62874231383</v>
      </c>
      <c r="T49" s="159">
        <v>13760.203936568358</v>
      </c>
      <c r="U49" s="307">
        <f t="shared" si="1"/>
        <v>373677.44002329017</v>
      </c>
      <c r="V49" s="44"/>
      <c r="W49" s="44"/>
      <c r="X49" s="110"/>
      <c r="Y49" s="110"/>
      <c r="Z49" s="111"/>
    </row>
    <row r="50" spans="1:26" s="45" customFormat="1" x14ac:dyDescent="0.25">
      <c r="A50" s="127">
        <v>146</v>
      </c>
      <c r="B50" s="124" t="s">
        <v>54</v>
      </c>
      <c r="C50" s="403">
        <v>4293</v>
      </c>
      <c r="D50" s="407">
        <v>1.5604</v>
      </c>
      <c r="E50" s="415">
        <v>0</v>
      </c>
      <c r="F50" s="155">
        <v>0</v>
      </c>
      <c r="G50" s="414">
        <v>0</v>
      </c>
      <c r="H50" s="269">
        <v>1255</v>
      </c>
      <c r="I50" s="15">
        <v>1304</v>
      </c>
      <c r="J50" s="329">
        <v>0.96242331288343563</v>
      </c>
      <c r="K50" s="422">
        <v>0.96285326148376482</v>
      </c>
      <c r="L50" s="429">
        <v>0.44374562883673901</v>
      </c>
      <c r="M50" s="14">
        <v>1904.9999845961206</v>
      </c>
      <c r="N50" s="422">
        <f>Lisäosat[[#This Row],[HYTE-kerroin (sis. Kulttuurihyte)]]/$N$7</f>
        <v>0.63170762853385243</v>
      </c>
      <c r="O50" s="434">
        <v>0</v>
      </c>
      <c r="P50" s="197">
        <v>1393282.829628</v>
      </c>
      <c r="Q50" s="159">
        <v>0</v>
      </c>
      <c r="R50" s="159">
        <v>59977.50653798764</v>
      </c>
      <c r="S50" s="159">
        <v>58007.986966437769</v>
      </c>
      <c r="T50" s="159">
        <v>0</v>
      </c>
      <c r="U50" s="307">
        <f t="shared" si="1"/>
        <v>1511268.3231324253</v>
      </c>
      <c r="V50" s="44"/>
      <c r="W50" s="44"/>
      <c r="X50" s="110"/>
      <c r="Y50" s="110"/>
      <c r="Z50" s="111"/>
    </row>
    <row r="51" spans="1:26" s="45" customFormat="1" x14ac:dyDescent="0.25">
      <c r="A51" s="127">
        <v>148</v>
      </c>
      <c r="B51" s="124" t="s">
        <v>55</v>
      </c>
      <c r="C51" s="403">
        <v>7244</v>
      </c>
      <c r="D51" s="407">
        <v>1.6087666666666667</v>
      </c>
      <c r="E51" s="415">
        <v>1</v>
      </c>
      <c r="F51" s="155">
        <v>513</v>
      </c>
      <c r="G51" s="414">
        <v>7.0817228050800665E-2</v>
      </c>
      <c r="H51" s="269">
        <v>3264</v>
      </c>
      <c r="I51" s="15">
        <v>3367</v>
      </c>
      <c r="J51" s="329">
        <v>0.96940896940896937</v>
      </c>
      <c r="K51" s="422">
        <v>0.96984203874962693</v>
      </c>
      <c r="L51" s="429">
        <v>0.70044475290223296</v>
      </c>
      <c r="M51" s="14">
        <v>5074.0217900237758</v>
      </c>
      <c r="N51" s="422">
        <f>Lisäosat[[#This Row],[HYTE-kerroin (sis. Kulttuurihyte)]]/$N$7</f>
        <v>0.99713949844369909</v>
      </c>
      <c r="O51" s="434">
        <v>0.92437041579528734</v>
      </c>
      <c r="P51" s="197">
        <v>2423895.853476</v>
      </c>
      <c r="Q51" s="159">
        <v>519997.32</v>
      </c>
      <c r="R51" s="159">
        <v>101940.52342347032</v>
      </c>
      <c r="S51" s="159">
        <v>154505.92768667248</v>
      </c>
      <c r="T51" s="159">
        <v>75934.219571518843</v>
      </c>
      <c r="U51" s="307">
        <f t="shared" si="1"/>
        <v>3276273.8441576613</v>
      </c>
      <c r="V51" s="44"/>
      <c r="W51" s="44"/>
      <c r="X51" s="110"/>
      <c r="Y51" s="110"/>
      <c r="Z51" s="111"/>
    </row>
    <row r="52" spans="1:26" s="45" customFormat="1" x14ac:dyDescent="0.25">
      <c r="A52" s="127">
        <v>149</v>
      </c>
      <c r="B52" s="124" t="s">
        <v>56</v>
      </c>
      <c r="C52" s="403">
        <v>5391</v>
      </c>
      <c r="D52" s="407">
        <v>0</v>
      </c>
      <c r="E52" s="415">
        <v>0</v>
      </c>
      <c r="F52" s="155">
        <v>0</v>
      </c>
      <c r="G52" s="414">
        <v>0</v>
      </c>
      <c r="H52" s="269">
        <v>1307</v>
      </c>
      <c r="I52" s="15">
        <v>2465</v>
      </c>
      <c r="J52" s="329">
        <v>0.53022312373225156</v>
      </c>
      <c r="K52" s="422">
        <v>0.53045999319172865</v>
      </c>
      <c r="L52" s="429">
        <v>0.69611369873265905</v>
      </c>
      <c r="M52" s="14">
        <v>3752.7489498677651</v>
      </c>
      <c r="N52" s="422">
        <f>Lisäosat[[#This Row],[HYTE-kerroin (sis. Kulttuurihyte)]]/$N$7</f>
        <v>0.99097389414087944</v>
      </c>
      <c r="O52" s="434">
        <v>4.3697576337327813E-2</v>
      </c>
      <c r="P52" s="197">
        <v>0</v>
      </c>
      <c r="Q52" s="159">
        <v>0</v>
      </c>
      <c r="R52" s="159">
        <v>41494.389536033799</v>
      </c>
      <c r="S52" s="159">
        <v>114272.65823227537</v>
      </c>
      <c r="T52" s="159">
        <v>2671.4050099516185</v>
      </c>
      <c r="U52" s="307">
        <f t="shared" si="1"/>
        <v>158438.45277826078</v>
      </c>
      <c r="V52" s="44"/>
      <c r="W52" s="44"/>
      <c r="X52" s="110"/>
      <c r="Y52" s="110"/>
      <c r="Z52" s="111"/>
    </row>
    <row r="53" spans="1:26" s="45" customFormat="1" x14ac:dyDescent="0.25">
      <c r="A53" s="127">
        <v>151</v>
      </c>
      <c r="B53" s="124" t="s">
        <v>57</v>
      </c>
      <c r="C53" s="403">
        <v>1771</v>
      </c>
      <c r="D53" s="407">
        <v>1.1155999999999999</v>
      </c>
      <c r="E53" s="415">
        <v>0</v>
      </c>
      <c r="F53" s="155">
        <v>0</v>
      </c>
      <c r="G53" s="414">
        <v>0</v>
      </c>
      <c r="H53" s="269">
        <v>644</v>
      </c>
      <c r="I53" s="15">
        <v>744</v>
      </c>
      <c r="J53" s="329">
        <v>0.86559139784946237</v>
      </c>
      <c r="K53" s="422">
        <v>0.86597808820180566</v>
      </c>
      <c r="L53" s="429">
        <v>0.587339635848936</v>
      </c>
      <c r="M53" s="14">
        <v>1040.1784950884658</v>
      </c>
      <c r="N53" s="422">
        <f>Lisäosat[[#This Row],[HYTE-kerroin (sis. Kulttuurihyte)]]/$N$7</f>
        <v>0.83612525824468331</v>
      </c>
      <c r="O53" s="434">
        <v>0</v>
      </c>
      <c r="P53" s="197">
        <v>205465.79176199998</v>
      </c>
      <c r="Q53" s="159">
        <v>0</v>
      </c>
      <c r="R53" s="159">
        <v>22253.220787920323</v>
      </c>
      <c r="S53" s="159">
        <v>31673.83783399504</v>
      </c>
      <c r="T53" s="159">
        <v>0</v>
      </c>
      <c r="U53" s="307">
        <f t="shared" si="1"/>
        <v>259392.85038391533</v>
      </c>
      <c r="V53" s="44"/>
      <c r="W53" s="44"/>
      <c r="X53" s="110"/>
      <c r="Y53" s="110"/>
      <c r="Z53" s="111"/>
    </row>
    <row r="54" spans="1:26" s="45" customFormat="1" x14ac:dyDescent="0.25">
      <c r="A54" s="127">
        <v>152</v>
      </c>
      <c r="B54" s="124" t="s">
        <v>58</v>
      </c>
      <c r="C54" s="403">
        <v>4261</v>
      </c>
      <c r="D54" s="407">
        <v>0</v>
      </c>
      <c r="E54" s="415">
        <v>0</v>
      </c>
      <c r="F54" s="155">
        <v>0</v>
      </c>
      <c r="G54" s="414">
        <v>0</v>
      </c>
      <c r="H54" s="269">
        <v>1299</v>
      </c>
      <c r="I54" s="15">
        <v>1741</v>
      </c>
      <c r="J54" s="329">
        <v>0.74612291786329699</v>
      </c>
      <c r="K54" s="422">
        <v>0.74645623741189326</v>
      </c>
      <c r="L54" s="429">
        <v>0.68487888186210799</v>
      </c>
      <c r="M54" s="14">
        <v>2918.268915614442</v>
      </c>
      <c r="N54" s="422">
        <f>Lisäosat[[#This Row],[HYTE-kerroin (sis. Kulttuurihyte)]]/$N$7</f>
        <v>0.97498022781246352</v>
      </c>
      <c r="O54" s="434">
        <v>0</v>
      </c>
      <c r="P54" s="197">
        <v>0</v>
      </c>
      <c r="Q54" s="159">
        <v>0</v>
      </c>
      <c r="R54" s="159">
        <v>46151.231900651241</v>
      </c>
      <c r="S54" s="159">
        <v>88862.418157663531</v>
      </c>
      <c r="T54" s="159">
        <v>0</v>
      </c>
      <c r="U54" s="307">
        <f t="shared" si="1"/>
        <v>135013.65005831479</v>
      </c>
      <c r="V54" s="44"/>
      <c r="W54" s="44"/>
      <c r="X54" s="110"/>
      <c r="Y54" s="110"/>
      <c r="Z54" s="111"/>
    </row>
    <row r="55" spans="1:26" s="45" customFormat="1" x14ac:dyDescent="0.25">
      <c r="A55" s="127">
        <v>153</v>
      </c>
      <c r="B55" s="124" t="s">
        <v>59</v>
      </c>
      <c r="C55" s="403">
        <v>24345</v>
      </c>
      <c r="D55" s="407">
        <v>0</v>
      </c>
      <c r="E55" s="415">
        <v>0</v>
      </c>
      <c r="F55" s="155">
        <v>0</v>
      </c>
      <c r="G55" s="414">
        <v>0</v>
      </c>
      <c r="H55" s="269">
        <v>8700</v>
      </c>
      <c r="I55" s="15">
        <v>8706</v>
      </c>
      <c r="J55" s="329">
        <v>0.99931082012405237</v>
      </c>
      <c r="K55" s="422">
        <v>0.99975724768108953</v>
      </c>
      <c r="L55" s="429">
        <v>0.68886318297646798</v>
      </c>
      <c r="M55" s="14">
        <v>16770.374189562113</v>
      </c>
      <c r="N55" s="422">
        <f>Lisäosat[[#This Row],[HYTE-kerroin (sis. Kulttuurihyte)]]/$N$7</f>
        <v>0.98065220122415686</v>
      </c>
      <c r="O55" s="434">
        <v>0</v>
      </c>
      <c r="P55" s="197">
        <v>0</v>
      </c>
      <c r="Q55" s="159">
        <v>0</v>
      </c>
      <c r="R55" s="159">
        <v>353160.19872649177</v>
      </c>
      <c r="S55" s="159">
        <v>510664.38597197697</v>
      </c>
      <c r="T55" s="159">
        <v>0</v>
      </c>
      <c r="U55" s="307">
        <f t="shared" si="1"/>
        <v>863824.58469846868</v>
      </c>
      <c r="V55" s="44"/>
      <c r="W55" s="44"/>
      <c r="X55" s="110"/>
      <c r="Y55" s="110"/>
      <c r="Z55" s="111"/>
    </row>
    <row r="56" spans="1:26" s="45" customFormat="1" x14ac:dyDescent="0.25">
      <c r="A56" s="127">
        <v>165</v>
      </c>
      <c r="B56" s="124" t="s">
        <v>60</v>
      </c>
      <c r="C56" s="403">
        <v>15867</v>
      </c>
      <c r="D56" s="407">
        <v>0</v>
      </c>
      <c r="E56" s="415">
        <v>0</v>
      </c>
      <c r="F56" s="155">
        <v>0</v>
      </c>
      <c r="G56" s="414">
        <v>0</v>
      </c>
      <c r="H56" s="269">
        <v>4972</v>
      </c>
      <c r="I56" s="15">
        <v>6934</v>
      </c>
      <c r="J56" s="329">
        <v>0.71704643784251509</v>
      </c>
      <c r="K56" s="422">
        <v>0.71736676789707055</v>
      </c>
      <c r="L56" s="429">
        <v>0.65548151208338901</v>
      </c>
      <c r="M56" s="14">
        <v>10400.525152227134</v>
      </c>
      <c r="N56" s="422">
        <f>Lisäosat[[#This Row],[HYTE-kerroin (sis. Kulttuurihyte)]]/$N$7</f>
        <v>0.93313070515523933</v>
      </c>
      <c r="O56" s="434">
        <v>0</v>
      </c>
      <c r="P56" s="197">
        <v>0</v>
      </c>
      <c r="Q56" s="159">
        <v>0</v>
      </c>
      <c r="R56" s="159">
        <v>165159.47292529308</v>
      </c>
      <c r="S56" s="159">
        <v>316700.01698315411</v>
      </c>
      <c r="T56" s="159">
        <v>0</v>
      </c>
      <c r="U56" s="307">
        <f t="shared" si="1"/>
        <v>481859.4899084472</v>
      </c>
      <c r="V56" s="44"/>
      <c r="W56" s="44"/>
      <c r="X56" s="110"/>
      <c r="Y56" s="110"/>
      <c r="Z56" s="111"/>
    </row>
    <row r="57" spans="1:26" s="45" customFormat="1" x14ac:dyDescent="0.25">
      <c r="A57" s="127">
        <v>167</v>
      </c>
      <c r="B57" s="124" t="s">
        <v>61</v>
      </c>
      <c r="C57" s="403">
        <v>79129</v>
      </c>
      <c r="D57" s="407">
        <v>0</v>
      </c>
      <c r="E57" s="415">
        <v>0</v>
      </c>
      <c r="F57" s="155">
        <v>0</v>
      </c>
      <c r="G57" s="414">
        <v>0</v>
      </c>
      <c r="H57" s="269">
        <v>35348</v>
      </c>
      <c r="I57" s="15">
        <v>31225</v>
      </c>
      <c r="J57" s="329">
        <v>1.1320416333066454</v>
      </c>
      <c r="K57" s="422">
        <v>1.1325473564216604</v>
      </c>
      <c r="L57" s="429">
        <v>0.68796896227169602</v>
      </c>
      <c r="M57" s="14">
        <v>54438.296015597036</v>
      </c>
      <c r="N57" s="422">
        <f>Lisäosat[[#This Row],[HYTE-kerroin (sis. Kulttuurihyte)]]/$N$7</f>
        <v>0.97937920605735784</v>
      </c>
      <c r="O57" s="434">
        <v>0.69028148066700989</v>
      </c>
      <c r="P57" s="197">
        <v>0</v>
      </c>
      <c r="Q57" s="159">
        <v>0</v>
      </c>
      <c r="R57" s="159">
        <v>1300347.6000088614</v>
      </c>
      <c r="S57" s="159">
        <v>1657667.1870248502</v>
      </c>
      <c r="T57" s="159">
        <v>619405.35243715602</v>
      </c>
      <c r="U57" s="307">
        <f t="shared" si="1"/>
        <v>3577420.1394708678</v>
      </c>
      <c r="V57" s="44"/>
      <c r="W57" s="44"/>
      <c r="X57" s="110"/>
      <c r="Y57" s="110"/>
      <c r="Z57" s="111"/>
    </row>
    <row r="58" spans="1:26" s="45" customFormat="1" x14ac:dyDescent="0.25">
      <c r="A58" s="127">
        <v>169</v>
      </c>
      <c r="B58" s="124" t="s">
        <v>62</v>
      </c>
      <c r="C58" s="403">
        <v>4795</v>
      </c>
      <c r="D58" s="407">
        <v>0</v>
      </c>
      <c r="E58" s="415">
        <v>0</v>
      </c>
      <c r="F58" s="155">
        <v>0</v>
      </c>
      <c r="G58" s="414">
        <v>0</v>
      </c>
      <c r="H58" s="269">
        <v>1532</v>
      </c>
      <c r="I58" s="15">
        <v>2022</v>
      </c>
      <c r="J58" s="329">
        <v>0.75766567754698322</v>
      </c>
      <c r="K58" s="422">
        <v>0.75800415365538376</v>
      </c>
      <c r="L58" s="429">
        <v>0.52097274308812802</v>
      </c>
      <c r="M58" s="14">
        <v>2498.0643031075738</v>
      </c>
      <c r="N58" s="422">
        <f>Lisäosat[[#This Row],[HYTE-kerroin (sis. Kulttuurihyte)]]/$N$7</f>
        <v>0.7416466432124772</v>
      </c>
      <c r="O58" s="434">
        <v>0</v>
      </c>
      <c r="P58" s="197">
        <v>0</v>
      </c>
      <c r="Q58" s="159">
        <v>0</v>
      </c>
      <c r="R58" s="159">
        <v>52738.480092442471</v>
      </c>
      <c r="S58" s="159">
        <v>76067.025043419897</v>
      </c>
      <c r="T58" s="159">
        <v>0</v>
      </c>
      <c r="U58" s="307">
        <f t="shared" si="1"/>
        <v>128805.50513586236</v>
      </c>
      <c r="V58" s="44"/>
      <c r="W58" s="44"/>
      <c r="X58" s="110"/>
      <c r="Y58" s="110"/>
      <c r="Z58" s="111"/>
    </row>
    <row r="59" spans="1:26" s="45" customFormat="1" x14ac:dyDescent="0.25">
      <c r="A59" s="127">
        <v>171</v>
      </c>
      <c r="B59" s="124" t="s">
        <v>63</v>
      </c>
      <c r="C59" s="403">
        <v>4494</v>
      </c>
      <c r="D59" s="407">
        <v>9.4850000000000004E-2</v>
      </c>
      <c r="E59" s="415">
        <v>0</v>
      </c>
      <c r="F59" s="155">
        <v>0</v>
      </c>
      <c r="G59" s="414">
        <v>0</v>
      </c>
      <c r="H59" s="269">
        <v>1287</v>
      </c>
      <c r="I59" s="15">
        <v>1735</v>
      </c>
      <c r="J59" s="329">
        <v>0.74178674351585017</v>
      </c>
      <c r="K59" s="422">
        <v>0.74211812594169957</v>
      </c>
      <c r="L59" s="429">
        <v>0.65733855365202298</v>
      </c>
      <c r="M59" s="14">
        <v>2954.0794601121911</v>
      </c>
      <c r="N59" s="422">
        <f>Lisäosat[[#This Row],[HYTE-kerroin (sis. Kulttuurihyte)]]/$N$7</f>
        <v>0.93577435333828918</v>
      </c>
      <c r="O59" s="434">
        <v>0</v>
      </c>
      <c r="P59" s="197">
        <v>29552.321547</v>
      </c>
      <c r="Q59" s="159">
        <v>0</v>
      </c>
      <c r="R59" s="159">
        <v>48391.994229318785</v>
      </c>
      <c r="S59" s="159">
        <v>89952.86310006959</v>
      </c>
      <c r="T59" s="159">
        <v>0</v>
      </c>
      <c r="U59" s="307">
        <f t="shared" si="1"/>
        <v>167897.17887638835</v>
      </c>
      <c r="V59" s="44"/>
      <c r="W59" s="44"/>
      <c r="X59" s="110"/>
      <c r="Y59" s="110"/>
      <c r="Z59" s="111"/>
    </row>
    <row r="60" spans="1:26" s="45" customFormat="1" x14ac:dyDescent="0.25">
      <c r="A60" s="127">
        <v>172</v>
      </c>
      <c r="B60" s="124" t="s">
        <v>64</v>
      </c>
      <c r="C60" s="403">
        <v>4079</v>
      </c>
      <c r="D60" s="407">
        <v>1.4112166666666668</v>
      </c>
      <c r="E60" s="415">
        <v>0</v>
      </c>
      <c r="F60" s="155">
        <v>0</v>
      </c>
      <c r="G60" s="414">
        <v>0</v>
      </c>
      <c r="H60" s="269">
        <v>1288</v>
      </c>
      <c r="I60" s="15">
        <v>1369</v>
      </c>
      <c r="J60" s="329">
        <v>0.94083272461650835</v>
      </c>
      <c r="K60" s="422">
        <v>0.94125302793592902</v>
      </c>
      <c r="L60" s="429">
        <v>0.59199359958376796</v>
      </c>
      <c r="M60" s="14">
        <v>2414.7418927021895</v>
      </c>
      <c r="N60" s="422">
        <f>Lisäosat[[#This Row],[HYTE-kerroin (sis. Kulttuurihyte)]]/$N$7</f>
        <v>0.84275055031104162</v>
      </c>
      <c r="O60" s="434">
        <v>0</v>
      </c>
      <c r="P60" s="197">
        <v>598631.90770275006</v>
      </c>
      <c r="Q60" s="159">
        <v>0</v>
      </c>
      <c r="R60" s="159">
        <v>55709.274674793996</v>
      </c>
      <c r="S60" s="159">
        <v>73529.825392033817</v>
      </c>
      <c r="T60" s="159">
        <v>0</v>
      </c>
      <c r="U60" s="307">
        <f t="shared" si="1"/>
        <v>727871.00776957779</v>
      </c>
      <c r="V60" s="44"/>
      <c r="W60" s="44"/>
      <c r="X60" s="110"/>
      <c r="Y60" s="110"/>
      <c r="Z60" s="111"/>
    </row>
    <row r="61" spans="1:26" s="45" customFormat="1" x14ac:dyDescent="0.25">
      <c r="A61" s="127">
        <v>176</v>
      </c>
      <c r="B61" s="124" t="s">
        <v>65</v>
      </c>
      <c r="C61" s="403">
        <v>4059</v>
      </c>
      <c r="D61" s="407">
        <v>1.5198833333333333</v>
      </c>
      <c r="E61" s="415">
        <v>0</v>
      </c>
      <c r="F61" s="155">
        <v>0</v>
      </c>
      <c r="G61" s="414">
        <v>0</v>
      </c>
      <c r="H61" s="269">
        <v>1319</v>
      </c>
      <c r="I61" s="15">
        <v>1365</v>
      </c>
      <c r="J61" s="329">
        <v>0.96630036630036631</v>
      </c>
      <c r="K61" s="422">
        <v>0.96673204691785231</v>
      </c>
      <c r="L61" s="429">
        <v>0.55113340991862103</v>
      </c>
      <c r="M61" s="14">
        <v>2237.0505108596826</v>
      </c>
      <c r="N61" s="422">
        <f>Lisäosat[[#This Row],[HYTE-kerroin (sis. Kulttuurihyte)]]/$N$7</f>
        <v>0.78458278067581688</v>
      </c>
      <c r="O61" s="434">
        <v>0</v>
      </c>
      <c r="P61" s="197">
        <v>1283133.2495354998</v>
      </c>
      <c r="Q61" s="159">
        <v>0</v>
      </c>
      <c r="R61" s="159">
        <v>56936.737641158048</v>
      </c>
      <c r="S61" s="159">
        <v>68119.054029663574</v>
      </c>
      <c r="T61" s="159">
        <v>0</v>
      </c>
      <c r="U61" s="307">
        <f t="shared" si="1"/>
        <v>1408189.0412063214</v>
      </c>
      <c r="V61" s="44"/>
      <c r="W61" s="44"/>
      <c r="X61" s="110"/>
      <c r="Y61" s="110"/>
      <c r="Z61" s="111"/>
    </row>
    <row r="62" spans="1:26" s="45" customFormat="1" x14ac:dyDescent="0.25">
      <c r="A62" s="127">
        <v>177</v>
      </c>
      <c r="B62" s="124" t="s">
        <v>66</v>
      </c>
      <c r="C62" s="403">
        <v>1663</v>
      </c>
      <c r="D62" s="407">
        <v>0.62613333333333332</v>
      </c>
      <c r="E62" s="415">
        <v>0</v>
      </c>
      <c r="F62" s="155">
        <v>0</v>
      </c>
      <c r="G62" s="414">
        <v>0</v>
      </c>
      <c r="H62" s="269">
        <v>656</v>
      </c>
      <c r="I62" s="15">
        <v>673</v>
      </c>
      <c r="J62" s="329">
        <v>0.97473997028231796</v>
      </c>
      <c r="K62" s="422">
        <v>0.97517542116998623</v>
      </c>
      <c r="L62" s="429">
        <v>0.52295770648899798</v>
      </c>
      <c r="M62" s="14">
        <v>869.67866589120365</v>
      </c>
      <c r="N62" s="422">
        <f>Lisäosat[[#This Row],[HYTE-kerroin (sis. Kulttuurihyte)]]/$N$7</f>
        <v>0.74447239842267976</v>
      </c>
      <c r="O62" s="434">
        <v>0</v>
      </c>
      <c r="P62" s="197">
        <v>72190.537312</v>
      </c>
      <c r="Q62" s="159">
        <v>0</v>
      </c>
      <c r="R62" s="159">
        <v>23531.109685636522</v>
      </c>
      <c r="S62" s="159">
        <v>26482.052033560245</v>
      </c>
      <c r="T62" s="159">
        <v>0</v>
      </c>
      <c r="U62" s="307">
        <f t="shared" si="1"/>
        <v>122203.69903119677</v>
      </c>
      <c r="V62" s="44"/>
      <c r="W62" s="44"/>
      <c r="X62" s="110"/>
      <c r="Y62" s="110"/>
      <c r="Z62" s="111"/>
    </row>
    <row r="63" spans="1:26" s="45" customFormat="1" x14ac:dyDescent="0.25">
      <c r="A63" s="127">
        <v>178</v>
      </c>
      <c r="B63" s="124" t="s">
        <v>67</v>
      </c>
      <c r="C63" s="403">
        <v>5569</v>
      </c>
      <c r="D63" s="407">
        <v>0.82289999999999996</v>
      </c>
      <c r="E63" s="415">
        <v>0</v>
      </c>
      <c r="F63" s="155">
        <v>0</v>
      </c>
      <c r="G63" s="414">
        <v>0</v>
      </c>
      <c r="H63" s="269">
        <v>1753</v>
      </c>
      <c r="I63" s="15">
        <v>2131</v>
      </c>
      <c r="J63" s="329">
        <v>0.82261848897231349</v>
      </c>
      <c r="K63" s="422">
        <v>0.82298598180338267</v>
      </c>
      <c r="L63" s="429">
        <v>0.630804059826793</v>
      </c>
      <c r="M63" s="14">
        <v>3512.9478091754104</v>
      </c>
      <c r="N63" s="422">
        <f>Lisäosat[[#This Row],[HYTE-kerroin (sis. Kulttuurihyte)]]/$N$7</f>
        <v>0.8980003650905104</v>
      </c>
      <c r="O63" s="434">
        <v>0</v>
      </c>
      <c r="P63" s="197">
        <v>317720.67783299997</v>
      </c>
      <c r="Q63" s="159">
        <v>0</v>
      </c>
      <c r="R63" s="159">
        <v>66502.361612940687</v>
      </c>
      <c r="S63" s="159">
        <v>106970.62066991383</v>
      </c>
      <c r="T63" s="159">
        <v>0</v>
      </c>
      <c r="U63" s="307">
        <f t="shared" si="1"/>
        <v>491193.66011585447</v>
      </c>
      <c r="V63" s="44"/>
      <c r="W63" s="44"/>
      <c r="X63" s="110"/>
      <c r="Y63" s="110"/>
      <c r="Z63" s="111"/>
    </row>
    <row r="64" spans="1:26" s="45" customFormat="1" x14ac:dyDescent="0.25">
      <c r="A64" s="127">
        <v>179</v>
      </c>
      <c r="B64" s="124" t="s">
        <v>68</v>
      </c>
      <c r="C64" s="403">
        <v>149895</v>
      </c>
      <c r="D64" s="407">
        <v>0</v>
      </c>
      <c r="E64" s="415">
        <v>0</v>
      </c>
      <c r="F64" s="155">
        <v>17</v>
      </c>
      <c r="G64" s="414">
        <v>1.1341272223890057E-4</v>
      </c>
      <c r="H64" s="269">
        <v>66792</v>
      </c>
      <c r="I64" s="15">
        <v>62937</v>
      </c>
      <c r="J64" s="329">
        <v>1.0612517279183946</v>
      </c>
      <c r="K64" s="422">
        <v>1.0617258266740122</v>
      </c>
      <c r="L64" s="429">
        <v>0.73605044170725498</v>
      </c>
      <c r="M64" s="14">
        <v>110330.28095970898</v>
      </c>
      <c r="N64" s="422">
        <f>Lisäosat[[#This Row],[HYTE-kerroin (sis. Kulttuurihyte)]]/$N$7</f>
        <v>1.0478270630655697</v>
      </c>
      <c r="O64" s="434">
        <v>0.90806411180336755</v>
      </c>
      <c r="P64" s="197">
        <v>0</v>
      </c>
      <c r="Q64" s="159">
        <v>0</v>
      </c>
      <c r="R64" s="159">
        <v>2309228.6693727584</v>
      </c>
      <c r="S64" s="159">
        <v>3359599.7646535882</v>
      </c>
      <c r="T64" s="159">
        <v>1543535.8222396038</v>
      </c>
      <c r="U64" s="307">
        <f t="shared" si="1"/>
        <v>7212364.2562659504</v>
      </c>
      <c r="V64" s="44"/>
      <c r="W64" s="44"/>
      <c r="X64" s="110"/>
      <c r="Y64" s="110"/>
      <c r="Z64" s="111"/>
    </row>
    <row r="65" spans="1:26" s="45" customFormat="1" x14ac:dyDescent="0.25">
      <c r="A65" s="127">
        <v>181</v>
      </c>
      <c r="B65" s="124" t="s">
        <v>69</v>
      </c>
      <c r="C65" s="403">
        <v>1663</v>
      </c>
      <c r="D65" s="407">
        <v>0.38423333333333332</v>
      </c>
      <c r="E65" s="415">
        <v>0</v>
      </c>
      <c r="F65" s="155">
        <v>0</v>
      </c>
      <c r="G65" s="414">
        <v>0</v>
      </c>
      <c r="H65" s="269">
        <v>445</v>
      </c>
      <c r="I65" s="15">
        <v>656</v>
      </c>
      <c r="J65" s="329">
        <v>0.67835365853658536</v>
      </c>
      <c r="K65" s="422">
        <v>0.67865670315542581</v>
      </c>
      <c r="L65" s="429">
        <v>0.55840859774312201</v>
      </c>
      <c r="M65" s="14">
        <v>928.63349804681195</v>
      </c>
      <c r="N65" s="422">
        <f>Lisäosat[[#This Row],[HYTE-kerroin (sis. Kulttuurihyte)]]/$N$7</f>
        <v>0.79493959626812272</v>
      </c>
      <c r="O65" s="434">
        <v>0</v>
      </c>
      <c r="P65" s="197">
        <v>44300.485710999994</v>
      </c>
      <c r="Q65" s="159">
        <v>0</v>
      </c>
      <c r="R65" s="159">
        <v>16376.074472511837</v>
      </c>
      <c r="S65" s="159">
        <v>28277.249494423268</v>
      </c>
      <c r="T65" s="159">
        <v>0</v>
      </c>
      <c r="U65" s="307">
        <f t="shared" si="1"/>
        <v>88953.809677935089</v>
      </c>
      <c r="V65" s="44"/>
      <c r="W65" s="44"/>
      <c r="X65" s="110"/>
      <c r="Y65" s="110"/>
      <c r="Z65" s="111"/>
    </row>
    <row r="66" spans="1:26" s="45" customFormat="1" x14ac:dyDescent="0.25">
      <c r="A66" s="127">
        <v>182</v>
      </c>
      <c r="B66" s="124" t="s">
        <v>70</v>
      </c>
      <c r="C66" s="403">
        <v>19020</v>
      </c>
      <c r="D66" s="407">
        <v>0.24018333333333333</v>
      </c>
      <c r="E66" s="415">
        <v>0</v>
      </c>
      <c r="F66" s="155">
        <v>0</v>
      </c>
      <c r="G66" s="414">
        <v>0</v>
      </c>
      <c r="H66" s="269">
        <v>6706</v>
      </c>
      <c r="I66" s="15">
        <v>6957</v>
      </c>
      <c r="J66" s="329">
        <v>0.96392123041540889</v>
      </c>
      <c r="K66" s="422">
        <v>0.96435184818858299</v>
      </c>
      <c r="L66" s="429">
        <v>0.69549152454896002</v>
      </c>
      <c r="M66" s="14">
        <v>13228.24879692122</v>
      </c>
      <c r="N66" s="422">
        <f>Lisäosat[[#This Row],[HYTE-kerroin (sis. Kulttuurihyte)]]/$N$7</f>
        <v>0.99008817909924673</v>
      </c>
      <c r="O66" s="434">
        <v>0</v>
      </c>
      <c r="P66" s="197">
        <v>316719.33770999999</v>
      </c>
      <c r="Q66" s="159">
        <v>0</v>
      </c>
      <c r="R66" s="159">
        <v>266142.01593345479</v>
      </c>
      <c r="S66" s="159">
        <v>402805.29659074353</v>
      </c>
      <c r="T66" s="159">
        <v>0</v>
      </c>
      <c r="U66" s="307">
        <f t="shared" si="1"/>
        <v>985666.65023419843</v>
      </c>
      <c r="V66" s="44"/>
      <c r="W66" s="44"/>
      <c r="X66" s="110"/>
      <c r="Y66" s="110"/>
      <c r="Z66" s="111"/>
    </row>
    <row r="67" spans="1:26" s="45" customFormat="1" x14ac:dyDescent="0.25">
      <c r="A67" s="127">
        <v>186</v>
      </c>
      <c r="B67" s="124" t="s">
        <v>71</v>
      </c>
      <c r="C67" s="403">
        <v>46944</v>
      </c>
      <c r="D67" s="407">
        <v>0</v>
      </c>
      <c r="E67" s="415">
        <v>0</v>
      </c>
      <c r="F67" s="155">
        <v>0</v>
      </c>
      <c r="G67" s="414">
        <v>0</v>
      </c>
      <c r="H67" s="269">
        <v>14078</v>
      </c>
      <c r="I67" s="15">
        <v>21616</v>
      </c>
      <c r="J67" s="329">
        <v>0.65127683197631381</v>
      </c>
      <c r="K67" s="422">
        <v>0.65156778041717822</v>
      </c>
      <c r="L67" s="429">
        <v>0.81056218892163701</v>
      </c>
      <c r="M67" s="14">
        <v>38051.031396737329</v>
      </c>
      <c r="N67" s="422">
        <f>Lisäosat[[#This Row],[HYTE-kerroin (sis. Kulttuurihyte)]]/$N$7</f>
        <v>1.1539005341532789</v>
      </c>
      <c r="O67" s="434">
        <v>0.95333422243768506</v>
      </c>
      <c r="P67" s="197">
        <v>0</v>
      </c>
      <c r="Q67" s="159">
        <v>0</v>
      </c>
      <c r="R67" s="159">
        <v>443820.24129544722</v>
      </c>
      <c r="S67" s="159">
        <v>1158668.6357844856</v>
      </c>
      <c r="T67" s="159">
        <v>507502.6685102206</v>
      </c>
      <c r="U67" s="307">
        <f t="shared" si="1"/>
        <v>2109991.5455901534</v>
      </c>
      <c r="V67" s="44"/>
      <c r="W67" s="44"/>
      <c r="X67" s="110"/>
      <c r="Y67" s="110"/>
      <c r="Z67" s="111"/>
    </row>
    <row r="68" spans="1:26" s="45" customFormat="1" x14ac:dyDescent="0.25">
      <c r="A68" s="127">
        <v>202</v>
      </c>
      <c r="B68" s="124" t="s">
        <v>72</v>
      </c>
      <c r="C68" s="403">
        <v>36675</v>
      </c>
      <c r="D68" s="407">
        <v>0</v>
      </c>
      <c r="E68" s="415">
        <v>0</v>
      </c>
      <c r="F68" s="155">
        <v>0</v>
      </c>
      <c r="G68" s="414">
        <v>0</v>
      </c>
      <c r="H68" s="269">
        <v>10651</v>
      </c>
      <c r="I68" s="15">
        <v>16738</v>
      </c>
      <c r="J68" s="329">
        <v>0.63633647986617281</v>
      </c>
      <c r="K68" s="422">
        <v>0.63662075392229178</v>
      </c>
      <c r="L68" s="429">
        <v>0.70744720811265904</v>
      </c>
      <c r="M68" s="14">
        <v>25945.626357531772</v>
      </c>
      <c r="N68" s="422">
        <f>Lisäosat[[#This Row],[HYTE-kerroin (sis. Kulttuurihyte)]]/$N$7</f>
        <v>1.0071080572022131</v>
      </c>
      <c r="O68" s="434">
        <v>0.76410640085234538</v>
      </c>
      <c r="P68" s="197">
        <v>0</v>
      </c>
      <c r="Q68" s="159">
        <v>0</v>
      </c>
      <c r="R68" s="159">
        <v>338780.43983795174</v>
      </c>
      <c r="S68" s="159">
        <v>790054.36627489212</v>
      </c>
      <c r="T68" s="159">
        <v>317787.64952928573</v>
      </c>
      <c r="U68" s="307">
        <f t="shared" si="1"/>
        <v>1446622.4556421295</v>
      </c>
      <c r="V68" s="44"/>
      <c r="W68" s="44"/>
      <c r="X68" s="110"/>
      <c r="Y68" s="110"/>
      <c r="Z68" s="111"/>
    </row>
    <row r="69" spans="1:26" s="45" customFormat="1" x14ac:dyDescent="0.25">
      <c r="A69" s="127">
        <v>204</v>
      </c>
      <c r="B69" s="124" t="s">
        <v>73</v>
      </c>
      <c r="C69" s="403">
        <v>2547</v>
      </c>
      <c r="D69" s="407">
        <v>1.1962833333333334</v>
      </c>
      <c r="E69" s="415">
        <v>0</v>
      </c>
      <c r="F69" s="155">
        <v>0</v>
      </c>
      <c r="G69" s="414">
        <v>0</v>
      </c>
      <c r="H69" s="269">
        <v>718</v>
      </c>
      <c r="I69" s="15">
        <v>843</v>
      </c>
      <c r="J69" s="329">
        <v>0.85172004744958485</v>
      </c>
      <c r="K69" s="422">
        <v>0.85210054097813015</v>
      </c>
      <c r="L69" s="429">
        <v>0.65440762663039798</v>
      </c>
      <c r="M69" s="14">
        <v>1666.7762250276237</v>
      </c>
      <c r="N69" s="422">
        <f>Lisäosat[[#This Row],[HYTE-kerroin (sis. Kulttuurihyte)]]/$N$7</f>
        <v>0.93160194275457231</v>
      </c>
      <c r="O69" s="434">
        <v>0</v>
      </c>
      <c r="P69" s="197">
        <v>316865.86493174999</v>
      </c>
      <c r="Q69" s="159">
        <v>0</v>
      </c>
      <c r="R69" s="159">
        <v>31491.054129912529</v>
      </c>
      <c r="S69" s="159">
        <v>50753.981269910211</v>
      </c>
      <c r="T69" s="159">
        <v>0</v>
      </c>
      <c r="U69" s="307">
        <f t="shared" si="1"/>
        <v>399110.90033157275</v>
      </c>
      <c r="V69" s="44"/>
      <c r="W69" s="44"/>
      <c r="X69" s="110"/>
      <c r="Y69" s="110"/>
      <c r="Z69" s="111"/>
    </row>
    <row r="70" spans="1:26" s="45" customFormat="1" x14ac:dyDescent="0.25">
      <c r="A70" s="127">
        <v>205</v>
      </c>
      <c r="B70" s="124" t="s">
        <v>74</v>
      </c>
      <c r="C70" s="403">
        <v>36370</v>
      </c>
      <c r="D70" s="407">
        <v>0.18211666666666668</v>
      </c>
      <c r="E70" s="415">
        <v>0</v>
      </c>
      <c r="F70" s="155">
        <v>0</v>
      </c>
      <c r="G70" s="414">
        <v>0</v>
      </c>
      <c r="H70" s="269">
        <v>15599</v>
      </c>
      <c r="I70" s="15">
        <v>14949</v>
      </c>
      <c r="J70" s="329">
        <v>1.0434811693089838</v>
      </c>
      <c r="K70" s="422">
        <v>1.0439473293263155</v>
      </c>
      <c r="L70" s="429">
        <v>0.62693279131453905</v>
      </c>
      <c r="M70" s="14">
        <v>22801.545620109784</v>
      </c>
      <c r="N70" s="422">
        <f>Lisäosat[[#This Row],[HYTE-kerroin (sis. Kulttuurihyte)]]/$N$7</f>
        <v>0.89248930268815041</v>
      </c>
      <c r="O70" s="434">
        <v>6.7690100661303251E-2</v>
      </c>
      <c r="P70" s="197">
        <v>459213.02094500005</v>
      </c>
      <c r="Q70" s="159">
        <v>0</v>
      </c>
      <c r="R70" s="159">
        <v>550920.96697384829</v>
      </c>
      <c r="S70" s="159">
        <v>694315.89073024818</v>
      </c>
      <c r="T70" s="159">
        <v>27917.820818325137</v>
      </c>
      <c r="U70" s="307">
        <f t="shared" si="1"/>
        <v>1732367.6994674215</v>
      </c>
      <c r="V70" s="44"/>
      <c r="W70" s="44"/>
      <c r="X70" s="110"/>
      <c r="Y70" s="110"/>
      <c r="Z70" s="111"/>
    </row>
    <row r="71" spans="1:26" s="45" customFormat="1" x14ac:dyDescent="0.25">
      <c r="A71" s="127">
        <v>208</v>
      </c>
      <c r="B71" s="124" t="s">
        <v>75</v>
      </c>
      <c r="C71" s="403">
        <v>12155</v>
      </c>
      <c r="D71" s="407">
        <v>0.45220000000000005</v>
      </c>
      <c r="E71" s="415">
        <v>0</v>
      </c>
      <c r="F71" s="155">
        <v>0</v>
      </c>
      <c r="G71" s="414">
        <v>0</v>
      </c>
      <c r="H71" s="269">
        <v>4303</v>
      </c>
      <c r="I71" s="15">
        <v>4775</v>
      </c>
      <c r="J71" s="329">
        <v>0.90115183246073294</v>
      </c>
      <c r="K71" s="422">
        <v>0.90155440891941174</v>
      </c>
      <c r="L71" s="429">
        <v>0.69413524706248497</v>
      </c>
      <c r="M71" s="14">
        <v>8437.2139280445044</v>
      </c>
      <c r="N71" s="422">
        <f>Lisäosat[[#This Row],[HYTE-kerroin (sis. Kulttuurihyte)]]/$N$7</f>
        <v>0.98815740890358084</v>
      </c>
      <c r="O71" s="434">
        <v>0</v>
      </c>
      <c r="P71" s="197">
        <v>381071.72103000007</v>
      </c>
      <c r="Q71" s="159">
        <v>0</v>
      </c>
      <c r="R71" s="159">
        <v>159006.29462442818</v>
      </c>
      <c r="S71" s="159">
        <v>256916.43019872054</v>
      </c>
      <c r="T71" s="159">
        <v>0</v>
      </c>
      <c r="U71" s="307">
        <f t="shared" si="1"/>
        <v>796994.44585314882</v>
      </c>
      <c r="V71" s="44"/>
      <c r="W71" s="44"/>
      <c r="X71" s="110"/>
      <c r="Y71" s="110"/>
      <c r="Z71" s="111"/>
    </row>
    <row r="72" spans="1:26" s="45" customFormat="1" x14ac:dyDescent="0.25">
      <c r="A72" s="127">
        <v>211</v>
      </c>
      <c r="B72" s="124" t="s">
        <v>76</v>
      </c>
      <c r="C72" s="403">
        <v>34379</v>
      </c>
      <c r="D72" s="407">
        <v>0</v>
      </c>
      <c r="E72" s="415">
        <v>0</v>
      </c>
      <c r="F72" s="155">
        <v>0</v>
      </c>
      <c r="G72" s="414">
        <v>0</v>
      </c>
      <c r="H72" s="269">
        <v>8812</v>
      </c>
      <c r="I72" s="15">
        <v>15210</v>
      </c>
      <c r="J72" s="329">
        <v>0.57935568704799478</v>
      </c>
      <c r="K72" s="422">
        <v>0.57961450576467022</v>
      </c>
      <c r="L72" s="429">
        <v>0.69992626698366101</v>
      </c>
      <c r="M72" s="14">
        <v>24062.765132631281</v>
      </c>
      <c r="N72" s="422">
        <f>Lisäosat[[#This Row],[HYTE-kerroin (sis. Kulttuurihyte)]]/$N$7</f>
        <v>0.99640139199539923</v>
      </c>
      <c r="O72" s="434">
        <v>1.4160567599171763</v>
      </c>
      <c r="P72" s="197">
        <v>0</v>
      </c>
      <c r="Q72" s="159">
        <v>0</v>
      </c>
      <c r="R72" s="159">
        <v>289134.48852934898</v>
      </c>
      <c r="S72" s="159">
        <v>732720.51311121625</v>
      </c>
      <c r="T72" s="159">
        <v>552060.85805984412</v>
      </c>
      <c r="U72" s="307">
        <f t="shared" si="1"/>
        <v>1573915.8597004092</v>
      </c>
      <c r="V72" s="44"/>
      <c r="W72" s="44"/>
      <c r="X72" s="110"/>
      <c r="Y72" s="110"/>
      <c r="Z72" s="111"/>
    </row>
    <row r="73" spans="1:26" s="45" customFormat="1" x14ac:dyDescent="0.25">
      <c r="A73" s="127">
        <v>213</v>
      </c>
      <c r="B73" s="124" t="s">
        <v>77</v>
      </c>
      <c r="C73" s="403">
        <v>4952</v>
      </c>
      <c r="D73" s="407">
        <v>1.0241166666666668</v>
      </c>
      <c r="E73" s="415">
        <v>0</v>
      </c>
      <c r="F73" s="155">
        <v>0</v>
      </c>
      <c r="G73" s="414">
        <v>0</v>
      </c>
      <c r="H73" s="269">
        <v>1555</v>
      </c>
      <c r="I73" s="15">
        <v>1803</v>
      </c>
      <c r="J73" s="329">
        <v>0.86245146977260123</v>
      </c>
      <c r="K73" s="422">
        <v>0.86283675740779953</v>
      </c>
      <c r="L73" s="429">
        <v>0.64007086083905296</v>
      </c>
      <c r="M73" s="14">
        <v>3169.6309028749902</v>
      </c>
      <c r="N73" s="422">
        <f>Lisäosat[[#This Row],[HYTE-kerroin (sis. Kulttuurihyte)]]/$N$7</f>
        <v>0.91119240240002852</v>
      </c>
      <c r="O73" s="434">
        <v>0</v>
      </c>
      <c r="P73" s="197">
        <v>527402.919138</v>
      </c>
      <c r="Q73" s="159">
        <v>0</v>
      </c>
      <c r="R73" s="159">
        <v>61997.858205136465</v>
      </c>
      <c r="S73" s="159">
        <v>96516.487973290903</v>
      </c>
      <c r="T73" s="159">
        <v>0</v>
      </c>
      <c r="U73" s="307">
        <f t="shared" ref="U73:U136" si="2">SUM(P73:T73)</f>
        <v>685917.26531642745</v>
      </c>
      <c r="V73" s="44"/>
      <c r="W73" s="44"/>
      <c r="X73" s="110"/>
      <c r="Y73" s="110"/>
      <c r="Z73" s="111"/>
    </row>
    <row r="74" spans="1:26" s="45" customFormat="1" x14ac:dyDescent="0.25">
      <c r="A74" s="127">
        <v>214</v>
      </c>
      <c r="B74" s="124" t="s">
        <v>78</v>
      </c>
      <c r="C74" s="403">
        <v>12508</v>
      </c>
      <c r="D74" s="407">
        <v>0.30081666666666668</v>
      </c>
      <c r="E74" s="415">
        <v>0</v>
      </c>
      <c r="F74" s="155">
        <v>0</v>
      </c>
      <c r="G74" s="414">
        <v>0</v>
      </c>
      <c r="H74" s="269">
        <v>5300</v>
      </c>
      <c r="I74" s="15">
        <v>4790</v>
      </c>
      <c r="J74" s="329">
        <v>1.1064718162839249</v>
      </c>
      <c r="K74" s="422">
        <v>1.1069661164555298</v>
      </c>
      <c r="L74" s="429">
        <v>0.64981202773642099</v>
      </c>
      <c r="M74" s="14">
        <v>8127.8488429271538</v>
      </c>
      <c r="N74" s="422">
        <f>Lisäosat[[#This Row],[HYTE-kerroin (sis. Kulttuurihyte)]]/$N$7</f>
        <v>0.92505973773811434</v>
      </c>
      <c r="O74" s="434">
        <v>0</v>
      </c>
      <c r="P74" s="197">
        <v>260862.08870600001</v>
      </c>
      <c r="Q74" s="159">
        <v>0</v>
      </c>
      <c r="R74" s="159">
        <v>200904.47599891986</v>
      </c>
      <c r="S74" s="159">
        <v>247496.14360005007</v>
      </c>
      <c r="T74" s="159">
        <v>0</v>
      </c>
      <c r="U74" s="307">
        <f t="shared" si="2"/>
        <v>709262.70830496994</v>
      </c>
      <c r="V74" s="44"/>
      <c r="W74" s="44"/>
      <c r="X74" s="110"/>
      <c r="Y74" s="110"/>
      <c r="Z74" s="111"/>
    </row>
    <row r="75" spans="1:26" s="45" customFormat="1" x14ac:dyDescent="0.25">
      <c r="A75" s="127">
        <v>216</v>
      </c>
      <c r="B75" s="124" t="s">
        <v>79</v>
      </c>
      <c r="C75" s="403">
        <v>1137</v>
      </c>
      <c r="D75" s="407">
        <v>1.5251000000000001</v>
      </c>
      <c r="E75" s="415">
        <v>0</v>
      </c>
      <c r="F75" s="155">
        <v>0</v>
      </c>
      <c r="G75" s="414">
        <v>0</v>
      </c>
      <c r="H75" s="269">
        <v>348</v>
      </c>
      <c r="I75" s="15">
        <v>403</v>
      </c>
      <c r="J75" s="329">
        <v>0.8635235732009926</v>
      </c>
      <c r="K75" s="422">
        <v>0.86390933978278561</v>
      </c>
      <c r="L75" s="429">
        <v>0.64328258677172601</v>
      </c>
      <c r="M75" s="14">
        <v>731.41230115945245</v>
      </c>
      <c r="N75" s="422">
        <f>Lisäosat[[#This Row],[HYTE-kerroin (sis. Kulttuurihyte)]]/$N$7</f>
        <v>0.91576455284069469</v>
      </c>
      <c r="O75" s="434">
        <v>0</v>
      </c>
      <c r="P75" s="197">
        <v>360662.70921300002</v>
      </c>
      <c r="Q75" s="159">
        <v>0</v>
      </c>
      <c r="R75" s="159">
        <v>14252.663979522225</v>
      </c>
      <c r="S75" s="159">
        <v>22271.787703843416</v>
      </c>
      <c r="T75" s="159">
        <v>0</v>
      </c>
      <c r="U75" s="307">
        <f t="shared" si="2"/>
        <v>397187.16089636571</v>
      </c>
      <c r="V75" s="44"/>
      <c r="W75" s="44"/>
      <c r="X75" s="110"/>
      <c r="Y75" s="110"/>
      <c r="Z75" s="111"/>
    </row>
    <row r="76" spans="1:26" s="45" customFormat="1" x14ac:dyDescent="0.25">
      <c r="A76" s="127">
        <v>217</v>
      </c>
      <c r="B76" s="124" t="s">
        <v>80</v>
      </c>
      <c r="C76" s="403">
        <v>5246</v>
      </c>
      <c r="D76" s="407">
        <v>0.19186666666666666</v>
      </c>
      <c r="E76" s="415">
        <v>0</v>
      </c>
      <c r="F76" s="155">
        <v>0</v>
      </c>
      <c r="G76" s="414">
        <v>0</v>
      </c>
      <c r="H76" s="269">
        <v>1998</v>
      </c>
      <c r="I76" s="15">
        <v>2097</v>
      </c>
      <c r="J76" s="329">
        <v>0.9527896995708155</v>
      </c>
      <c r="K76" s="422">
        <v>0.95321534449468082</v>
      </c>
      <c r="L76" s="429">
        <v>0.65244310938416905</v>
      </c>
      <c r="M76" s="14">
        <v>3422.7165518293509</v>
      </c>
      <c r="N76" s="422">
        <f>Lisäosat[[#This Row],[HYTE-kerroin (sis. Kulttuurihyte)]]/$N$7</f>
        <v>0.92880529429161762</v>
      </c>
      <c r="O76" s="434">
        <v>0</v>
      </c>
      <c r="P76" s="197">
        <v>69782.900536000001</v>
      </c>
      <c r="Q76" s="159">
        <v>0</v>
      </c>
      <c r="R76" s="159">
        <v>72558.237286649077</v>
      </c>
      <c r="S76" s="159">
        <v>104223.04395473335</v>
      </c>
      <c r="T76" s="159">
        <v>0</v>
      </c>
      <c r="U76" s="307">
        <f t="shared" si="2"/>
        <v>246564.18177738244</v>
      </c>
      <c r="V76" s="44"/>
      <c r="W76" s="44"/>
      <c r="X76" s="110"/>
      <c r="Y76" s="110"/>
      <c r="Z76" s="111"/>
    </row>
    <row r="77" spans="1:26" s="45" customFormat="1" x14ac:dyDescent="0.25">
      <c r="A77" s="127">
        <v>218</v>
      </c>
      <c r="B77" s="124" t="s">
        <v>81</v>
      </c>
      <c r="C77" s="403">
        <v>1134</v>
      </c>
      <c r="D77" s="407">
        <v>0.60636666666666672</v>
      </c>
      <c r="E77" s="415">
        <v>0</v>
      </c>
      <c r="F77" s="155">
        <v>0</v>
      </c>
      <c r="G77" s="414">
        <v>0</v>
      </c>
      <c r="H77" s="269">
        <v>329</v>
      </c>
      <c r="I77" s="15">
        <v>452</v>
      </c>
      <c r="J77" s="329">
        <v>0.72787610619469023</v>
      </c>
      <c r="K77" s="422">
        <v>0.72820127424588155</v>
      </c>
      <c r="L77" s="429">
        <v>0.54349431663847003</v>
      </c>
      <c r="M77" s="14">
        <v>616.32255506802505</v>
      </c>
      <c r="N77" s="422">
        <f>Lisäosat[[#This Row],[HYTE-kerroin (sis. Kulttuurihyte)]]/$N$7</f>
        <v>0.77370791636942726</v>
      </c>
      <c r="O77" s="434">
        <v>0</v>
      </c>
      <c r="P77" s="197">
        <v>47672.680734000001</v>
      </c>
      <c r="Q77" s="159">
        <v>0</v>
      </c>
      <c r="R77" s="159">
        <v>11982.071354874979</v>
      </c>
      <c r="S77" s="159">
        <v>18767.260383515084</v>
      </c>
      <c r="T77" s="159">
        <v>0</v>
      </c>
      <c r="U77" s="307">
        <f t="shared" si="2"/>
        <v>78422.012472390066</v>
      </c>
      <c r="V77" s="44"/>
      <c r="W77" s="44"/>
      <c r="X77" s="110"/>
      <c r="Y77" s="110"/>
      <c r="Z77" s="111"/>
    </row>
    <row r="78" spans="1:26" s="45" customFormat="1" x14ac:dyDescent="0.25">
      <c r="A78" s="127">
        <v>224</v>
      </c>
      <c r="B78" s="124" t="s">
        <v>82</v>
      </c>
      <c r="C78" s="403">
        <v>8274</v>
      </c>
      <c r="D78" s="407">
        <v>0</v>
      </c>
      <c r="E78" s="415">
        <v>0</v>
      </c>
      <c r="F78" s="155">
        <v>0</v>
      </c>
      <c r="G78" s="414">
        <v>0</v>
      </c>
      <c r="H78" s="269">
        <v>2612</v>
      </c>
      <c r="I78" s="15">
        <v>3396</v>
      </c>
      <c r="J78" s="329">
        <v>0.76914016489988224</v>
      </c>
      <c r="K78" s="422">
        <v>0.76948376706841748</v>
      </c>
      <c r="L78" s="429">
        <v>0.64693511176305196</v>
      </c>
      <c r="M78" s="14">
        <v>5352.7411147274915</v>
      </c>
      <c r="N78" s="422">
        <f>Lisäosat[[#This Row],[HYTE-kerroin (sis. Kulttuurihyte)]]/$N$7</f>
        <v>0.92096421623001012</v>
      </c>
      <c r="O78" s="434">
        <v>0</v>
      </c>
      <c r="P78" s="197">
        <v>0</v>
      </c>
      <c r="Q78" s="159">
        <v>0</v>
      </c>
      <c r="R78" s="159">
        <v>92380.943073386501</v>
      </c>
      <c r="S78" s="159">
        <v>162993.03901761316</v>
      </c>
      <c r="T78" s="159">
        <v>0</v>
      </c>
      <c r="U78" s="307">
        <f t="shared" si="2"/>
        <v>255373.98209099966</v>
      </c>
      <c r="V78" s="44"/>
      <c r="W78" s="44"/>
      <c r="X78" s="110"/>
      <c r="Y78" s="110"/>
      <c r="Z78" s="111"/>
    </row>
    <row r="79" spans="1:26" s="45" customFormat="1" x14ac:dyDescent="0.25">
      <c r="A79" s="127">
        <v>226</v>
      </c>
      <c r="B79" s="124" t="s">
        <v>83</v>
      </c>
      <c r="C79" s="403">
        <v>3514</v>
      </c>
      <c r="D79" s="407">
        <v>1.3321833333333335</v>
      </c>
      <c r="E79" s="415">
        <v>0</v>
      </c>
      <c r="F79" s="155">
        <v>0</v>
      </c>
      <c r="G79" s="414">
        <v>0</v>
      </c>
      <c r="H79" s="269">
        <v>1230</v>
      </c>
      <c r="I79" s="15">
        <v>1264</v>
      </c>
      <c r="J79" s="329">
        <v>0.97310126582278478</v>
      </c>
      <c r="K79" s="422">
        <v>0.97353598464309843</v>
      </c>
      <c r="L79" s="429">
        <v>0.72127417140922301</v>
      </c>
      <c r="M79" s="14">
        <v>2534.5574383320095</v>
      </c>
      <c r="N79" s="422">
        <f>Lisäosat[[#This Row],[HYTE-kerroin (sis. Kulttuurihyte)]]/$N$7</f>
        <v>1.0267918526613242</v>
      </c>
      <c r="O79" s="434">
        <v>0</v>
      </c>
      <c r="P79" s="197">
        <v>486830.98580550001</v>
      </c>
      <c r="Q79" s="159">
        <v>0</v>
      </c>
      <c r="R79" s="159">
        <v>49638.789080020149</v>
      </c>
      <c r="S79" s="159">
        <v>77178.255137688</v>
      </c>
      <c r="T79" s="159">
        <v>0</v>
      </c>
      <c r="U79" s="307">
        <f t="shared" si="2"/>
        <v>613648.03002320812</v>
      </c>
      <c r="V79" s="44"/>
      <c r="W79" s="44"/>
      <c r="X79" s="110"/>
      <c r="Y79" s="110"/>
      <c r="Z79" s="111"/>
    </row>
    <row r="80" spans="1:26" s="45" customFormat="1" x14ac:dyDescent="0.25">
      <c r="A80" s="127">
        <v>230</v>
      </c>
      <c r="B80" s="124" t="s">
        <v>84</v>
      </c>
      <c r="C80" s="403">
        <v>2133</v>
      </c>
      <c r="D80" s="407">
        <v>1.0844166666666666</v>
      </c>
      <c r="E80" s="415">
        <v>0</v>
      </c>
      <c r="F80" s="155">
        <v>0</v>
      </c>
      <c r="G80" s="414">
        <v>0</v>
      </c>
      <c r="H80" s="269">
        <v>666</v>
      </c>
      <c r="I80" s="15">
        <v>842</v>
      </c>
      <c r="J80" s="329">
        <v>0.79097387173396672</v>
      </c>
      <c r="K80" s="422">
        <v>0.79132722779309006</v>
      </c>
      <c r="L80" s="429">
        <v>0.64228325154960197</v>
      </c>
      <c r="M80" s="14">
        <v>1369.990175555301</v>
      </c>
      <c r="N80" s="422">
        <f>Lisäosat[[#This Row],[HYTE-kerroin (sis. Kulttuurihyte)]]/$N$7</f>
        <v>0.91434191869569315</v>
      </c>
      <c r="O80" s="434">
        <v>0</v>
      </c>
      <c r="P80" s="197">
        <v>240546.75269624998</v>
      </c>
      <c r="Q80" s="159">
        <v>0</v>
      </c>
      <c r="R80" s="159">
        <v>24491.443174567412</v>
      </c>
      <c r="S80" s="159">
        <v>41716.731176041569</v>
      </c>
      <c r="T80" s="159">
        <v>0</v>
      </c>
      <c r="U80" s="307">
        <f t="shared" si="2"/>
        <v>306754.927046859</v>
      </c>
      <c r="V80" s="44"/>
      <c r="W80" s="44"/>
      <c r="X80" s="110"/>
      <c r="Y80" s="110"/>
      <c r="Z80" s="111"/>
    </row>
    <row r="81" spans="1:26" s="45" customFormat="1" x14ac:dyDescent="0.25">
      <c r="A81" s="127">
        <v>231</v>
      </c>
      <c r="B81" s="124" t="s">
        <v>85</v>
      </c>
      <c r="C81" s="403">
        <v>1248</v>
      </c>
      <c r="D81" s="407">
        <v>0.82343333333333335</v>
      </c>
      <c r="E81" s="415">
        <v>0</v>
      </c>
      <c r="F81" s="155">
        <v>0</v>
      </c>
      <c r="G81" s="414">
        <v>0</v>
      </c>
      <c r="H81" s="269">
        <v>396</v>
      </c>
      <c r="I81" s="15">
        <v>414</v>
      </c>
      <c r="J81" s="329">
        <v>0.95652173913043481</v>
      </c>
      <c r="K81" s="422">
        <v>0.95694905128862784</v>
      </c>
      <c r="L81" s="429">
        <v>0.65465394528822995</v>
      </c>
      <c r="M81" s="14">
        <v>817.00812371971097</v>
      </c>
      <c r="N81" s="422">
        <f>Lisäosat[[#This Row],[HYTE-kerroin (sis. Kulttuurihyte)]]/$N$7</f>
        <v>0.93195259719506918</v>
      </c>
      <c r="O81" s="434">
        <v>0</v>
      </c>
      <c r="P81" s="197">
        <v>71246.613983999996</v>
      </c>
      <c r="Q81" s="159">
        <v>0</v>
      </c>
      <c r="R81" s="159">
        <v>17328.892756279092</v>
      </c>
      <c r="S81" s="159">
        <v>24878.213635395161</v>
      </c>
      <c r="T81" s="159">
        <v>0</v>
      </c>
      <c r="U81" s="307">
        <f t="shared" si="2"/>
        <v>113453.72037567425</v>
      </c>
      <c r="V81" s="44"/>
      <c r="W81" s="44"/>
      <c r="X81" s="110"/>
      <c r="Y81" s="110"/>
      <c r="Z81" s="111"/>
    </row>
    <row r="82" spans="1:26" s="45" customFormat="1" x14ac:dyDescent="0.25">
      <c r="A82" s="127">
        <v>232</v>
      </c>
      <c r="B82" s="124" t="s">
        <v>86</v>
      </c>
      <c r="C82" s="403">
        <v>12429</v>
      </c>
      <c r="D82" s="407">
        <v>9.5499999999999995E-3</v>
      </c>
      <c r="E82" s="415">
        <v>0</v>
      </c>
      <c r="F82" s="155">
        <v>0</v>
      </c>
      <c r="G82" s="414">
        <v>0</v>
      </c>
      <c r="H82" s="269">
        <v>5201</v>
      </c>
      <c r="I82" s="15">
        <v>4918</v>
      </c>
      <c r="J82" s="329">
        <v>1.057543716958113</v>
      </c>
      <c r="K82" s="422">
        <v>1.0580161592138297</v>
      </c>
      <c r="L82" s="429">
        <v>0.68892691570548303</v>
      </c>
      <c r="M82" s="14">
        <v>8562.6726353034483</v>
      </c>
      <c r="N82" s="422">
        <f>Lisäosat[[#This Row],[HYTE-kerroin (sis. Kulttuurihyte)]]/$N$7</f>
        <v>0.98074292989502099</v>
      </c>
      <c r="O82" s="434">
        <v>0</v>
      </c>
      <c r="P82" s="197">
        <v>8229.2595434999985</v>
      </c>
      <c r="Q82" s="159">
        <v>0</v>
      </c>
      <c r="R82" s="159">
        <v>190807.70205002467</v>
      </c>
      <c r="S82" s="159">
        <v>260736.69640047895</v>
      </c>
      <c r="T82" s="159">
        <v>0</v>
      </c>
      <c r="U82" s="307">
        <f t="shared" si="2"/>
        <v>459773.65799400362</v>
      </c>
      <c r="V82" s="44"/>
      <c r="W82" s="44"/>
      <c r="X82" s="110"/>
      <c r="Y82" s="110"/>
      <c r="Z82" s="111"/>
    </row>
    <row r="83" spans="1:26" s="45" customFormat="1" x14ac:dyDescent="0.25">
      <c r="A83" s="127">
        <v>233</v>
      </c>
      <c r="B83" s="124" t="s">
        <v>87</v>
      </c>
      <c r="C83" s="403">
        <v>14909</v>
      </c>
      <c r="D83" s="407">
        <v>0</v>
      </c>
      <c r="E83" s="415">
        <v>0</v>
      </c>
      <c r="F83" s="155">
        <v>0</v>
      </c>
      <c r="G83" s="414">
        <v>0</v>
      </c>
      <c r="H83" s="269">
        <v>6118</v>
      </c>
      <c r="I83" s="15">
        <v>5987</v>
      </c>
      <c r="J83" s="329">
        <v>1.0218807416068147</v>
      </c>
      <c r="K83" s="422">
        <v>1.0223372519476135</v>
      </c>
      <c r="L83" s="429">
        <v>0.53131385986725099</v>
      </c>
      <c r="M83" s="14">
        <v>7921.3583367608453</v>
      </c>
      <c r="N83" s="422">
        <f>Lisäosat[[#This Row],[HYTE-kerroin (sis. Kulttuurihyte)]]/$N$7</f>
        <v>0.75636805550910358</v>
      </c>
      <c r="O83" s="434">
        <v>0</v>
      </c>
      <c r="P83" s="197">
        <v>0</v>
      </c>
      <c r="Q83" s="159">
        <v>0</v>
      </c>
      <c r="R83" s="159">
        <v>221161.79855555392</v>
      </c>
      <c r="S83" s="159">
        <v>241208.42775372794</v>
      </c>
      <c r="T83" s="159">
        <v>0</v>
      </c>
      <c r="U83" s="307">
        <f t="shared" si="2"/>
        <v>462370.22630928189</v>
      </c>
      <c r="V83" s="44"/>
      <c r="W83" s="44"/>
      <c r="X83" s="110"/>
      <c r="Y83" s="110"/>
      <c r="Z83" s="111"/>
    </row>
    <row r="84" spans="1:26" s="45" customFormat="1" x14ac:dyDescent="0.25">
      <c r="A84" s="127">
        <v>235</v>
      </c>
      <c r="B84" s="124" t="s">
        <v>88</v>
      </c>
      <c r="C84" s="403">
        <v>10318</v>
      </c>
      <c r="D84" s="407">
        <v>0</v>
      </c>
      <c r="E84" s="415">
        <v>0</v>
      </c>
      <c r="F84" s="155">
        <v>0</v>
      </c>
      <c r="G84" s="414">
        <v>0</v>
      </c>
      <c r="H84" s="269">
        <v>2574</v>
      </c>
      <c r="I84" s="15">
        <v>4451</v>
      </c>
      <c r="J84" s="329">
        <v>0.57829701190743654</v>
      </c>
      <c r="K84" s="422">
        <v>0.5785553576764092</v>
      </c>
      <c r="L84" s="429">
        <v>0.74930570065685798</v>
      </c>
      <c r="M84" s="14">
        <v>7731.336219377461</v>
      </c>
      <c r="N84" s="422">
        <f>Lisäosat[[#This Row],[HYTE-kerroin (sis. Kulttuurihyte)]]/$N$7</f>
        <v>1.0666969913589626</v>
      </c>
      <c r="O84" s="434">
        <v>0.11076544000858297</v>
      </c>
      <c r="P84" s="197">
        <v>0</v>
      </c>
      <c r="Q84" s="159">
        <v>0</v>
      </c>
      <c r="R84" s="159">
        <v>86617.940959130312</v>
      </c>
      <c r="S84" s="159">
        <v>235422.18072084562</v>
      </c>
      <c r="T84" s="159">
        <v>12960.234365497061</v>
      </c>
      <c r="U84" s="307">
        <f t="shared" si="2"/>
        <v>335000.35604547302</v>
      </c>
      <c r="V84" s="44"/>
      <c r="W84" s="44"/>
      <c r="X84" s="110"/>
      <c r="Y84" s="110"/>
      <c r="Z84" s="111"/>
    </row>
    <row r="85" spans="1:26" s="45" customFormat="1" x14ac:dyDescent="0.25">
      <c r="A85" s="127">
        <v>236</v>
      </c>
      <c r="B85" s="124" t="s">
        <v>89</v>
      </c>
      <c r="C85" s="403">
        <v>4074</v>
      </c>
      <c r="D85" s="407">
        <v>0.37173333333333336</v>
      </c>
      <c r="E85" s="415">
        <v>0</v>
      </c>
      <c r="F85" s="155">
        <v>0</v>
      </c>
      <c r="G85" s="414">
        <v>0</v>
      </c>
      <c r="H85" s="269">
        <v>1535</v>
      </c>
      <c r="I85" s="15">
        <v>1698</v>
      </c>
      <c r="J85" s="329">
        <v>0.90400471142520611</v>
      </c>
      <c r="K85" s="422">
        <v>0.90440856236601896</v>
      </c>
      <c r="L85" s="429">
        <v>0.56308660615651096</v>
      </c>
      <c r="M85" s="14">
        <v>2294.0148334816258</v>
      </c>
      <c r="N85" s="422">
        <f>Lisäosat[[#This Row],[HYTE-kerroin (sis. Kulttuurihyte)]]/$N$7</f>
        <v>0.80159911787023985</v>
      </c>
      <c r="O85" s="434">
        <v>0</v>
      </c>
      <c r="P85" s="197">
        <v>104996.236128</v>
      </c>
      <c r="Q85" s="159">
        <v>0</v>
      </c>
      <c r="R85" s="159">
        <v>53462.972609478631</v>
      </c>
      <c r="S85" s="159">
        <v>69853.639704689806</v>
      </c>
      <c r="T85" s="159">
        <v>0</v>
      </c>
      <c r="U85" s="307">
        <f t="shared" si="2"/>
        <v>228312.84844216844</v>
      </c>
      <c r="V85" s="44"/>
      <c r="W85" s="44"/>
      <c r="X85" s="110"/>
      <c r="Y85" s="110"/>
      <c r="Z85" s="111"/>
    </row>
    <row r="86" spans="1:26" s="45" customFormat="1" x14ac:dyDescent="0.25">
      <c r="A86" s="127">
        <v>239</v>
      </c>
      <c r="B86" s="124" t="s">
        <v>90</v>
      </c>
      <c r="C86" s="403">
        <v>1922</v>
      </c>
      <c r="D86" s="407">
        <v>1.5529000000000002</v>
      </c>
      <c r="E86" s="415">
        <v>0</v>
      </c>
      <c r="F86" s="155">
        <v>0</v>
      </c>
      <c r="G86" s="414">
        <v>0</v>
      </c>
      <c r="H86" s="269">
        <v>912</v>
      </c>
      <c r="I86" s="15">
        <v>705</v>
      </c>
      <c r="J86" s="329">
        <v>1.2936170212765958</v>
      </c>
      <c r="K86" s="422">
        <v>1.2941949258433436</v>
      </c>
      <c r="L86" s="429">
        <v>0.63835843133771897</v>
      </c>
      <c r="M86" s="14">
        <v>1226.9249050310959</v>
      </c>
      <c r="N86" s="422">
        <f>Lisäosat[[#This Row],[HYTE-kerroin (sis. Kulttuurihyte)]]/$N$7</f>
        <v>0.90875462113747307</v>
      </c>
      <c r="O86" s="434">
        <v>0</v>
      </c>
      <c r="P86" s="197">
        <v>620782.30366200011</v>
      </c>
      <c r="Q86" s="159">
        <v>0</v>
      </c>
      <c r="R86" s="159">
        <v>36092.792814802851</v>
      </c>
      <c r="S86" s="159">
        <v>37360.338307262915</v>
      </c>
      <c r="T86" s="159">
        <v>0</v>
      </c>
      <c r="U86" s="307">
        <f t="shared" si="2"/>
        <v>694235.43478406582</v>
      </c>
      <c r="V86" s="44"/>
      <c r="W86" s="44"/>
      <c r="X86" s="110"/>
      <c r="Y86" s="110"/>
      <c r="Z86" s="111"/>
    </row>
    <row r="87" spans="1:26" s="45" customFormat="1" x14ac:dyDescent="0.25">
      <c r="A87" s="127">
        <v>240</v>
      </c>
      <c r="B87" s="124" t="s">
        <v>91</v>
      </c>
      <c r="C87" s="403">
        <v>19339</v>
      </c>
      <c r="D87" s="407">
        <v>0.11808333333333333</v>
      </c>
      <c r="E87" s="415">
        <v>0</v>
      </c>
      <c r="F87" s="155">
        <v>0</v>
      </c>
      <c r="G87" s="414">
        <v>0</v>
      </c>
      <c r="H87" s="269">
        <v>8006</v>
      </c>
      <c r="I87" s="15">
        <v>6784</v>
      </c>
      <c r="J87" s="329">
        <v>1.180129716981132</v>
      </c>
      <c r="K87" s="422">
        <v>1.1806569227472754</v>
      </c>
      <c r="L87" s="429">
        <v>0.65972515303662604</v>
      </c>
      <c r="M87" s="14">
        <v>12758.424734575312</v>
      </c>
      <c r="N87" s="422">
        <f>Lisäosat[[#This Row],[HYTE-kerroin (sis. Kulttuurihyte)]]/$N$7</f>
        <v>0.9391718697069803</v>
      </c>
      <c r="O87" s="434">
        <v>0</v>
      </c>
      <c r="P87" s="197">
        <v>158322.92973249999</v>
      </c>
      <c r="Q87" s="159">
        <v>0</v>
      </c>
      <c r="R87" s="159">
        <v>331302.82856292871</v>
      </c>
      <c r="S87" s="159">
        <v>388498.97202095186</v>
      </c>
      <c r="T87" s="159">
        <v>0</v>
      </c>
      <c r="U87" s="307">
        <f t="shared" si="2"/>
        <v>878124.7303163805</v>
      </c>
      <c r="V87" s="44"/>
      <c r="W87" s="44"/>
      <c r="X87" s="110"/>
      <c r="Y87" s="110"/>
      <c r="Z87" s="111"/>
    </row>
    <row r="88" spans="1:26" s="45" customFormat="1" x14ac:dyDescent="0.25">
      <c r="A88" s="127">
        <v>241</v>
      </c>
      <c r="B88" s="124" t="s">
        <v>92</v>
      </c>
      <c r="C88" s="403">
        <v>7576</v>
      </c>
      <c r="D88" s="407">
        <v>9.1749999999999998E-2</v>
      </c>
      <c r="E88" s="415">
        <v>0</v>
      </c>
      <c r="F88" s="155">
        <v>0</v>
      </c>
      <c r="G88" s="414">
        <v>0</v>
      </c>
      <c r="H88" s="269">
        <v>2809</v>
      </c>
      <c r="I88" s="15">
        <v>3185</v>
      </c>
      <c r="J88" s="329">
        <v>0.88194662480376762</v>
      </c>
      <c r="K88" s="422">
        <v>0.88234062161558979</v>
      </c>
      <c r="L88" s="429">
        <v>0.66153754617280602</v>
      </c>
      <c r="M88" s="14">
        <v>5011.8084498051785</v>
      </c>
      <c r="N88" s="422">
        <f>Lisäosat[[#This Row],[HYTE-kerroin (sis. Kulttuurihyte)]]/$N$7</f>
        <v>0.94175195725179417</v>
      </c>
      <c r="O88" s="434">
        <v>0</v>
      </c>
      <c r="P88" s="197">
        <v>48191.144339999999</v>
      </c>
      <c r="Q88" s="159">
        <v>0</v>
      </c>
      <c r="R88" s="159">
        <v>96993.72809120937</v>
      </c>
      <c r="S88" s="159">
        <v>152611.50739390589</v>
      </c>
      <c r="T88" s="159">
        <v>0</v>
      </c>
      <c r="U88" s="307">
        <f t="shared" si="2"/>
        <v>297796.37982511526</v>
      </c>
      <c r="V88" s="44"/>
      <c r="W88" s="44"/>
      <c r="X88" s="110"/>
      <c r="Y88" s="110"/>
      <c r="Z88" s="111"/>
    </row>
    <row r="89" spans="1:26" s="45" customFormat="1" x14ac:dyDescent="0.25">
      <c r="A89" s="127">
        <v>244</v>
      </c>
      <c r="B89" s="124" t="s">
        <v>93</v>
      </c>
      <c r="C89" s="403">
        <v>19702</v>
      </c>
      <c r="D89" s="407">
        <v>0</v>
      </c>
      <c r="E89" s="415">
        <v>0</v>
      </c>
      <c r="F89" s="155">
        <v>12</v>
      </c>
      <c r="G89" s="414">
        <v>6.0907522078976748E-4</v>
      </c>
      <c r="H89" s="269">
        <v>7038</v>
      </c>
      <c r="I89" s="15">
        <v>8545</v>
      </c>
      <c r="J89" s="329">
        <v>0.82363955529549449</v>
      </c>
      <c r="K89" s="422">
        <v>0.8240075042730749</v>
      </c>
      <c r="L89" s="429">
        <v>0.68624950593793899</v>
      </c>
      <c r="M89" s="14">
        <v>13520.487765989274</v>
      </c>
      <c r="N89" s="422">
        <f>Lisäosat[[#This Row],[HYTE-kerroin (sis. Kulttuurihyte)]]/$N$7</f>
        <v>0.97693142153311907</v>
      </c>
      <c r="O89" s="434">
        <v>0.69018052926655604</v>
      </c>
      <c r="P89" s="197">
        <v>0</v>
      </c>
      <c r="Q89" s="159">
        <v>0</v>
      </c>
      <c r="R89" s="159">
        <v>235563.98577171963</v>
      </c>
      <c r="S89" s="159">
        <v>411704.08632610348</v>
      </c>
      <c r="T89" s="159">
        <v>154200.60317149386</v>
      </c>
      <c r="U89" s="307">
        <f t="shared" si="2"/>
        <v>801468.675269317</v>
      </c>
      <c r="V89" s="44"/>
      <c r="W89" s="44"/>
      <c r="X89" s="110"/>
      <c r="Y89" s="110"/>
      <c r="Z89" s="111"/>
    </row>
    <row r="90" spans="1:26" s="45" customFormat="1" x14ac:dyDescent="0.25">
      <c r="A90" s="127">
        <v>245</v>
      </c>
      <c r="B90" s="124" t="s">
        <v>94</v>
      </c>
      <c r="C90" s="403">
        <v>38767</v>
      </c>
      <c r="D90" s="407">
        <v>0</v>
      </c>
      <c r="E90" s="415">
        <v>0</v>
      </c>
      <c r="F90" s="155">
        <v>0</v>
      </c>
      <c r="G90" s="414">
        <v>0</v>
      </c>
      <c r="H90" s="269">
        <v>12255</v>
      </c>
      <c r="I90" s="15">
        <v>17292</v>
      </c>
      <c r="J90" s="329">
        <v>0.70870922970159611</v>
      </c>
      <c r="K90" s="422">
        <v>0.7090258352298201</v>
      </c>
      <c r="L90" s="429">
        <v>0.74650488879101795</v>
      </c>
      <c r="M90" s="14">
        <v>28939.755023761394</v>
      </c>
      <c r="N90" s="422">
        <f>Lisäosat[[#This Row],[HYTE-kerroin (sis. Kulttuurihyte)]]/$N$7</f>
        <v>1.0627098101750545</v>
      </c>
      <c r="O90" s="434">
        <v>0.95662504123038195</v>
      </c>
      <c r="P90" s="197">
        <v>0</v>
      </c>
      <c r="Q90" s="159">
        <v>0</v>
      </c>
      <c r="R90" s="159">
        <v>398833.53408368287</v>
      </c>
      <c r="S90" s="159">
        <v>881226.74320449517</v>
      </c>
      <c r="T90" s="159">
        <v>420549.37691810896</v>
      </c>
      <c r="U90" s="307">
        <f t="shared" si="2"/>
        <v>1700609.6542062869</v>
      </c>
      <c r="V90" s="44"/>
      <c r="W90" s="44"/>
      <c r="X90" s="110"/>
      <c r="Y90" s="110"/>
      <c r="Z90" s="111"/>
    </row>
    <row r="91" spans="1:26" s="45" customFormat="1" x14ac:dyDescent="0.25">
      <c r="A91" s="127">
        <v>249</v>
      </c>
      <c r="B91" s="124" t="s">
        <v>95</v>
      </c>
      <c r="C91" s="403">
        <v>9014</v>
      </c>
      <c r="D91" s="407">
        <v>0.77045000000000008</v>
      </c>
      <c r="E91" s="415">
        <v>0</v>
      </c>
      <c r="F91" s="155">
        <v>0</v>
      </c>
      <c r="G91" s="414">
        <v>0</v>
      </c>
      <c r="H91" s="269">
        <v>3143</v>
      </c>
      <c r="I91" s="15">
        <v>3202</v>
      </c>
      <c r="J91" s="329">
        <v>0.98157401623985008</v>
      </c>
      <c r="K91" s="422">
        <v>0.98201252013803331</v>
      </c>
      <c r="L91" s="429">
        <v>0.66825163690231804</v>
      </c>
      <c r="M91" s="14">
        <v>6023.6202550374946</v>
      </c>
      <c r="N91" s="422">
        <f>Lisäosat[[#This Row],[HYTE-kerroin (sis. Kulttuurihyte)]]/$N$7</f>
        <v>0.95131000595555193</v>
      </c>
      <c r="O91" s="434">
        <v>0</v>
      </c>
      <c r="P91" s="197">
        <v>481485.50067900005</v>
      </c>
      <c r="Q91" s="159">
        <v>0</v>
      </c>
      <c r="R91" s="159">
        <v>128440.5010281666</v>
      </c>
      <c r="S91" s="159">
        <v>183421.56854088677</v>
      </c>
      <c r="T91" s="159">
        <v>0</v>
      </c>
      <c r="U91" s="307">
        <f t="shared" si="2"/>
        <v>793347.57024805341</v>
      </c>
      <c r="V91" s="44"/>
      <c r="W91" s="44"/>
      <c r="X91" s="110"/>
      <c r="Y91" s="110"/>
      <c r="Z91" s="111"/>
    </row>
    <row r="92" spans="1:26" s="45" customFormat="1" x14ac:dyDescent="0.25">
      <c r="A92" s="127">
        <v>250</v>
      </c>
      <c r="B92" s="124" t="s">
        <v>96</v>
      </c>
      <c r="C92" s="403">
        <v>1670</v>
      </c>
      <c r="D92" s="407">
        <v>1.2127166666666667</v>
      </c>
      <c r="E92" s="415">
        <v>0</v>
      </c>
      <c r="F92" s="155">
        <v>0</v>
      </c>
      <c r="G92" s="414">
        <v>0</v>
      </c>
      <c r="H92" s="269">
        <v>544</v>
      </c>
      <c r="I92" s="15">
        <v>652</v>
      </c>
      <c r="J92" s="329">
        <v>0.83435582822085885</v>
      </c>
      <c r="K92" s="422">
        <v>0.83472856453731947</v>
      </c>
      <c r="L92" s="429">
        <v>0.64238334198305003</v>
      </c>
      <c r="M92" s="14">
        <v>1072.7801811116935</v>
      </c>
      <c r="N92" s="422">
        <f>Lisäosat[[#This Row],[HYTE-kerroin (sis. Kulttuurihyte)]]/$N$7</f>
        <v>0.9144844054859701</v>
      </c>
      <c r="O92" s="434">
        <v>0</v>
      </c>
      <c r="P92" s="197">
        <v>210614.50448250002</v>
      </c>
      <c r="Q92" s="159">
        <v>0</v>
      </c>
      <c r="R92" s="159">
        <v>20226.892157298964</v>
      </c>
      <c r="S92" s="159">
        <v>32666.571793685984</v>
      </c>
      <c r="T92" s="159">
        <v>0</v>
      </c>
      <c r="U92" s="307">
        <f t="shared" si="2"/>
        <v>263507.96843348496</v>
      </c>
      <c r="V92" s="44"/>
      <c r="W92" s="44"/>
      <c r="X92" s="110"/>
      <c r="Y92" s="110"/>
      <c r="Z92" s="111"/>
    </row>
    <row r="93" spans="1:26" s="45" customFormat="1" x14ac:dyDescent="0.25">
      <c r="A93" s="127">
        <v>256</v>
      </c>
      <c r="B93" s="124" t="s">
        <v>97</v>
      </c>
      <c r="C93" s="403">
        <v>1472</v>
      </c>
      <c r="D93" s="407">
        <v>1.6751833333333332</v>
      </c>
      <c r="E93" s="415">
        <v>0</v>
      </c>
      <c r="F93" s="155">
        <v>0</v>
      </c>
      <c r="G93" s="414">
        <v>0</v>
      </c>
      <c r="H93" s="269">
        <v>431</v>
      </c>
      <c r="I93" s="15">
        <v>485</v>
      </c>
      <c r="J93" s="329">
        <v>0.88865979381443294</v>
      </c>
      <c r="K93" s="422">
        <v>0.88905678963675416</v>
      </c>
      <c r="L93" s="429">
        <v>0.68344760127969995</v>
      </c>
      <c r="M93" s="14">
        <v>1006.0348690837184</v>
      </c>
      <c r="N93" s="422">
        <f>Lisäosat[[#This Row],[HYTE-kerroin (sis. Kulttuurihyte)]]/$N$7</f>
        <v>0.97294268467125056</v>
      </c>
      <c r="O93" s="434">
        <v>0</v>
      </c>
      <c r="P93" s="197">
        <v>512876.27356799995</v>
      </c>
      <c r="Q93" s="159">
        <v>0</v>
      </c>
      <c r="R93" s="159">
        <v>18989.115033950333</v>
      </c>
      <c r="S93" s="159">
        <v>30634.151204973772</v>
      </c>
      <c r="T93" s="159">
        <v>0</v>
      </c>
      <c r="U93" s="307">
        <f t="shared" si="2"/>
        <v>562499.53980692406</v>
      </c>
      <c r="V93" s="44"/>
      <c r="W93" s="44"/>
      <c r="X93" s="110"/>
      <c r="Y93" s="110"/>
      <c r="Z93" s="111"/>
    </row>
    <row r="94" spans="1:26" s="45" customFormat="1" x14ac:dyDescent="0.25">
      <c r="A94" s="127">
        <v>257</v>
      </c>
      <c r="B94" s="124" t="s">
        <v>98</v>
      </c>
      <c r="C94" s="403">
        <v>41725</v>
      </c>
      <c r="D94" s="407">
        <v>0</v>
      </c>
      <c r="E94" s="415">
        <v>0</v>
      </c>
      <c r="F94" s="155">
        <v>11</v>
      </c>
      <c r="G94" s="414">
        <v>2.6363091671659678E-4</v>
      </c>
      <c r="H94" s="269">
        <v>10713</v>
      </c>
      <c r="I94" s="15">
        <v>19771</v>
      </c>
      <c r="J94" s="329">
        <v>0.5418542309443124</v>
      </c>
      <c r="K94" s="422">
        <v>0.54209629643156554</v>
      </c>
      <c r="L94" s="429">
        <v>0.74394614280891103</v>
      </c>
      <c r="M94" s="14">
        <v>31041.152808701812</v>
      </c>
      <c r="N94" s="422">
        <f>Lisäosat[[#This Row],[HYTE-kerroin (sis. Kulttuurihyte)]]/$N$7</f>
        <v>1.0590672292653236</v>
      </c>
      <c r="O94" s="434">
        <v>0.81526553014148462</v>
      </c>
      <c r="P94" s="197">
        <v>0</v>
      </c>
      <c r="Q94" s="159">
        <v>0</v>
      </c>
      <c r="R94" s="159">
        <v>328201.22522448859</v>
      </c>
      <c r="S94" s="159">
        <v>945215.11921803548</v>
      </c>
      <c r="T94" s="159">
        <v>385752.26114004006</v>
      </c>
      <c r="U94" s="307">
        <f t="shared" si="2"/>
        <v>1659168.6055825641</v>
      </c>
      <c r="V94" s="44"/>
      <c r="W94" s="44"/>
      <c r="X94" s="110"/>
      <c r="Y94" s="110"/>
      <c r="Z94" s="111"/>
    </row>
    <row r="95" spans="1:26" s="45" customFormat="1" x14ac:dyDescent="0.25">
      <c r="A95" s="127">
        <v>260</v>
      </c>
      <c r="B95" s="124" t="s">
        <v>99</v>
      </c>
      <c r="C95" s="403">
        <v>9397</v>
      </c>
      <c r="D95" s="407">
        <v>1.2096</v>
      </c>
      <c r="E95" s="415">
        <v>0</v>
      </c>
      <c r="F95" s="155">
        <v>0</v>
      </c>
      <c r="G95" s="414">
        <v>0</v>
      </c>
      <c r="H95" s="269">
        <v>3020</v>
      </c>
      <c r="I95" s="15">
        <v>3026</v>
      </c>
      <c r="J95" s="329">
        <v>0.99801718440185061</v>
      </c>
      <c r="K95" s="422">
        <v>0.99846303404596659</v>
      </c>
      <c r="L95" s="429">
        <v>0.62173242704628695</v>
      </c>
      <c r="M95" s="14">
        <v>5842.4196169539582</v>
      </c>
      <c r="N95" s="422">
        <f>Lisäosat[[#This Row],[HYTE-kerroin (sis. Kulttuurihyte)]]/$N$7</f>
        <v>0.88508616547185492</v>
      </c>
      <c r="O95" s="434">
        <v>0</v>
      </c>
      <c r="P95" s="197">
        <v>1182070.7317439998</v>
      </c>
      <c r="Q95" s="159">
        <v>0</v>
      </c>
      <c r="R95" s="159">
        <v>136140.90396979355</v>
      </c>
      <c r="S95" s="159">
        <v>177903.93896752564</v>
      </c>
      <c r="T95" s="159">
        <v>0</v>
      </c>
      <c r="U95" s="307">
        <f t="shared" si="2"/>
        <v>1496115.5746813191</v>
      </c>
      <c r="V95" s="44"/>
      <c r="W95" s="44"/>
      <c r="X95" s="110"/>
      <c r="Y95" s="110"/>
      <c r="Z95" s="111"/>
    </row>
    <row r="96" spans="1:26" s="45" customFormat="1" x14ac:dyDescent="0.25">
      <c r="A96" s="127">
        <v>261</v>
      </c>
      <c r="B96" s="124" t="s">
        <v>100</v>
      </c>
      <c r="C96" s="403">
        <v>6973</v>
      </c>
      <c r="D96" s="407">
        <v>1.62395</v>
      </c>
      <c r="E96" s="415">
        <v>0</v>
      </c>
      <c r="F96" s="155">
        <v>26</v>
      </c>
      <c r="G96" s="414">
        <v>3.7286677183421772E-3</v>
      </c>
      <c r="H96" s="269">
        <v>4037</v>
      </c>
      <c r="I96" s="15">
        <v>3526</v>
      </c>
      <c r="J96" s="329">
        <v>1.1449234259784458</v>
      </c>
      <c r="K96" s="422">
        <v>1.1454349038467537</v>
      </c>
      <c r="L96" s="429">
        <v>0.58589079699061897</v>
      </c>
      <c r="M96" s="14">
        <v>4085.4165274155862</v>
      </c>
      <c r="N96" s="422">
        <f>Lisäosat[[#This Row],[HYTE-kerroin (sis. Kulttuurihyte)]]/$N$7</f>
        <v>0.83406271948410005</v>
      </c>
      <c r="O96" s="434">
        <v>1.6654857853126481</v>
      </c>
      <c r="P96" s="197">
        <v>2355237.8587664999</v>
      </c>
      <c r="Q96" s="159">
        <v>0</v>
      </c>
      <c r="R96" s="159">
        <v>115893.07615143474</v>
      </c>
      <c r="S96" s="159">
        <v>124402.51474597065</v>
      </c>
      <c r="T96" s="159">
        <v>131696.32320037097</v>
      </c>
      <c r="U96" s="307">
        <f t="shared" si="2"/>
        <v>2727229.7728642765</v>
      </c>
      <c r="V96" s="44"/>
      <c r="W96" s="44"/>
      <c r="X96" s="110"/>
      <c r="Y96" s="110"/>
      <c r="Z96" s="111"/>
    </row>
    <row r="97" spans="1:26" s="45" customFormat="1" x14ac:dyDescent="0.25">
      <c r="A97" s="127">
        <v>263</v>
      </c>
      <c r="B97" s="124" t="s">
        <v>101</v>
      </c>
      <c r="C97" s="403">
        <v>7255</v>
      </c>
      <c r="D97" s="407">
        <v>0.83309999999999995</v>
      </c>
      <c r="E97" s="415">
        <v>0</v>
      </c>
      <c r="F97" s="155">
        <v>0</v>
      </c>
      <c r="G97" s="414">
        <v>0</v>
      </c>
      <c r="H97" s="269">
        <v>2231</v>
      </c>
      <c r="I97" s="15">
        <v>2709</v>
      </c>
      <c r="J97" s="329">
        <v>0.82355112587670731</v>
      </c>
      <c r="K97" s="422">
        <v>0.82391903534973254</v>
      </c>
      <c r="L97" s="429">
        <v>0.61884282436967097</v>
      </c>
      <c r="M97" s="14">
        <v>4489.7046908019629</v>
      </c>
      <c r="N97" s="422">
        <f>Lisäosat[[#This Row],[HYTE-kerroin (sis. Kulttuurihyte)]]/$N$7</f>
        <v>0.8809725834202744</v>
      </c>
      <c r="O97" s="434">
        <v>0</v>
      </c>
      <c r="P97" s="197">
        <v>419040.26086499996</v>
      </c>
      <c r="Q97" s="159">
        <v>0</v>
      </c>
      <c r="R97" s="159">
        <v>86733.998047218105</v>
      </c>
      <c r="S97" s="159">
        <v>136713.2458231544</v>
      </c>
      <c r="T97" s="159">
        <v>0</v>
      </c>
      <c r="U97" s="307">
        <f t="shared" si="2"/>
        <v>642487.50473537249</v>
      </c>
      <c r="V97" s="44"/>
      <c r="W97" s="44"/>
      <c r="X97" s="110"/>
      <c r="Y97" s="110"/>
      <c r="Z97" s="111"/>
    </row>
    <row r="98" spans="1:26" s="45" customFormat="1" x14ac:dyDescent="0.25">
      <c r="A98" s="127">
        <v>265</v>
      </c>
      <c r="B98" s="124" t="s">
        <v>102</v>
      </c>
      <c r="C98" s="403">
        <v>1001</v>
      </c>
      <c r="D98" s="407">
        <v>1.7096</v>
      </c>
      <c r="E98" s="415">
        <v>0</v>
      </c>
      <c r="F98" s="155">
        <v>0</v>
      </c>
      <c r="G98" s="414">
        <v>0</v>
      </c>
      <c r="H98" s="269">
        <v>237</v>
      </c>
      <c r="I98" s="15">
        <v>335</v>
      </c>
      <c r="J98" s="329">
        <v>0.70746268656716416</v>
      </c>
      <c r="K98" s="422">
        <v>0.70777873522039492</v>
      </c>
      <c r="L98" s="429">
        <v>0.53490800177764597</v>
      </c>
      <c r="M98" s="14">
        <v>535.44290977942364</v>
      </c>
      <c r="N98" s="422">
        <f>Lisäosat[[#This Row],[HYTE-kerroin (sis. Kulttuurihyte)]]/$N$7</f>
        <v>0.76148460588230193</v>
      </c>
      <c r="O98" s="434">
        <v>0</v>
      </c>
      <c r="P98" s="197">
        <v>355935.283704</v>
      </c>
      <c r="Q98" s="159">
        <v>0</v>
      </c>
      <c r="R98" s="159">
        <v>10280.139317495979</v>
      </c>
      <c r="S98" s="159">
        <v>16304.443875542262</v>
      </c>
      <c r="T98" s="159">
        <v>0</v>
      </c>
      <c r="U98" s="307">
        <f t="shared" si="2"/>
        <v>382519.86689703824</v>
      </c>
      <c r="V98" s="44"/>
      <c r="W98" s="44"/>
      <c r="X98" s="110"/>
      <c r="Y98" s="110"/>
      <c r="Z98" s="111"/>
    </row>
    <row r="99" spans="1:26" s="45" customFormat="1" x14ac:dyDescent="0.25">
      <c r="A99" s="127">
        <v>271</v>
      </c>
      <c r="B99" s="124" t="s">
        <v>103</v>
      </c>
      <c r="C99" s="403">
        <v>6583</v>
      </c>
      <c r="D99" s="407">
        <v>0</v>
      </c>
      <c r="E99" s="415">
        <v>0</v>
      </c>
      <c r="F99" s="155">
        <v>0</v>
      </c>
      <c r="G99" s="414">
        <v>0</v>
      </c>
      <c r="H99" s="269">
        <v>2274</v>
      </c>
      <c r="I99" s="15">
        <v>2602</v>
      </c>
      <c r="J99" s="329">
        <v>0.87394312067640278</v>
      </c>
      <c r="K99" s="422">
        <v>0.87433354203930214</v>
      </c>
      <c r="L99" s="429">
        <v>0.59422962528826595</v>
      </c>
      <c r="M99" s="14">
        <v>3911.8136232726547</v>
      </c>
      <c r="N99" s="422">
        <f>Lisäosat[[#This Row],[HYTE-kerroin (sis. Kulttuurihyte)]]/$N$7</f>
        <v>0.84593371292344199</v>
      </c>
      <c r="O99" s="434">
        <v>0</v>
      </c>
      <c r="P99" s="197">
        <v>0</v>
      </c>
      <c r="Q99" s="159">
        <v>0</v>
      </c>
      <c r="R99" s="159">
        <v>83515.754132120972</v>
      </c>
      <c r="S99" s="159">
        <v>119116.23911222366</v>
      </c>
      <c r="T99" s="159">
        <v>0</v>
      </c>
      <c r="U99" s="307">
        <f t="shared" si="2"/>
        <v>202631.99324434463</v>
      </c>
      <c r="V99" s="44"/>
      <c r="W99" s="44"/>
      <c r="X99" s="110"/>
      <c r="Y99" s="110"/>
      <c r="Z99" s="111"/>
    </row>
    <row r="100" spans="1:26" s="45" customFormat="1" x14ac:dyDescent="0.25">
      <c r="A100" s="127">
        <v>272</v>
      </c>
      <c r="B100" s="124" t="s">
        <v>104</v>
      </c>
      <c r="C100" s="403">
        <v>48338</v>
      </c>
      <c r="D100" s="407">
        <v>0</v>
      </c>
      <c r="E100" s="415">
        <v>0</v>
      </c>
      <c r="F100" s="155">
        <v>0</v>
      </c>
      <c r="G100" s="414">
        <v>0</v>
      </c>
      <c r="H100" s="269">
        <v>21321</v>
      </c>
      <c r="I100" s="15">
        <v>20271</v>
      </c>
      <c r="J100" s="329">
        <v>1.0517981352671304</v>
      </c>
      <c r="K100" s="422">
        <v>1.0522680107678932</v>
      </c>
      <c r="L100" s="429">
        <v>0.68680234117325001</v>
      </c>
      <c r="M100" s="14">
        <v>33198.651567632558</v>
      </c>
      <c r="N100" s="422">
        <f>Lisäosat[[#This Row],[HYTE-kerroin (sis. Kulttuurihyte)]]/$N$7</f>
        <v>0.97771842699925471</v>
      </c>
      <c r="O100" s="434">
        <v>0.2303778674727012</v>
      </c>
      <c r="P100" s="197">
        <v>0</v>
      </c>
      <c r="Q100" s="159">
        <v>0</v>
      </c>
      <c r="R100" s="159">
        <v>738044.346326272</v>
      </c>
      <c r="S100" s="159">
        <v>1010911.7916065624</v>
      </c>
      <c r="T100" s="159">
        <v>126282.30075853418</v>
      </c>
      <c r="U100" s="307">
        <f t="shared" si="2"/>
        <v>1875238.4386913686</v>
      </c>
      <c r="V100" s="44"/>
      <c r="W100" s="44"/>
      <c r="X100" s="110"/>
      <c r="Y100" s="110"/>
      <c r="Z100" s="111"/>
    </row>
    <row r="101" spans="1:26" s="45" customFormat="1" x14ac:dyDescent="0.25">
      <c r="A101" s="127">
        <v>273</v>
      </c>
      <c r="B101" s="124" t="s">
        <v>105</v>
      </c>
      <c r="C101" s="403">
        <v>4001</v>
      </c>
      <c r="D101" s="407">
        <v>1.8112166666666667</v>
      </c>
      <c r="E101" s="415">
        <v>0</v>
      </c>
      <c r="F101" s="155">
        <v>0</v>
      </c>
      <c r="G101" s="414">
        <v>0</v>
      </c>
      <c r="H101" s="269">
        <v>1703</v>
      </c>
      <c r="I101" s="15">
        <v>1784</v>
      </c>
      <c r="J101" s="329">
        <v>0.95459641255605376</v>
      </c>
      <c r="K101" s="422">
        <v>0.95502286460263608</v>
      </c>
      <c r="L101" s="429">
        <v>0.65720751819132195</v>
      </c>
      <c r="M101" s="14">
        <v>2629.4872802834793</v>
      </c>
      <c r="N101" s="422">
        <f>Lisäosat[[#This Row],[HYTE-kerroin (sis. Kulttuurihyte)]]/$N$7</f>
        <v>0.93558781381033873</v>
      </c>
      <c r="O101" s="434">
        <v>1.7620567542538563E-2</v>
      </c>
      <c r="P101" s="197">
        <v>1507236.5329545001</v>
      </c>
      <c r="Q101" s="159">
        <v>0</v>
      </c>
      <c r="R101" s="159">
        <v>55443.384443302384</v>
      </c>
      <c r="S101" s="159">
        <v>80068.905572949981</v>
      </c>
      <c r="T101" s="159">
        <v>799.46876096548158</v>
      </c>
      <c r="U101" s="307">
        <f t="shared" si="2"/>
        <v>1643548.2917317178</v>
      </c>
      <c r="V101" s="44"/>
      <c r="W101" s="44"/>
      <c r="X101" s="110"/>
      <c r="Y101" s="110"/>
      <c r="Z101" s="111"/>
    </row>
    <row r="102" spans="1:26" s="45" customFormat="1" x14ac:dyDescent="0.25">
      <c r="A102" s="127">
        <v>275</v>
      </c>
      <c r="B102" s="124" t="s">
        <v>106</v>
      </c>
      <c r="C102" s="403">
        <v>2404</v>
      </c>
      <c r="D102" s="407">
        <v>0.98441666666666672</v>
      </c>
      <c r="E102" s="415">
        <v>0</v>
      </c>
      <c r="F102" s="155">
        <v>0</v>
      </c>
      <c r="G102" s="414">
        <v>0</v>
      </c>
      <c r="H102" s="269">
        <v>762</v>
      </c>
      <c r="I102" s="15">
        <v>869</v>
      </c>
      <c r="J102" s="329">
        <v>0.87686996547756046</v>
      </c>
      <c r="K102" s="422">
        <v>0.87726169436575441</v>
      </c>
      <c r="L102" s="429">
        <v>0.66603641245134504</v>
      </c>
      <c r="M102" s="14">
        <v>1601.1515355330334</v>
      </c>
      <c r="N102" s="422">
        <f>Lisäosat[[#This Row],[HYTE-kerroin (sis. Kulttuurihyte)]]/$N$7</f>
        <v>0.94815645560224981</v>
      </c>
      <c r="O102" s="434">
        <v>0</v>
      </c>
      <c r="P102" s="197">
        <v>164072.05643</v>
      </c>
      <c r="Q102" s="159">
        <v>0</v>
      </c>
      <c r="R102" s="159">
        <v>30600.67751333402</v>
      </c>
      <c r="S102" s="159">
        <v>48755.684071138428</v>
      </c>
      <c r="T102" s="159">
        <v>0</v>
      </c>
      <c r="U102" s="307">
        <f t="shared" si="2"/>
        <v>243428.41801447247</v>
      </c>
      <c r="V102" s="44"/>
      <c r="W102" s="44"/>
      <c r="X102" s="110"/>
      <c r="Y102" s="110"/>
      <c r="Z102" s="111"/>
    </row>
    <row r="103" spans="1:26" s="45" customFormat="1" x14ac:dyDescent="0.25">
      <c r="A103" s="127">
        <v>276</v>
      </c>
      <c r="B103" s="124" t="s">
        <v>107</v>
      </c>
      <c r="C103" s="403">
        <v>15060</v>
      </c>
      <c r="D103" s="407">
        <v>0</v>
      </c>
      <c r="E103" s="415">
        <v>0</v>
      </c>
      <c r="F103" s="155">
        <v>0</v>
      </c>
      <c r="G103" s="414">
        <v>0</v>
      </c>
      <c r="H103" s="269">
        <v>3817</v>
      </c>
      <c r="I103" s="15">
        <v>6731</v>
      </c>
      <c r="J103" s="329">
        <v>0.56707770019313619</v>
      </c>
      <c r="K103" s="422">
        <v>0.5673310338979749</v>
      </c>
      <c r="L103" s="429">
        <v>0.72014996634630202</v>
      </c>
      <c r="M103" s="14">
        <v>10845.458493175309</v>
      </c>
      <c r="N103" s="422">
        <f>Lisäosat[[#This Row],[HYTE-kerroin (sis. Kulttuurihyte)]]/$N$7</f>
        <v>1.0251914562446987</v>
      </c>
      <c r="O103" s="434">
        <v>0</v>
      </c>
      <c r="P103" s="197">
        <v>0</v>
      </c>
      <c r="Q103" s="159">
        <v>0</v>
      </c>
      <c r="R103" s="159">
        <v>123973.51792600582</v>
      </c>
      <c r="S103" s="159">
        <v>330248.40945105598</v>
      </c>
      <c r="T103" s="159">
        <v>0</v>
      </c>
      <c r="U103" s="307">
        <f t="shared" si="2"/>
        <v>454221.9273770618</v>
      </c>
      <c r="V103" s="44"/>
      <c r="W103" s="44"/>
      <c r="X103" s="110"/>
      <c r="Y103" s="110"/>
      <c r="Z103" s="111"/>
    </row>
    <row r="104" spans="1:26" s="45" customFormat="1" x14ac:dyDescent="0.25">
      <c r="A104" s="127">
        <v>280</v>
      </c>
      <c r="B104" s="124" t="s">
        <v>108</v>
      </c>
      <c r="C104" s="403">
        <v>1984</v>
      </c>
      <c r="D104" s="407">
        <v>1.3017666666666665</v>
      </c>
      <c r="E104" s="415">
        <v>0</v>
      </c>
      <c r="F104" s="155">
        <v>0</v>
      </c>
      <c r="G104" s="414">
        <v>0</v>
      </c>
      <c r="H104" s="269">
        <v>595</v>
      </c>
      <c r="I104" s="15">
        <v>866</v>
      </c>
      <c r="J104" s="329">
        <v>0.68706697459584298</v>
      </c>
      <c r="K104" s="422">
        <v>0.68737391176175056</v>
      </c>
      <c r="L104" s="429">
        <v>0.61705029556394797</v>
      </c>
      <c r="M104" s="14">
        <v>1224.2277863988727</v>
      </c>
      <c r="N104" s="422">
        <f>Lisäosat[[#This Row],[HYTE-kerroin (sis. Kulttuurihyte)]]/$N$7</f>
        <v>0.87842077434913979</v>
      </c>
      <c r="O104" s="434">
        <v>0</v>
      </c>
      <c r="P104" s="197">
        <v>268588.41340799996</v>
      </c>
      <c r="Q104" s="159">
        <v>0</v>
      </c>
      <c r="R104" s="159">
        <v>19788.010191971392</v>
      </c>
      <c r="S104" s="159">
        <v>37278.210000842948</v>
      </c>
      <c r="T104" s="159">
        <v>0</v>
      </c>
      <c r="U104" s="307">
        <f t="shared" si="2"/>
        <v>325654.63360081427</v>
      </c>
      <c r="V104" s="44"/>
      <c r="W104" s="44"/>
      <c r="X104" s="110"/>
      <c r="Y104" s="110"/>
      <c r="Z104" s="111"/>
    </row>
    <row r="105" spans="1:26" s="45" customFormat="1" x14ac:dyDescent="0.25">
      <c r="A105" s="127">
        <v>284</v>
      </c>
      <c r="B105" s="124" t="s">
        <v>109</v>
      </c>
      <c r="C105" s="403">
        <v>2144</v>
      </c>
      <c r="D105" s="407">
        <v>7.1333333333333335E-3</v>
      </c>
      <c r="E105" s="415">
        <v>0</v>
      </c>
      <c r="F105" s="155">
        <v>0</v>
      </c>
      <c r="G105" s="414">
        <v>0</v>
      </c>
      <c r="H105" s="269">
        <v>856</v>
      </c>
      <c r="I105" s="15">
        <v>860</v>
      </c>
      <c r="J105" s="329">
        <v>0.99534883720930234</v>
      </c>
      <c r="K105" s="422">
        <v>0.99579349480816626</v>
      </c>
      <c r="L105" s="429">
        <v>0.54295082686557306</v>
      </c>
      <c r="M105" s="14">
        <v>1164.0865727997887</v>
      </c>
      <c r="N105" s="422">
        <f>Lisäosat[[#This Row],[HYTE-kerroin (sis. Kulttuurihyte)]]/$N$7</f>
        <v>0.77293421492143966</v>
      </c>
      <c r="O105" s="434">
        <v>0</v>
      </c>
      <c r="P105" s="197">
        <v>1060.323776</v>
      </c>
      <c r="Q105" s="159">
        <v>0</v>
      </c>
      <c r="R105" s="159">
        <v>30978.577979124959</v>
      </c>
      <c r="S105" s="159">
        <v>35446.886765771611</v>
      </c>
      <c r="T105" s="159">
        <v>0</v>
      </c>
      <c r="U105" s="307">
        <f t="shared" si="2"/>
        <v>67485.788520896574</v>
      </c>
      <c r="V105" s="44"/>
      <c r="W105" s="44"/>
      <c r="X105" s="110"/>
      <c r="Y105" s="110"/>
      <c r="Z105" s="111"/>
    </row>
    <row r="106" spans="1:26" s="45" customFormat="1" x14ac:dyDescent="0.25">
      <c r="A106" s="127">
        <v>285</v>
      </c>
      <c r="B106" s="124" t="s">
        <v>110</v>
      </c>
      <c r="C106" s="403">
        <v>50029</v>
      </c>
      <c r="D106" s="407">
        <v>0</v>
      </c>
      <c r="E106" s="415">
        <v>0</v>
      </c>
      <c r="F106" s="155">
        <v>0</v>
      </c>
      <c r="G106" s="414">
        <v>0</v>
      </c>
      <c r="H106" s="269">
        <v>21513</v>
      </c>
      <c r="I106" s="15">
        <v>19161</v>
      </c>
      <c r="J106" s="329">
        <v>1.1227493345858777</v>
      </c>
      <c r="K106" s="422">
        <v>1.1232509065017526</v>
      </c>
      <c r="L106" s="429">
        <v>0.69789766171632805</v>
      </c>
      <c r="M106" s="14">
        <v>34915.122118006177</v>
      </c>
      <c r="N106" s="422">
        <f>Lisäosat[[#This Row],[HYTE-kerroin (sis. Kulttuurihyte)]]/$N$7</f>
        <v>0.99351350907468727</v>
      </c>
      <c r="O106" s="434">
        <v>0</v>
      </c>
      <c r="P106" s="197">
        <v>0</v>
      </c>
      <c r="Q106" s="159">
        <v>0</v>
      </c>
      <c r="R106" s="159">
        <v>815391.18541596842</v>
      </c>
      <c r="S106" s="159">
        <v>1063178.9843201921</v>
      </c>
      <c r="T106" s="159">
        <v>0</v>
      </c>
      <c r="U106" s="307">
        <f t="shared" si="2"/>
        <v>1878570.1697361604</v>
      </c>
      <c r="V106" s="44"/>
      <c r="W106" s="44"/>
      <c r="X106" s="110"/>
      <c r="Y106" s="110"/>
      <c r="Z106" s="111"/>
    </row>
    <row r="107" spans="1:26" s="45" customFormat="1" x14ac:dyDescent="0.25">
      <c r="A107" s="127">
        <v>286</v>
      </c>
      <c r="B107" s="124" t="s">
        <v>111</v>
      </c>
      <c r="C107" s="403">
        <v>77625</v>
      </c>
      <c r="D107" s="407">
        <v>0</v>
      </c>
      <c r="E107" s="415">
        <v>0</v>
      </c>
      <c r="F107" s="155">
        <v>0</v>
      </c>
      <c r="G107" s="414">
        <v>0</v>
      </c>
      <c r="H107" s="269">
        <v>29271</v>
      </c>
      <c r="I107" s="15">
        <v>30734</v>
      </c>
      <c r="J107" s="329">
        <v>0.95239799570508232</v>
      </c>
      <c r="K107" s="422">
        <v>0.95282346564094955</v>
      </c>
      <c r="L107" s="429">
        <v>0.67163325618217395</v>
      </c>
      <c r="M107" s="14">
        <v>52135.531511141256</v>
      </c>
      <c r="N107" s="422">
        <f>Lisäosat[[#This Row],[HYTE-kerroin (sis. Kulttuurihyte)]]/$N$7</f>
        <v>0.95612401325401719</v>
      </c>
      <c r="O107" s="434">
        <v>0</v>
      </c>
      <c r="P107" s="197">
        <v>0</v>
      </c>
      <c r="Q107" s="159">
        <v>0</v>
      </c>
      <c r="R107" s="159">
        <v>1073201.991260695</v>
      </c>
      <c r="S107" s="159">
        <v>1587547.1164519538</v>
      </c>
      <c r="T107" s="159">
        <v>0</v>
      </c>
      <c r="U107" s="307">
        <f t="shared" si="2"/>
        <v>2660749.1077126488</v>
      </c>
      <c r="V107" s="44"/>
      <c r="W107" s="44"/>
      <c r="X107" s="110"/>
      <c r="Y107" s="110"/>
      <c r="Z107" s="111"/>
    </row>
    <row r="108" spans="1:26" s="45" customFormat="1" x14ac:dyDescent="0.25">
      <c r="A108" s="127">
        <v>287</v>
      </c>
      <c r="B108" s="124" t="s">
        <v>112</v>
      </c>
      <c r="C108" s="403">
        <v>6113</v>
      </c>
      <c r="D108" s="407">
        <v>0.94283333333333341</v>
      </c>
      <c r="E108" s="415">
        <v>0</v>
      </c>
      <c r="F108" s="155">
        <v>0</v>
      </c>
      <c r="G108" s="414">
        <v>0</v>
      </c>
      <c r="H108" s="269">
        <v>2355</v>
      </c>
      <c r="I108" s="15">
        <v>2414</v>
      </c>
      <c r="J108" s="329">
        <v>0.97555923777961884</v>
      </c>
      <c r="K108" s="422">
        <v>0.97599505466311143</v>
      </c>
      <c r="L108" s="429">
        <v>0.61898776418957602</v>
      </c>
      <c r="M108" s="14">
        <v>3783.8722024908784</v>
      </c>
      <c r="N108" s="422">
        <f>Lisäosat[[#This Row],[HYTE-kerroin (sis. Kulttuurihyte)]]/$N$7</f>
        <v>0.88117891692298933</v>
      </c>
      <c r="O108" s="434">
        <v>0</v>
      </c>
      <c r="P108" s="197">
        <v>399586.23975500005</v>
      </c>
      <c r="Q108" s="159">
        <v>0</v>
      </c>
      <c r="R108" s="159">
        <v>86570.400230447747</v>
      </c>
      <c r="S108" s="159">
        <v>115220.37332262349</v>
      </c>
      <c r="T108" s="159">
        <v>0</v>
      </c>
      <c r="U108" s="307">
        <f t="shared" si="2"/>
        <v>601377.0133080713</v>
      </c>
      <c r="V108" s="44"/>
      <c r="W108" s="44"/>
      <c r="X108" s="110"/>
      <c r="Y108" s="110"/>
      <c r="Z108" s="111"/>
    </row>
    <row r="109" spans="1:26" s="45" customFormat="1" x14ac:dyDescent="0.25">
      <c r="A109" s="127">
        <v>288</v>
      </c>
      <c r="B109" s="124" t="s">
        <v>113</v>
      </c>
      <c r="C109" s="403">
        <v>6268</v>
      </c>
      <c r="D109" s="407">
        <v>0</v>
      </c>
      <c r="E109" s="415">
        <v>0</v>
      </c>
      <c r="F109" s="155">
        <v>0</v>
      </c>
      <c r="G109" s="414">
        <v>0</v>
      </c>
      <c r="H109" s="269">
        <v>2178</v>
      </c>
      <c r="I109" s="15">
        <v>2807</v>
      </c>
      <c r="J109" s="329">
        <v>0.77591734948343427</v>
      </c>
      <c r="K109" s="422">
        <v>0.77626397926049362</v>
      </c>
      <c r="L109" s="429">
        <v>0.78356997395227002</v>
      </c>
      <c r="M109" s="14">
        <v>4911.4165967328281</v>
      </c>
      <c r="N109" s="422">
        <f>Lisäosat[[#This Row],[HYTE-kerroin (sis. Kulttuurihyte)]]/$N$7</f>
        <v>1.11547494300577</v>
      </c>
      <c r="O109" s="434">
        <v>0</v>
      </c>
      <c r="P109" s="197">
        <v>0</v>
      </c>
      <c r="Q109" s="159">
        <v>0</v>
      </c>
      <c r="R109" s="159">
        <v>70600.18424528926</v>
      </c>
      <c r="S109" s="159">
        <v>149554.53660563997</v>
      </c>
      <c r="T109" s="159">
        <v>0</v>
      </c>
      <c r="U109" s="307">
        <f t="shared" si="2"/>
        <v>220154.72085092921</v>
      </c>
      <c r="V109" s="44"/>
      <c r="W109" s="44"/>
      <c r="X109" s="110"/>
      <c r="Y109" s="110"/>
      <c r="Z109" s="111"/>
    </row>
    <row r="110" spans="1:26" s="45" customFormat="1" x14ac:dyDescent="0.25">
      <c r="A110" s="127">
        <v>290</v>
      </c>
      <c r="B110" s="124" t="s">
        <v>114</v>
      </c>
      <c r="C110" s="403">
        <v>7300</v>
      </c>
      <c r="D110" s="407">
        <v>1.4461833333333334</v>
      </c>
      <c r="E110" s="415">
        <v>0</v>
      </c>
      <c r="F110" s="155">
        <v>0</v>
      </c>
      <c r="G110" s="414">
        <v>0</v>
      </c>
      <c r="H110" s="269">
        <v>2565</v>
      </c>
      <c r="I110" s="15">
        <v>2559</v>
      </c>
      <c r="J110" s="329">
        <v>1.0023446658851114</v>
      </c>
      <c r="K110" s="422">
        <v>1.0027924487685638</v>
      </c>
      <c r="L110" s="429">
        <v>0.71741595923415502</v>
      </c>
      <c r="M110" s="14">
        <v>5237.136502409332</v>
      </c>
      <c r="N110" s="422">
        <f>Lisäosat[[#This Row],[HYTE-kerroin (sis. Kulttuurihyte)]]/$N$7</f>
        <v>1.0212993770061121</v>
      </c>
      <c r="O110" s="434">
        <v>0</v>
      </c>
      <c r="P110" s="197">
        <v>1097889.6009750001</v>
      </c>
      <c r="Q110" s="159">
        <v>0</v>
      </c>
      <c r="R110" s="159">
        <v>106218.78455091258</v>
      </c>
      <c r="S110" s="159">
        <v>159472.83382137338</v>
      </c>
      <c r="T110" s="159">
        <v>0</v>
      </c>
      <c r="U110" s="307">
        <f t="shared" si="2"/>
        <v>1363581.219347286</v>
      </c>
      <c r="V110" s="44"/>
      <c r="W110" s="44"/>
      <c r="X110" s="110"/>
      <c r="Y110" s="110"/>
      <c r="Z110" s="111"/>
    </row>
    <row r="111" spans="1:26" s="45" customFormat="1" x14ac:dyDescent="0.25">
      <c r="A111" s="127">
        <v>291</v>
      </c>
      <c r="B111" s="124" t="s">
        <v>115</v>
      </c>
      <c r="C111" s="403">
        <v>1979</v>
      </c>
      <c r="D111" s="407">
        <v>1.3818166666666667</v>
      </c>
      <c r="E111" s="415">
        <v>0</v>
      </c>
      <c r="F111" s="155">
        <v>0</v>
      </c>
      <c r="G111" s="414">
        <v>0</v>
      </c>
      <c r="H111" s="269">
        <v>552</v>
      </c>
      <c r="I111" s="15">
        <v>667</v>
      </c>
      <c r="J111" s="329">
        <v>0.82758620689655171</v>
      </c>
      <c r="K111" s="422">
        <v>0.82795591898326426</v>
      </c>
      <c r="L111" s="429">
        <v>0.71854258310487695</v>
      </c>
      <c r="M111" s="14">
        <v>1421.9957719645515</v>
      </c>
      <c r="N111" s="422">
        <f>Lisäosat[[#This Row],[HYTE-kerroin (sis. Kulttuurihyte)]]/$N$7</f>
        <v>1.02290321679038</v>
      </c>
      <c r="O111" s="434">
        <v>0</v>
      </c>
      <c r="P111" s="197">
        <v>284386.30599074997</v>
      </c>
      <c r="Q111" s="159">
        <v>0</v>
      </c>
      <c r="R111" s="159">
        <v>23774.994320820941</v>
      </c>
      <c r="S111" s="159">
        <v>43300.321718342384</v>
      </c>
      <c r="T111" s="159">
        <v>0</v>
      </c>
      <c r="U111" s="307">
        <f t="shared" si="2"/>
        <v>351461.6220299133</v>
      </c>
      <c r="V111" s="44"/>
      <c r="W111" s="44"/>
      <c r="X111" s="110"/>
      <c r="Y111" s="110"/>
      <c r="Z111" s="111"/>
    </row>
    <row r="112" spans="1:26" s="45" customFormat="1" x14ac:dyDescent="0.25">
      <c r="A112" s="127">
        <v>297</v>
      </c>
      <c r="B112" s="124" t="s">
        <v>116</v>
      </c>
      <c r="C112" s="403">
        <v>126572</v>
      </c>
      <c r="D112" s="407">
        <v>0</v>
      </c>
      <c r="E112" s="415">
        <v>0</v>
      </c>
      <c r="F112" s="155">
        <v>0</v>
      </c>
      <c r="G112" s="414">
        <v>0</v>
      </c>
      <c r="H112" s="269">
        <v>55391</v>
      </c>
      <c r="I112" s="15">
        <v>53782</v>
      </c>
      <c r="J112" s="329">
        <v>1.0299170726265294</v>
      </c>
      <c r="K112" s="422">
        <v>1.0303771730811873</v>
      </c>
      <c r="L112" s="429">
        <v>0.72540939847127595</v>
      </c>
      <c r="M112" s="14">
        <v>91816.518383306335</v>
      </c>
      <c r="N112" s="422">
        <f>Lisäosat[[#This Row],[HYTE-kerroin (sis. Kulttuurihyte)]]/$N$7</f>
        <v>1.0326786813105808</v>
      </c>
      <c r="O112" s="434">
        <v>1.0704505895072918</v>
      </c>
      <c r="P112" s="197">
        <v>0</v>
      </c>
      <c r="Q112" s="159">
        <v>0</v>
      </c>
      <c r="R112" s="159">
        <v>1892349.2124883768</v>
      </c>
      <c r="S112" s="159">
        <v>2795848.5274275285</v>
      </c>
      <c r="T112" s="159">
        <v>1536446.0766514258</v>
      </c>
      <c r="U112" s="307">
        <f t="shared" si="2"/>
        <v>6224643.8165673316</v>
      </c>
      <c r="V112" s="44"/>
      <c r="W112" s="44"/>
      <c r="X112" s="110"/>
      <c r="Y112" s="110"/>
      <c r="Z112" s="111"/>
    </row>
    <row r="113" spans="1:26" s="45" customFormat="1" x14ac:dyDescent="0.25">
      <c r="A113" s="127">
        <v>300</v>
      </c>
      <c r="B113" s="124" t="s">
        <v>117</v>
      </c>
      <c r="C113" s="403">
        <v>3306</v>
      </c>
      <c r="D113" s="407">
        <v>0.40506666666666669</v>
      </c>
      <c r="E113" s="415">
        <v>0</v>
      </c>
      <c r="F113" s="155">
        <v>0</v>
      </c>
      <c r="G113" s="414">
        <v>0</v>
      </c>
      <c r="H113" s="269">
        <v>1295</v>
      </c>
      <c r="I113" s="15">
        <v>1343</v>
      </c>
      <c r="J113" s="329">
        <v>0.96425912137006697</v>
      </c>
      <c r="K113" s="422">
        <v>0.96468989009110473</v>
      </c>
      <c r="L113" s="429">
        <v>0.64893430073033498</v>
      </c>
      <c r="M113" s="14">
        <v>2145.3767982144873</v>
      </c>
      <c r="N113" s="422">
        <f>Lisäosat[[#This Row],[HYTE-kerroin (sis. Kulttuurihyte)]]/$N$7</f>
        <v>0.92381022267929958</v>
      </c>
      <c r="O113" s="434">
        <v>0</v>
      </c>
      <c r="P113" s="197">
        <v>92843.297231999997</v>
      </c>
      <c r="Q113" s="159">
        <v>0</v>
      </c>
      <c r="R113" s="159">
        <v>46276.231909063703</v>
      </c>
      <c r="S113" s="159">
        <v>65327.553992242378</v>
      </c>
      <c r="T113" s="159">
        <v>0</v>
      </c>
      <c r="U113" s="307">
        <f t="shared" si="2"/>
        <v>204447.08313330606</v>
      </c>
      <c r="V113" s="44"/>
      <c r="W113" s="44"/>
      <c r="X113" s="110"/>
      <c r="Y113" s="110"/>
      <c r="Z113" s="111"/>
    </row>
    <row r="114" spans="1:26" s="45" customFormat="1" x14ac:dyDescent="0.25">
      <c r="A114" s="127">
        <v>301</v>
      </c>
      <c r="B114" s="124" t="s">
        <v>118</v>
      </c>
      <c r="C114" s="403">
        <v>19441</v>
      </c>
      <c r="D114" s="407">
        <v>0</v>
      </c>
      <c r="E114" s="415">
        <v>0</v>
      </c>
      <c r="F114" s="155">
        <v>0</v>
      </c>
      <c r="G114" s="414">
        <v>0</v>
      </c>
      <c r="H114" s="269">
        <v>6780</v>
      </c>
      <c r="I114" s="15">
        <v>7691</v>
      </c>
      <c r="J114" s="329">
        <v>0.8815498634767911</v>
      </c>
      <c r="K114" s="422">
        <v>0.88194368304126802</v>
      </c>
      <c r="L114" s="429">
        <v>0.68724109890023599</v>
      </c>
      <c r="M114" s="14">
        <v>13360.654203719489</v>
      </c>
      <c r="N114" s="422">
        <f>Lisäosat[[#This Row],[HYTE-kerroin (sis. Kulttuurihyte)]]/$N$7</f>
        <v>0.97834303394792888</v>
      </c>
      <c r="O114" s="434">
        <v>0</v>
      </c>
      <c r="P114" s="197">
        <v>0</v>
      </c>
      <c r="Q114" s="159">
        <v>0</v>
      </c>
      <c r="R114" s="159">
        <v>248786.53223049678</v>
      </c>
      <c r="S114" s="159">
        <v>406837.0924825783</v>
      </c>
      <c r="T114" s="159">
        <v>0</v>
      </c>
      <c r="U114" s="307">
        <f t="shared" si="2"/>
        <v>655623.62471307511</v>
      </c>
      <c r="V114" s="44"/>
      <c r="W114" s="44"/>
      <c r="X114" s="110"/>
      <c r="Y114" s="110"/>
      <c r="Z114" s="111"/>
    </row>
    <row r="115" spans="1:26" s="104" customFormat="1" x14ac:dyDescent="0.25">
      <c r="A115" s="124">
        <v>304</v>
      </c>
      <c r="B115" s="124" t="s">
        <v>119</v>
      </c>
      <c r="C115" s="403">
        <v>972</v>
      </c>
      <c r="D115" s="407">
        <v>1.30155</v>
      </c>
      <c r="E115" s="415">
        <v>0</v>
      </c>
      <c r="F115" s="155">
        <v>0</v>
      </c>
      <c r="G115" s="414">
        <v>0</v>
      </c>
      <c r="H115" s="269">
        <v>298</v>
      </c>
      <c r="I115" s="15">
        <v>363</v>
      </c>
      <c r="J115" s="329">
        <v>0.82093663911845727</v>
      </c>
      <c r="K115" s="422">
        <v>0.82130338060759511</v>
      </c>
      <c r="L115" s="429">
        <v>0.57601942713254295</v>
      </c>
      <c r="M115" s="14">
        <v>559.89088317283176</v>
      </c>
      <c r="N115" s="422">
        <f>Lisäosat[[#This Row],[HYTE-kerroin (sis. Kulttuurihyte)]]/$N$7</f>
        <v>0.82001002974882831</v>
      </c>
      <c r="O115" s="433">
        <v>0.77125934887624459</v>
      </c>
      <c r="P115" s="197">
        <v>131564.760867</v>
      </c>
      <c r="Q115" s="159">
        <v>0</v>
      </c>
      <c r="R115" s="159">
        <v>11583.432915142952</v>
      </c>
      <c r="S115" s="159">
        <v>17048.894129310269</v>
      </c>
      <c r="T115" s="159">
        <v>8501.1907478014291</v>
      </c>
      <c r="U115" s="307">
        <f t="shared" si="2"/>
        <v>168698.27865925463</v>
      </c>
      <c r="V115" s="59"/>
      <c r="W115" s="59"/>
      <c r="X115" s="109"/>
      <c r="Y115" s="110"/>
      <c r="Z115" s="111"/>
    </row>
    <row r="116" spans="1:26" s="45" customFormat="1" x14ac:dyDescent="0.25">
      <c r="A116" s="127">
        <v>305</v>
      </c>
      <c r="B116" s="124" t="s">
        <v>120</v>
      </c>
      <c r="C116" s="403">
        <v>14800</v>
      </c>
      <c r="D116" s="407">
        <v>0.90171666666666672</v>
      </c>
      <c r="E116" s="415">
        <v>0</v>
      </c>
      <c r="F116" s="155">
        <v>0</v>
      </c>
      <c r="G116" s="414">
        <v>0</v>
      </c>
      <c r="H116" s="269">
        <v>5985</v>
      </c>
      <c r="I116" s="15">
        <v>5772</v>
      </c>
      <c r="J116" s="329">
        <v>1.0369022869022868</v>
      </c>
      <c r="K116" s="422">
        <v>1.0373655078997044</v>
      </c>
      <c r="L116" s="429">
        <v>0.58960454393051198</v>
      </c>
      <c r="M116" s="14">
        <v>8726.147250171578</v>
      </c>
      <c r="N116" s="422">
        <f>Lisäosat[[#This Row],[HYTE-kerroin (sis. Kulttuurihyte)]]/$N$7</f>
        <v>0.83934953724616934</v>
      </c>
      <c r="O116" s="434">
        <v>0</v>
      </c>
      <c r="P116" s="197">
        <v>925237.0442</v>
      </c>
      <c r="Q116" s="159">
        <v>0</v>
      </c>
      <c r="R116" s="159">
        <v>222772.16809044572</v>
      </c>
      <c r="S116" s="159">
        <v>265714.5617050943</v>
      </c>
      <c r="T116" s="159">
        <v>0</v>
      </c>
      <c r="U116" s="307">
        <f t="shared" si="2"/>
        <v>1413723.7739955401</v>
      </c>
      <c r="V116" s="44"/>
      <c r="W116" s="44"/>
      <c r="X116" s="110"/>
      <c r="Y116" s="110"/>
      <c r="Z116" s="111"/>
    </row>
    <row r="117" spans="1:26" s="45" customFormat="1" x14ac:dyDescent="0.25">
      <c r="A117" s="127">
        <v>309</v>
      </c>
      <c r="B117" s="124" t="s">
        <v>121</v>
      </c>
      <c r="C117" s="403">
        <v>6365</v>
      </c>
      <c r="D117" s="407">
        <v>0.377</v>
      </c>
      <c r="E117" s="415">
        <v>0</v>
      </c>
      <c r="F117" s="155">
        <v>0</v>
      </c>
      <c r="G117" s="414">
        <v>0</v>
      </c>
      <c r="H117" s="269">
        <v>2353</v>
      </c>
      <c r="I117" s="15">
        <v>2111</v>
      </c>
      <c r="J117" s="329">
        <v>1.1146376125059214</v>
      </c>
      <c r="K117" s="422">
        <v>1.1151355606280793</v>
      </c>
      <c r="L117" s="429">
        <v>0.69917402556656805</v>
      </c>
      <c r="M117" s="14">
        <v>4450.2426727312059</v>
      </c>
      <c r="N117" s="422">
        <f>Lisäosat[[#This Row],[HYTE-kerroin (sis. Kulttuurihyte)]]/$N$7</f>
        <v>0.99533051577533949</v>
      </c>
      <c r="O117" s="434">
        <v>0</v>
      </c>
      <c r="P117" s="197">
        <v>166364.61465</v>
      </c>
      <c r="Q117" s="159">
        <v>0</v>
      </c>
      <c r="R117" s="159">
        <v>102989.62710770099</v>
      </c>
      <c r="S117" s="159">
        <v>135511.61209694567</v>
      </c>
      <c r="T117" s="159">
        <v>0</v>
      </c>
      <c r="U117" s="307">
        <f t="shared" si="2"/>
        <v>404865.85385464667</v>
      </c>
      <c r="V117" s="44"/>
      <c r="W117" s="44"/>
      <c r="X117" s="110"/>
      <c r="Y117" s="110"/>
      <c r="Z117" s="111"/>
    </row>
    <row r="118" spans="1:26" s="45" customFormat="1" x14ac:dyDescent="0.25">
      <c r="A118" s="127">
        <v>312</v>
      </c>
      <c r="B118" s="124" t="s">
        <v>122</v>
      </c>
      <c r="C118" s="403">
        <v>1129</v>
      </c>
      <c r="D118" s="407">
        <v>1.3499166666666667</v>
      </c>
      <c r="E118" s="415">
        <v>0</v>
      </c>
      <c r="F118" s="155">
        <v>0</v>
      </c>
      <c r="G118" s="414">
        <v>0</v>
      </c>
      <c r="H118" s="269">
        <v>397</v>
      </c>
      <c r="I118" s="15">
        <v>374</v>
      </c>
      <c r="J118" s="329">
        <v>1.0614973262032086</v>
      </c>
      <c r="K118" s="422">
        <v>1.0619715346762835</v>
      </c>
      <c r="L118" s="429">
        <v>0.63440240643740597</v>
      </c>
      <c r="M118" s="14">
        <v>716.24031686783132</v>
      </c>
      <c r="N118" s="422">
        <f>Lisäosat[[#This Row],[HYTE-kerroin (sis. Kulttuurihyte)]]/$N$7</f>
        <v>0.90312290119298877</v>
      </c>
      <c r="O118" s="434">
        <v>0</v>
      </c>
      <c r="P118" s="197">
        <v>158494.19505375001</v>
      </c>
      <c r="Q118" s="159">
        <v>0</v>
      </c>
      <c r="R118" s="159">
        <v>17396.994667044593</v>
      </c>
      <c r="S118" s="159">
        <v>21809.794909008855</v>
      </c>
      <c r="T118" s="159">
        <v>0</v>
      </c>
      <c r="U118" s="307">
        <f t="shared" si="2"/>
        <v>197700.98462980348</v>
      </c>
      <c r="V118" s="44"/>
      <c r="W118" s="44"/>
      <c r="X118" s="110"/>
      <c r="Y118" s="110"/>
      <c r="Z118" s="111"/>
    </row>
    <row r="119" spans="1:26" s="45" customFormat="1" x14ac:dyDescent="0.25">
      <c r="A119" s="127">
        <v>316</v>
      </c>
      <c r="B119" s="124" t="s">
        <v>123</v>
      </c>
      <c r="C119" s="403">
        <v>4052</v>
      </c>
      <c r="D119" s="407">
        <v>0</v>
      </c>
      <c r="E119" s="415">
        <v>0</v>
      </c>
      <c r="F119" s="155">
        <v>0</v>
      </c>
      <c r="G119" s="414">
        <v>0</v>
      </c>
      <c r="H119" s="269">
        <v>1566</v>
      </c>
      <c r="I119" s="15">
        <v>1693</v>
      </c>
      <c r="J119" s="329">
        <v>0.92498523331364446</v>
      </c>
      <c r="K119" s="422">
        <v>0.925398456997095</v>
      </c>
      <c r="L119" s="429">
        <v>0.61433246136341302</v>
      </c>
      <c r="M119" s="14">
        <v>2489.2751334445497</v>
      </c>
      <c r="N119" s="422">
        <f>Lisäosat[[#This Row],[HYTE-kerroin (sis. Kulttuurihyte)]]/$N$7</f>
        <v>0.87455171855231117</v>
      </c>
      <c r="O119" s="434">
        <v>0</v>
      </c>
      <c r="P119" s="197">
        <v>0</v>
      </c>
      <c r="Q119" s="159">
        <v>0</v>
      </c>
      <c r="R119" s="159">
        <v>54408.358087884844</v>
      </c>
      <c r="S119" s="159">
        <v>75799.391424847112</v>
      </c>
      <c r="T119" s="159">
        <v>0</v>
      </c>
      <c r="U119" s="307">
        <f t="shared" si="2"/>
        <v>130207.74951273196</v>
      </c>
      <c r="V119" s="44"/>
      <c r="W119" s="44"/>
      <c r="X119" s="110"/>
      <c r="Y119" s="110"/>
      <c r="Z119" s="111"/>
    </row>
    <row r="120" spans="1:26" s="45" customFormat="1" x14ac:dyDescent="0.25">
      <c r="A120" s="127">
        <v>317</v>
      </c>
      <c r="B120" s="124" t="s">
        <v>124</v>
      </c>
      <c r="C120" s="403">
        <v>2324</v>
      </c>
      <c r="D120" s="407">
        <v>1.2173500000000002</v>
      </c>
      <c r="E120" s="415">
        <v>0</v>
      </c>
      <c r="F120" s="155">
        <v>0</v>
      </c>
      <c r="G120" s="414">
        <v>0</v>
      </c>
      <c r="H120" s="269">
        <v>945</v>
      </c>
      <c r="I120" s="15">
        <v>857</v>
      </c>
      <c r="J120" s="329">
        <v>1.1026837806301051</v>
      </c>
      <c r="K120" s="422">
        <v>1.1031763885519428</v>
      </c>
      <c r="L120" s="429">
        <v>0.56616622391503202</v>
      </c>
      <c r="M120" s="14">
        <v>1315.7703043785343</v>
      </c>
      <c r="N120" s="422">
        <f>Lisäosat[[#This Row],[HYTE-kerroin (sis. Kulttuurihyte)]]/$N$7</f>
        <v>0.80598320168899407</v>
      </c>
      <c r="O120" s="434">
        <v>0</v>
      </c>
      <c r="P120" s="197">
        <v>294214.47999300004</v>
      </c>
      <c r="Q120" s="159">
        <v>0</v>
      </c>
      <c r="R120" s="159">
        <v>37200.475760693313</v>
      </c>
      <c r="S120" s="159">
        <v>40065.715109912504</v>
      </c>
      <c r="T120" s="159">
        <v>0</v>
      </c>
      <c r="U120" s="307">
        <f t="shared" si="2"/>
        <v>371480.67086360586</v>
      </c>
      <c r="V120" s="44"/>
      <c r="W120" s="44"/>
      <c r="X120" s="110"/>
      <c r="Y120" s="110"/>
      <c r="Z120" s="111"/>
    </row>
    <row r="121" spans="1:26" s="45" customFormat="1" x14ac:dyDescent="0.25">
      <c r="A121" s="127">
        <v>320</v>
      </c>
      <c r="B121" s="124" t="s">
        <v>125</v>
      </c>
      <c r="C121" s="403">
        <v>6919</v>
      </c>
      <c r="D121" s="407">
        <v>1.4655333333333334</v>
      </c>
      <c r="E121" s="415">
        <v>0</v>
      </c>
      <c r="F121" s="155">
        <v>0</v>
      </c>
      <c r="G121" s="414">
        <v>0</v>
      </c>
      <c r="H121" s="269">
        <v>2131</v>
      </c>
      <c r="I121" s="15">
        <v>2289</v>
      </c>
      <c r="J121" s="329">
        <v>0.93097422455220624</v>
      </c>
      <c r="K121" s="422">
        <v>0.93139012373028152</v>
      </c>
      <c r="L121" s="429">
        <v>0.66502281878206304</v>
      </c>
      <c r="M121" s="14">
        <v>4601.2928831530944</v>
      </c>
      <c r="N121" s="422">
        <f>Lisäosat[[#This Row],[HYTE-kerroin (sis. Kulttuurihyte)]]/$N$7</f>
        <v>0.94671352340977377</v>
      </c>
      <c r="O121" s="434">
        <v>0</v>
      </c>
      <c r="P121" s="197">
        <v>1054511.913741</v>
      </c>
      <c r="Q121" s="159">
        <v>0</v>
      </c>
      <c r="R121" s="159">
        <v>93506.622740963256</v>
      </c>
      <c r="S121" s="159">
        <v>140111.14947662089</v>
      </c>
      <c r="T121" s="159">
        <v>0</v>
      </c>
      <c r="U121" s="307">
        <f t="shared" si="2"/>
        <v>1288129.6859585841</v>
      </c>
      <c r="V121" s="44"/>
      <c r="W121" s="44"/>
      <c r="X121" s="110"/>
      <c r="Y121" s="110"/>
      <c r="Z121" s="111"/>
    </row>
    <row r="122" spans="1:26" s="45" customFormat="1" x14ac:dyDescent="0.25">
      <c r="A122" s="127">
        <v>322</v>
      </c>
      <c r="B122" s="124" t="s">
        <v>126</v>
      </c>
      <c r="C122" s="403">
        <v>6340</v>
      </c>
      <c r="D122" s="407">
        <v>1.2882500000000001</v>
      </c>
      <c r="E122" s="415">
        <v>0</v>
      </c>
      <c r="F122" s="155">
        <v>0</v>
      </c>
      <c r="G122" s="414">
        <v>0</v>
      </c>
      <c r="H122" s="269">
        <v>2155</v>
      </c>
      <c r="I122" s="15">
        <v>2522</v>
      </c>
      <c r="J122" s="329">
        <v>0.8544805709754163</v>
      </c>
      <c r="K122" s="422">
        <v>0.85486229772764832</v>
      </c>
      <c r="L122" s="429">
        <v>0.67038618503733705</v>
      </c>
      <c r="M122" s="14">
        <v>4250.2484131367173</v>
      </c>
      <c r="N122" s="422">
        <f>Lisäosat[[#This Row],[HYTE-kerroin (sis. Kulttuurihyte)]]/$N$7</f>
        <v>0.95434870707785713</v>
      </c>
      <c r="O122" s="434">
        <v>0</v>
      </c>
      <c r="P122" s="197">
        <v>849379.68247500015</v>
      </c>
      <c r="Q122" s="159">
        <v>0</v>
      </c>
      <c r="R122" s="159">
        <v>78641.689299778649</v>
      </c>
      <c r="S122" s="159">
        <v>129421.70947346662</v>
      </c>
      <c r="T122" s="159">
        <v>0</v>
      </c>
      <c r="U122" s="307">
        <f t="shared" si="2"/>
        <v>1057443.0812482454</v>
      </c>
      <c r="V122" s="44"/>
      <c r="W122" s="44"/>
      <c r="X122" s="110"/>
      <c r="Y122" s="110"/>
      <c r="Z122" s="111"/>
    </row>
    <row r="123" spans="1:26" s="45" customFormat="1" x14ac:dyDescent="0.25">
      <c r="A123" s="127">
        <v>398</v>
      </c>
      <c r="B123" s="124" t="s">
        <v>127</v>
      </c>
      <c r="C123" s="403">
        <v>121832</v>
      </c>
      <c r="D123" s="407">
        <v>0</v>
      </c>
      <c r="E123" s="415">
        <v>0</v>
      </c>
      <c r="F123" s="155">
        <v>20</v>
      </c>
      <c r="G123" s="414">
        <v>1.641604832884628E-4</v>
      </c>
      <c r="H123" s="269">
        <v>51282</v>
      </c>
      <c r="I123" s="15">
        <v>48395</v>
      </c>
      <c r="J123" s="329">
        <v>1.0596549230292385</v>
      </c>
      <c r="K123" s="422">
        <v>1.0601283084355244</v>
      </c>
      <c r="L123" s="429">
        <v>0.67697166449162105</v>
      </c>
      <c r="M123" s="14">
        <v>82476.811828343169</v>
      </c>
      <c r="N123" s="422">
        <f>Lisäosat[[#This Row],[HYTE-kerroin (sis. Kulttuurihyte)]]/$N$7</f>
        <v>0.96372366727685599</v>
      </c>
      <c r="O123" s="434">
        <v>0.45752599540484312</v>
      </c>
      <c r="P123" s="197">
        <v>0</v>
      </c>
      <c r="Q123" s="159">
        <v>0</v>
      </c>
      <c r="R123" s="159">
        <v>1874076.0805838269</v>
      </c>
      <c r="S123" s="159">
        <v>2511450.8473795052</v>
      </c>
      <c r="T123" s="159">
        <v>632106.42219832668</v>
      </c>
      <c r="U123" s="307">
        <f t="shared" si="2"/>
        <v>5017633.3501616586</v>
      </c>
      <c r="V123" s="44"/>
      <c r="W123" s="44"/>
      <c r="X123" s="110"/>
      <c r="Y123" s="110"/>
      <c r="Z123" s="111"/>
    </row>
    <row r="124" spans="1:26" s="104" customFormat="1" x14ac:dyDescent="0.25">
      <c r="A124" s="124">
        <v>399</v>
      </c>
      <c r="B124" s="124" t="s">
        <v>128</v>
      </c>
      <c r="C124" s="403">
        <v>7534</v>
      </c>
      <c r="D124" s="407">
        <v>0</v>
      </c>
      <c r="E124" s="415">
        <v>0</v>
      </c>
      <c r="F124" s="155">
        <v>0</v>
      </c>
      <c r="G124" s="414">
        <v>0</v>
      </c>
      <c r="H124" s="269">
        <v>1730</v>
      </c>
      <c r="I124" s="15">
        <v>3322</v>
      </c>
      <c r="J124" s="329">
        <v>0.5207706201083685</v>
      </c>
      <c r="K124" s="422">
        <v>0.52100326679949793</v>
      </c>
      <c r="L124" s="429">
        <v>0.613404668333842</v>
      </c>
      <c r="M124" s="14">
        <v>4621.3907712271657</v>
      </c>
      <c r="N124" s="422">
        <f>Lisäosat[[#This Row],[HYTE-kerroin (sis. Kulttuurihyte)]]/$N$7</f>
        <v>0.87323093047825862</v>
      </c>
      <c r="O124" s="433">
        <v>0</v>
      </c>
      <c r="P124" s="197">
        <v>0</v>
      </c>
      <c r="Q124" s="159">
        <v>0</v>
      </c>
      <c r="R124" s="159">
        <v>56955.212261098226</v>
      </c>
      <c r="S124" s="159">
        <v>140723.13794847426</v>
      </c>
      <c r="T124" s="159">
        <v>0</v>
      </c>
      <c r="U124" s="307">
        <f t="shared" si="2"/>
        <v>197678.3502095725</v>
      </c>
      <c r="V124" s="59"/>
      <c r="W124" s="59"/>
      <c r="X124" s="109"/>
      <c r="Y124" s="110"/>
      <c r="Z124" s="111"/>
    </row>
    <row r="125" spans="1:26" s="45" customFormat="1" x14ac:dyDescent="0.25">
      <c r="A125" s="127">
        <v>400</v>
      </c>
      <c r="B125" s="124" t="s">
        <v>129</v>
      </c>
      <c r="C125" s="403">
        <v>8400</v>
      </c>
      <c r="D125" s="407">
        <v>0</v>
      </c>
      <c r="E125" s="415">
        <v>0</v>
      </c>
      <c r="F125" s="155">
        <v>0</v>
      </c>
      <c r="G125" s="414">
        <v>0</v>
      </c>
      <c r="H125" s="269">
        <v>3664</v>
      </c>
      <c r="I125" s="15">
        <v>3630</v>
      </c>
      <c r="J125" s="329">
        <v>1.0093663911845729</v>
      </c>
      <c r="K125" s="422">
        <v>1.0098173109215531</v>
      </c>
      <c r="L125" s="429">
        <v>0.66684816762956201</v>
      </c>
      <c r="M125" s="14">
        <v>5601.5246080883207</v>
      </c>
      <c r="N125" s="422">
        <f>Lisäosat[[#This Row],[HYTE-kerroin (sis. Kulttuurihyte)]]/$N$7</f>
        <v>0.94931205445271238</v>
      </c>
      <c r="O125" s="434">
        <v>0.13831858593808347</v>
      </c>
      <c r="P125" s="197">
        <v>0</v>
      </c>
      <c r="Q125" s="159">
        <v>0</v>
      </c>
      <c r="R125" s="159">
        <v>123080.57312436258</v>
      </c>
      <c r="S125" s="159">
        <v>170568.59269584555</v>
      </c>
      <c r="T125" s="159">
        <v>13175.675222118078</v>
      </c>
      <c r="U125" s="307">
        <f t="shared" si="2"/>
        <v>306824.84104232624</v>
      </c>
      <c r="V125" s="44"/>
      <c r="W125" s="44"/>
      <c r="X125" s="110"/>
      <c r="Y125" s="110"/>
      <c r="Z125" s="111"/>
    </row>
    <row r="126" spans="1:26" s="45" customFormat="1" x14ac:dyDescent="0.25">
      <c r="A126" s="127">
        <v>402</v>
      </c>
      <c r="B126" s="124" t="s">
        <v>130</v>
      </c>
      <c r="C126" s="403">
        <v>8803</v>
      </c>
      <c r="D126" s="407">
        <v>0.42025000000000001</v>
      </c>
      <c r="E126" s="415">
        <v>0</v>
      </c>
      <c r="F126" s="155">
        <v>0</v>
      </c>
      <c r="G126" s="414">
        <v>0</v>
      </c>
      <c r="H126" s="269">
        <v>2648</v>
      </c>
      <c r="I126" s="15">
        <v>3448</v>
      </c>
      <c r="J126" s="329">
        <v>0.76798143851508116</v>
      </c>
      <c r="K126" s="422">
        <v>0.76832452303947729</v>
      </c>
      <c r="L126" s="429">
        <v>0.74268192830285296</v>
      </c>
      <c r="M126" s="14">
        <v>6537.8290148500146</v>
      </c>
      <c r="N126" s="422">
        <f>Lisäosat[[#This Row],[HYTE-kerroin (sis. Kulttuurihyte)]]/$N$7</f>
        <v>1.0572675181342561</v>
      </c>
      <c r="O126" s="434">
        <v>0</v>
      </c>
      <c r="P126" s="197">
        <v>256483.6137975</v>
      </c>
      <c r="Q126" s="159">
        <v>0</v>
      </c>
      <c r="R126" s="159">
        <v>98139.266864352685</v>
      </c>
      <c r="S126" s="159">
        <v>199079.42433008598</v>
      </c>
      <c r="T126" s="159">
        <v>0</v>
      </c>
      <c r="U126" s="307">
        <f t="shared" si="2"/>
        <v>553702.30499193864</v>
      </c>
      <c r="V126" s="44"/>
      <c r="W126" s="44"/>
      <c r="X126" s="110"/>
      <c r="Y126" s="110"/>
      <c r="Z126" s="111"/>
    </row>
    <row r="127" spans="1:26" s="45" customFormat="1" x14ac:dyDescent="0.25">
      <c r="A127" s="127">
        <v>403</v>
      </c>
      <c r="B127" s="124" t="s">
        <v>131</v>
      </c>
      <c r="C127" s="403">
        <v>2704</v>
      </c>
      <c r="D127" s="407">
        <v>0.9875166666666666</v>
      </c>
      <c r="E127" s="415">
        <v>0</v>
      </c>
      <c r="F127" s="155">
        <v>0</v>
      </c>
      <c r="G127" s="414">
        <v>0</v>
      </c>
      <c r="H127" s="269">
        <v>805</v>
      </c>
      <c r="I127" s="15">
        <v>934</v>
      </c>
      <c r="J127" s="329">
        <v>0.86188436830835113</v>
      </c>
      <c r="K127" s="422">
        <v>0.86226940259922835</v>
      </c>
      <c r="L127" s="429">
        <v>0.67580624063608596</v>
      </c>
      <c r="M127" s="14">
        <v>1827.3800746799764</v>
      </c>
      <c r="N127" s="422">
        <f>Lisäosat[[#This Row],[HYTE-kerroin (sis. Kulttuurihyte)]]/$N$7</f>
        <v>0.96206459259042632</v>
      </c>
      <c r="O127" s="434">
        <v>0</v>
      </c>
      <c r="P127" s="197">
        <v>185128.09047199998</v>
      </c>
      <c r="Q127" s="159">
        <v>0</v>
      </c>
      <c r="R127" s="159">
        <v>33831.174501756825</v>
      </c>
      <c r="S127" s="159">
        <v>55644.430662416926</v>
      </c>
      <c r="T127" s="159">
        <v>0</v>
      </c>
      <c r="U127" s="307">
        <f t="shared" si="2"/>
        <v>274603.69563617371</v>
      </c>
      <c r="V127" s="44"/>
      <c r="W127" s="44"/>
      <c r="X127" s="110"/>
      <c r="Y127" s="110"/>
      <c r="Z127" s="111"/>
    </row>
    <row r="128" spans="1:26" s="45" customFormat="1" x14ac:dyDescent="0.25">
      <c r="A128" s="127">
        <v>405</v>
      </c>
      <c r="B128" s="124" t="s">
        <v>132</v>
      </c>
      <c r="C128" s="403">
        <v>73241</v>
      </c>
      <c r="D128" s="407">
        <v>0</v>
      </c>
      <c r="E128" s="415">
        <v>0</v>
      </c>
      <c r="F128" s="155">
        <v>0</v>
      </c>
      <c r="G128" s="414">
        <v>0</v>
      </c>
      <c r="H128" s="269">
        <v>31615</v>
      </c>
      <c r="I128" s="15">
        <v>29403</v>
      </c>
      <c r="J128" s="329">
        <v>1.0752304186647621</v>
      </c>
      <c r="K128" s="422">
        <v>1.0757107621969144</v>
      </c>
      <c r="L128" s="429">
        <v>0.69070540008817904</v>
      </c>
      <c r="M128" s="14">
        <v>50587.954207858318</v>
      </c>
      <c r="N128" s="422">
        <f>Lisäosat[[#This Row],[HYTE-kerroin (sis. Kulttuurihyte)]]/$N$7</f>
        <v>0.98327474559926242</v>
      </c>
      <c r="O128" s="434">
        <v>0.27080712568794407</v>
      </c>
      <c r="P128" s="197">
        <v>0</v>
      </c>
      <c r="Q128" s="159">
        <v>0</v>
      </c>
      <c r="R128" s="159">
        <v>1143186.7743632717</v>
      </c>
      <c r="S128" s="159">
        <v>1540422.7884916971</v>
      </c>
      <c r="T128" s="159">
        <v>224919.65441307149</v>
      </c>
      <c r="U128" s="307">
        <f t="shared" si="2"/>
        <v>2908529.2172680404</v>
      </c>
      <c r="V128" s="44"/>
      <c r="W128" s="44"/>
      <c r="X128" s="110"/>
      <c r="Y128" s="110"/>
      <c r="Z128" s="111"/>
    </row>
    <row r="129" spans="1:26" s="45" customFormat="1" x14ac:dyDescent="0.25">
      <c r="A129" s="127">
        <v>407</v>
      </c>
      <c r="B129" s="124" t="s">
        <v>133</v>
      </c>
      <c r="C129" s="403">
        <v>2430</v>
      </c>
      <c r="D129" s="407">
        <v>0.19713333333333333</v>
      </c>
      <c r="E129" s="415">
        <v>0</v>
      </c>
      <c r="F129" s="155">
        <v>0</v>
      </c>
      <c r="G129" s="414">
        <v>0</v>
      </c>
      <c r="H129" s="269">
        <v>768</v>
      </c>
      <c r="I129" s="15">
        <v>1009</v>
      </c>
      <c r="J129" s="329">
        <v>0.76114965312190286</v>
      </c>
      <c r="K129" s="422">
        <v>0.76148968564565822</v>
      </c>
      <c r="L129" s="429">
        <v>0.59917542231058596</v>
      </c>
      <c r="M129" s="14">
        <v>1455.9962762147238</v>
      </c>
      <c r="N129" s="422">
        <f>Lisäosat[[#This Row],[HYTE-kerroin (sis. Kulttuurihyte)]]/$N$7</f>
        <v>0.85297445316998766</v>
      </c>
      <c r="O129" s="434">
        <v>0</v>
      </c>
      <c r="P129" s="197">
        <v>33211.427219999998</v>
      </c>
      <c r="Q129" s="159">
        <v>0</v>
      </c>
      <c r="R129" s="159">
        <v>26849.593273085957</v>
      </c>
      <c r="S129" s="159">
        <v>44335.650234533663</v>
      </c>
      <c r="T129" s="159">
        <v>0</v>
      </c>
      <c r="U129" s="307">
        <f t="shared" si="2"/>
        <v>104396.67072761961</v>
      </c>
      <c r="V129" s="44"/>
      <c r="W129" s="44"/>
      <c r="X129" s="110"/>
      <c r="Y129" s="110"/>
      <c r="Z129" s="111"/>
    </row>
    <row r="130" spans="1:26" s="45" customFormat="1" x14ac:dyDescent="0.25">
      <c r="A130" s="127">
        <v>408</v>
      </c>
      <c r="B130" s="124" t="s">
        <v>134</v>
      </c>
      <c r="C130" s="403">
        <v>13927</v>
      </c>
      <c r="D130" s="407">
        <v>0</v>
      </c>
      <c r="E130" s="415">
        <v>0</v>
      </c>
      <c r="F130" s="155">
        <v>0</v>
      </c>
      <c r="G130" s="414">
        <v>0</v>
      </c>
      <c r="H130" s="269">
        <v>4498</v>
      </c>
      <c r="I130" s="15">
        <v>5842</v>
      </c>
      <c r="J130" s="329">
        <v>0.76994180075316676</v>
      </c>
      <c r="K130" s="422">
        <v>0.77028576104084612</v>
      </c>
      <c r="L130" s="429">
        <v>0.71990558472934396</v>
      </c>
      <c r="M130" s="14">
        <v>10026.125078525572</v>
      </c>
      <c r="N130" s="422">
        <f>Lisäosat[[#This Row],[HYTE-kerroin (sis. Kulttuurihyte)]]/$N$7</f>
        <v>1.0248435593378367</v>
      </c>
      <c r="O130" s="434">
        <v>0</v>
      </c>
      <c r="P130" s="197">
        <v>0</v>
      </c>
      <c r="Q130" s="159">
        <v>0</v>
      </c>
      <c r="R130" s="159">
        <v>155659.93971117018</v>
      </c>
      <c r="S130" s="159">
        <v>305299.38980670931</v>
      </c>
      <c r="T130" s="159">
        <v>0</v>
      </c>
      <c r="U130" s="307">
        <f t="shared" si="2"/>
        <v>460959.32951787952</v>
      </c>
      <c r="V130" s="44"/>
      <c r="W130" s="44"/>
      <c r="X130" s="110"/>
      <c r="Y130" s="110"/>
      <c r="Z130" s="111"/>
    </row>
    <row r="131" spans="1:26" s="45" customFormat="1" x14ac:dyDescent="0.25">
      <c r="A131" s="127">
        <v>410</v>
      </c>
      <c r="B131" s="124" t="s">
        <v>135</v>
      </c>
      <c r="C131" s="403">
        <v>18808</v>
      </c>
      <c r="D131" s="407">
        <v>0</v>
      </c>
      <c r="E131" s="415">
        <v>0</v>
      </c>
      <c r="F131" s="155">
        <v>0</v>
      </c>
      <c r="G131" s="414">
        <v>0</v>
      </c>
      <c r="H131" s="269">
        <v>5286</v>
      </c>
      <c r="I131" s="15">
        <v>7545</v>
      </c>
      <c r="J131" s="329">
        <v>0.70059642147117296</v>
      </c>
      <c r="K131" s="422">
        <v>0.70090940272045787</v>
      </c>
      <c r="L131" s="429">
        <v>0.65862925017568497</v>
      </c>
      <c r="M131" s="14">
        <v>12387.498937304283</v>
      </c>
      <c r="N131" s="422">
        <f>Lisäosat[[#This Row],[HYTE-kerroin (sis. Kulttuurihyte)]]/$N$7</f>
        <v>0.93761176375347854</v>
      </c>
      <c r="O131" s="434">
        <v>5.9409323174449323E-2</v>
      </c>
      <c r="P131" s="197">
        <v>0</v>
      </c>
      <c r="Q131" s="159">
        <v>0</v>
      </c>
      <c r="R131" s="159">
        <v>191281.03571277607</v>
      </c>
      <c r="S131" s="159">
        <v>377204.13790672738</v>
      </c>
      <c r="T131" s="159">
        <v>12670.982040005585</v>
      </c>
      <c r="U131" s="307">
        <f t="shared" si="2"/>
        <v>581156.15565950901</v>
      </c>
      <c r="V131" s="44"/>
      <c r="W131" s="44"/>
      <c r="X131" s="110"/>
      <c r="Y131" s="110"/>
      <c r="Z131" s="111"/>
    </row>
    <row r="132" spans="1:26" s="45" customFormat="1" x14ac:dyDescent="0.25">
      <c r="A132" s="127">
        <v>416</v>
      </c>
      <c r="B132" s="124" t="s">
        <v>136</v>
      </c>
      <c r="C132" s="403">
        <v>2878</v>
      </c>
      <c r="D132" s="407">
        <v>0</v>
      </c>
      <c r="E132" s="415">
        <v>0</v>
      </c>
      <c r="F132" s="155">
        <v>0</v>
      </c>
      <c r="G132" s="414">
        <v>0</v>
      </c>
      <c r="H132" s="269">
        <v>480</v>
      </c>
      <c r="I132" s="15">
        <v>1181</v>
      </c>
      <c r="J132" s="329">
        <v>0.40643522438611346</v>
      </c>
      <c r="K132" s="422">
        <v>0.40661679340414331</v>
      </c>
      <c r="L132" s="429">
        <v>0.59777312311742903</v>
      </c>
      <c r="M132" s="14">
        <v>1720.3910483319607</v>
      </c>
      <c r="N132" s="422">
        <f>Lisäosat[[#This Row],[HYTE-kerroin (sis. Kulttuurihyte)]]/$N$7</f>
        <v>0.85097816736966037</v>
      </c>
      <c r="O132" s="434">
        <v>0</v>
      </c>
      <c r="P132" s="197">
        <v>0</v>
      </c>
      <c r="Q132" s="159">
        <v>0</v>
      </c>
      <c r="R132" s="159">
        <v>16980.227836862476</v>
      </c>
      <c r="S132" s="159">
        <v>52386.573394106585</v>
      </c>
      <c r="T132" s="159">
        <v>0</v>
      </c>
      <c r="U132" s="307">
        <f t="shared" si="2"/>
        <v>69366.801230969053</v>
      </c>
      <c r="V132" s="44"/>
      <c r="W132" s="44"/>
      <c r="X132" s="110"/>
      <c r="Y132" s="110"/>
      <c r="Z132" s="111"/>
    </row>
    <row r="133" spans="1:26" s="45" customFormat="1" x14ac:dyDescent="0.25">
      <c r="A133" s="127">
        <v>418</v>
      </c>
      <c r="B133" s="124" t="s">
        <v>137</v>
      </c>
      <c r="C133" s="403">
        <v>25041</v>
      </c>
      <c r="D133" s="407">
        <v>0</v>
      </c>
      <c r="E133" s="415">
        <v>0</v>
      </c>
      <c r="F133" s="155">
        <v>0</v>
      </c>
      <c r="G133" s="414">
        <v>0</v>
      </c>
      <c r="H133" s="269">
        <v>7890</v>
      </c>
      <c r="I133" s="15">
        <v>11473</v>
      </c>
      <c r="J133" s="329">
        <v>0.68770156018478168</v>
      </c>
      <c r="K133" s="422">
        <v>0.68800878084256045</v>
      </c>
      <c r="L133" s="429">
        <v>0.80052986923525804</v>
      </c>
      <c r="M133" s="14">
        <v>20046.068455520097</v>
      </c>
      <c r="N133" s="422">
        <f>Lisäosat[[#This Row],[HYTE-kerroin (sis. Kulttuurihyte)]]/$N$7</f>
        <v>1.1396187193793745</v>
      </c>
      <c r="O133" s="434">
        <v>0.62134575135320469</v>
      </c>
      <c r="P133" s="197">
        <v>0</v>
      </c>
      <c r="Q133" s="159">
        <v>0</v>
      </c>
      <c r="R133" s="159">
        <v>249984.48855444981</v>
      </c>
      <c r="S133" s="159">
        <v>610410.54440882907</v>
      </c>
      <c r="T133" s="159">
        <v>176440.40900226767</v>
      </c>
      <c r="U133" s="307">
        <f t="shared" si="2"/>
        <v>1036835.4419655466</v>
      </c>
      <c r="V133" s="44"/>
      <c r="W133" s="44"/>
      <c r="X133" s="110"/>
      <c r="Y133" s="110"/>
      <c r="Z133" s="111"/>
    </row>
    <row r="134" spans="1:26" s="45" customFormat="1" x14ac:dyDescent="0.25">
      <c r="A134" s="127">
        <v>420</v>
      </c>
      <c r="B134" s="124" t="s">
        <v>138</v>
      </c>
      <c r="C134" s="403">
        <v>8924</v>
      </c>
      <c r="D134" s="407">
        <v>0</v>
      </c>
      <c r="E134" s="415">
        <v>0</v>
      </c>
      <c r="F134" s="155">
        <v>0</v>
      </c>
      <c r="G134" s="414">
        <v>0</v>
      </c>
      <c r="H134" s="269">
        <v>2746</v>
      </c>
      <c r="I134" s="15">
        <v>3415</v>
      </c>
      <c r="J134" s="329">
        <v>0.80409956076134703</v>
      </c>
      <c r="K134" s="422">
        <v>0.80445878053090858</v>
      </c>
      <c r="L134" s="429">
        <v>0.70357867764401905</v>
      </c>
      <c r="M134" s="14">
        <v>6278.7361192952258</v>
      </c>
      <c r="N134" s="422">
        <f>Lisäosat[[#This Row],[HYTE-kerroin (sis. Kulttuurihyte)]]/$N$7</f>
        <v>1.001600892625377</v>
      </c>
      <c r="O134" s="434">
        <v>0</v>
      </c>
      <c r="P134" s="197">
        <v>0</v>
      </c>
      <c r="Q134" s="159">
        <v>0</v>
      </c>
      <c r="R134" s="159">
        <v>104167.14718471309</v>
      </c>
      <c r="S134" s="159">
        <v>191189.94536422382</v>
      </c>
      <c r="T134" s="159">
        <v>0</v>
      </c>
      <c r="U134" s="307">
        <f t="shared" si="2"/>
        <v>295357.0925489369</v>
      </c>
      <c r="V134" s="44"/>
      <c r="W134" s="44"/>
      <c r="X134" s="110"/>
      <c r="Y134" s="110"/>
      <c r="Z134" s="111"/>
    </row>
    <row r="135" spans="1:26" s="45" customFormat="1" x14ac:dyDescent="0.25">
      <c r="A135" s="127">
        <v>421</v>
      </c>
      <c r="B135" s="124" t="s">
        <v>139</v>
      </c>
      <c r="C135" s="403">
        <v>656</v>
      </c>
      <c r="D135" s="407">
        <v>1.5782666666666665</v>
      </c>
      <c r="E135" s="415">
        <v>0</v>
      </c>
      <c r="F135" s="155">
        <v>0</v>
      </c>
      <c r="G135" s="414">
        <v>0</v>
      </c>
      <c r="H135" s="269">
        <v>227</v>
      </c>
      <c r="I135" s="15">
        <v>244</v>
      </c>
      <c r="J135" s="329">
        <v>0.93032786885245899</v>
      </c>
      <c r="K135" s="422">
        <v>0.93074347928053758</v>
      </c>
      <c r="L135" s="429">
        <v>0.53703789337275898</v>
      </c>
      <c r="M135" s="14">
        <v>352.2968580525299</v>
      </c>
      <c r="N135" s="422">
        <f>Lisäosat[[#This Row],[HYTE-kerroin (sis. Kulttuurihyte)]]/$N$7</f>
        <v>0.76451667804515366</v>
      </c>
      <c r="O135" s="434">
        <v>0</v>
      </c>
      <c r="P135" s="197">
        <v>215340.97670399997</v>
      </c>
      <c r="Q135" s="159">
        <v>0</v>
      </c>
      <c r="R135" s="159">
        <v>8859.3376521405535</v>
      </c>
      <c r="S135" s="159">
        <v>10727.575703661108</v>
      </c>
      <c r="T135" s="159">
        <v>0</v>
      </c>
      <c r="U135" s="307">
        <f t="shared" si="2"/>
        <v>234927.89005980163</v>
      </c>
      <c r="V135" s="44"/>
      <c r="W135" s="44"/>
      <c r="X135" s="110"/>
      <c r="Y135" s="110"/>
      <c r="Z135" s="111"/>
    </row>
    <row r="136" spans="1:26" s="45" customFormat="1" x14ac:dyDescent="0.25">
      <c r="A136" s="127">
        <v>422</v>
      </c>
      <c r="B136" s="124" t="s">
        <v>140</v>
      </c>
      <c r="C136" s="403">
        <v>9846</v>
      </c>
      <c r="D136" s="407">
        <v>1.20475</v>
      </c>
      <c r="E136" s="415">
        <v>0</v>
      </c>
      <c r="F136" s="155">
        <v>0</v>
      </c>
      <c r="G136" s="414">
        <v>0</v>
      </c>
      <c r="H136" s="269">
        <v>3282</v>
      </c>
      <c r="I136" s="15">
        <v>3206</v>
      </c>
      <c r="J136" s="329">
        <v>1.0237055520898315</v>
      </c>
      <c r="K136" s="422">
        <v>1.0241628776381408</v>
      </c>
      <c r="L136" s="429">
        <v>0.61928186656556605</v>
      </c>
      <c r="M136" s="14">
        <v>6097.4492582045632</v>
      </c>
      <c r="N136" s="422">
        <f>Lisäosat[[#This Row],[HYTE-kerroin (sis. Kulttuurihyte)]]/$N$7</f>
        <v>0.88159759533334314</v>
      </c>
      <c r="O136" s="434">
        <v>0</v>
      </c>
      <c r="P136" s="197">
        <v>1233585.4141575</v>
      </c>
      <c r="Q136" s="159">
        <v>0</v>
      </c>
      <c r="R136" s="159">
        <v>146317.50062869673</v>
      </c>
      <c r="S136" s="159">
        <v>185669.69026691836</v>
      </c>
      <c r="T136" s="159">
        <v>0</v>
      </c>
      <c r="U136" s="307">
        <f t="shared" si="2"/>
        <v>1565572.6050531152</v>
      </c>
      <c r="V136" s="44"/>
      <c r="W136" s="44"/>
      <c r="X136" s="110"/>
      <c r="Y136" s="110"/>
      <c r="Z136" s="111"/>
    </row>
    <row r="137" spans="1:26" s="45" customFormat="1" x14ac:dyDescent="0.25">
      <c r="A137" s="127">
        <v>423</v>
      </c>
      <c r="B137" s="124" t="s">
        <v>141</v>
      </c>
      <c r="C137" s="403">
        <v>20732</v>
      </c>
      <c r="D137" s="407">
        <v>0</v>
      </c>
      <c r="E137" s="415">
        <v>0</v>
      </c>
      <c r="F137" s="155">
        <v>0</v>
      </c>
      <c r="G137" s="414">
        <v>0</v>
      </c>
      <c r="H137" s="269">
        <v>7012</v>
      </c>
      <c r="I137" s="15">
        <v>9733</v>
      </c>
      <c r="J137" s="329">
        <v>0.72043563135723832</v>
      </c>
      <c r="K137" s="422">
        <v>0.72075747548464342</v>
      </c>
      <c r="L137" s="429">
        <v>0.70874962536609298</v>
      </c>
      <c r="M137" s="14">
        <v>14693.797233089839</v>
      </c>
      <c r="N137" s="422">
        <f>Lisäosat[[#This Row],[HYTE-kerroin (sis. Kulttuurihyte)]]/$N$7</f>
        <v>1.0089621530198669</v>
      </c>
      <c r="O137" s="434">
        <v>0.38097207541040551</v>
      </c>
      <c r="P137" s="197">
        <v>0</v>
      </c>
      <c r="Q137" s="159">
        <v>0</v>
      </c>
      <c r="R137" s="159">
        <v>216819.21517515808</v>
      </c>
      <c r="S137" s="159">
        <v>447431.81379356456</v>
      </c>
      <c r="T137" s="159">
        <v>89566.870184412692</v>
      </c>
      <c r="U137" s="307">
        <f t="shared" ref="U137:U199" si="3">SUM(P137:T137)</f>
        <v>753817.89915313537</v>
      </c>
      <c r="V137" s="44"/>
      <c r="W137" s="44"/>
      <c r="X137" s="110"/>
      <c r="Y137" s="110"/>
      <c r="Z137" s="111"/>
    </row>
    <row r="138" spans="1:26" s="45" customFormat="1" x14ac:dyDescent="0.25">
      <c r="A138" s="127">
        <v>425</v>
      </c>
      <c r="B138" s="124" t="s">
        <v>142</v>
      </c>
      <c r="C138" s="403">
        <v>10116</v>
      </c>
      <c r="D138" s="407">
        <v>0</v>
      </c>
      <c r="E138" s="415">
        <v>0</v>
      </c>
      <c r="F138" s="155">
        <v>0</v>
      </c>
      <c r="G138" s="414">
        <v>0</v>
      </c>
      <c r="H138" s="269">
        <v>2503</v>
      </c>
      <c r="I138" s="15">
        <v>4293</v>
      </c>
      <c r="J138" s="329">
        <v>0.58304216165851386</v>
      </c>
      <c r="K138" s="422">
        <v>0.58330262725403947</v>
      </c>
      <c r="L138" s="429">
        <v>0.72033577749462996</v>
      </c>
      <c r="M138" s="14">
        <v>7286.9167251356766</v>
      </c>
      <c r="N138" s="422">
        <f>Lisäosat[[#This Row],[HYTE-kerroin (sis. Kulttuurihyte)]]/$N$7</f>
        <v>1.0254559733739674</v>
      </c>
      <c r="O138" s="434">
        <v>0</v>
      </c>
      <c r="P138" s="197">
        <v>0</v>
      </c>
      <c r="Q138" s="159">
        <v>0</v>
      </c>
      <c r="R138" s="159">
        <v>85619.002864650043</v>
      </c>
      <c r="S138" s="159">
        <v>221889.43508406606</v>
      </c>
      <c r="T138" s="159">
        <v>0</v>
      </c>
      <c r="U138" s="307">
        <f t="shared" si="3"/>
        <v>307508.43794871611</v>
      </c>
      <c r="V138" s="44"/>
      <c r="W138" s="44"/>
      <c r="X138" s="110"/>
      <c r="Y138" s="110"/>
      <c r="Z138" s="111"/>
    </row>
    <row r="139" spans="1:26" s="45" customFormat="1" x14ac:dyDescent="0.25">
      <c r="A139" s="127">
        <v>426</v>
      </c>
      <c r="B139" s="124" t="s">
        <v>143</v>
      </c>
      <c r="C139" s="403">
        <v>11980</v>
      </c>
      <c r="D139" s="407">
        <v>0</v>
      </c>
      <c r="E139" s="415">
        <v>0</v>
      </c>
      <c r="F139" s="155">
        <v>0</v>
      </c>
      <c r="G139" s="414">
        <v>0</v>
      </c>
      <c r="H139" s="269">
        <v>3481</v>
      </c>
      <c r="I139" s="15">
        <v>4960</v>
      </c>
      <c r="J139" s="329">
        <v>0.70181451612903223</v>
      </c>
      <c r="K139" s="422">
        <v>0.7021280415443677</v>
      </c>
      <c r="L139" s="429">
        <v>0.68974585972917701</v>
      </c>
      <c r="M139" s="14">
        <v>8263.1553995555405</v>
      </c>
      <c r="N139" s="422">
        <f>Lisäosat[[#This Row],[HYTE-kerroin (sis. Kulttuurihyte)]]/$N$7</f>
        <v>0.98190876264579274</v>
      </c>
      <c r="O139" s="434">
        <v>5.1018036481820239E-2</v>
      </c>
      <c r="P139" s="197">
        <v>0</v>
      </c>
      <c r="Q139" s="159">
        <v>0</v>
      </c>
      <c r="R139" s="159">
        <v>122050.77703604913</v>
      </c>
      <c r="S139" s="159">
        <v>251616.28062726223</v>
      </c>
      <c r="T139" s="159">
        <v>6930.9635137720206</v>
      </c>
      <c r="U139" s="307">
        <f t="shared" si="3"/>
        <v>380598.02117708337</v>
      </c>
      <c r="V139" s="44"/>
      <c r="W139" s="44"/>
      <c r="X139" s="110"/>
      <c r="Y139" s="110"/>
      <c r="Z139" s="111"/>
    </row>
    <row r="140" spans="1:26" s="45" customFormat="1" x14ac:dyDescent="0.25">
      <c r="A140" s="127">
        <v>430</v>
      </c>
      <c r="B140" s="124" t="s">
        <v>144</v>
      </c>
      <c r="C140" s="403">
        <v>15124</v>
      </c>
      <c r="D140" s="407">
        <v>0</v>
      </c>
      <c r="E140" s="415">
        <v>0</v>
      </c>
      <c r="F140" s="155">
        <v>0</v>
      </c>
      <c r="G140" s="414">
        <v>0</v>
      </c>
      <c r="H140" s="269">
        <v>6067</v>
      </c>
      <c r="I140" s="15">
        <v>5823</v>
      </c>
      <c r="J140" s="329">
        <v>1.0419027992443757</v>
      </c>
      <c r="K140" s="422">
        <v>1.0423682541478652</v>
      </c>
      <c r="L140" s="429">
        <v>0.58010282773998101</v>
      </c>
      <c r="M140" s="14">
        <v>8773.4751667394721</v>
      </c>
      <c r="N140" s="422">
        <f>Lisäosat[[#This Row],[HYTE-kerroin (sis. Kulttuurihyte)]]/$N$7</f>
        <v>0.82582307926740162</v>
      </c>
      <c r="O140" s="434">
        <v>0</v>
      </c>
      <c r="P140" s="197">
        <v>0</v>
      </c>
      <c r="Q140" s="159">
        <v>0</v>
      </c>
      <c r="R140" s="159">
        <v>228746.92117287585</v>
      </c>
      <c r="S140" s="159">
        <v>267155.71508547151</v>
      </c>
      <c r="T140" s="159">
        <v>0</v>
      </c>
      <c r="U140" s="307">
        <f t="shared" si="3"/>
        <v>495902.63625834737</v>
      </c>
      <c r="V140" s="44"/>
      <c r="W140" s="44"/>
      <c r="X140" s="110"/>
      <c r="Y140" s="110"/>
      <c r="Z140" s="111"/>
    </row>
    <row r="141" spans="1:26" s="45" customFormat="1" x14ac:dyDescent="0.25">
      <c r="A141" s="127">
        <v>433</v>
      </c>
      <c r="B141" s="124" t="s">
        <v>145</v>
      </c>
      <c r="C141" s="403">
        <v>7574</v>
      </c>
      <c r="D141" s="407">
        <v>0</v>
      </c>
      <c r="E141" s="415">
        <v>0</v>
      </c>
      <c r="F141" s="155">
        <v>0</v>
      </c>
      <c r="G141" s="414">
        <v>0</v>
      </c>
      <c r="H141" s="269">
        <v>1868</v>
      </c>
      <c r="I141" s="15">
        <v>3304</v>
      </c>
      <c r="J141" s="329">
        <v>0.56537530266343827</v>
      </c>
      <c r="K141" s="422">
        <v>0.56562787584697072</v>
      </c>
      <c r="L141" s="429">
        <v>0.70418995335490797</v>
      </c>
      <c r="M141" s="14">
        <v>5333.5347067100729</v>
      </c>
      <c r="N141" s="422">
        <f>Lisäosat[[#This Row],[HYTE-kerroin (sis. Kulttuurihyte)]]/$N$7</f>
        <v>1.0024710928135305</v>
      </c>
      <c r="O141" s="434">
        <v>0</v>
      </c>
      <c r="P141" s="197">
        <v>0</v>
      </c>
      <c r="Q141" s="159">
        <v>0</v>
      </c>
      <c r="R141" s="159">
        <v>62161.790864458519</v>
      </c>
      <c r="S141" s="159">
        <v>162408.19645858146</v>
      </c>
      <c r="T141" s="159">
        <v>0</v>
      </c>
      <c r="U141" s="307">
        <f t="shared" si="3"/>
        <v>224569.98732303997</v>
      </c>
      <c r="V141" s="44"/>
      <c r="W141" s="44"/>
      <c r="X141" s="110"/>
      <c r="Y141" s="110"/>
      <c r="Z141" s="111"/>
    </row>
    <row r="142" spans="1:26" s="45" customFormat="1" x14ac:dyDescent="0.25">
      <c r="A142" s="127">
        <v>434</v>
      </c>
      <c r="B142" s="124" t="s">
        <v>146</v>
      </c>
      <c r="C142" s="403">
        <v>14196</v>
      </c>
      <c r="D142" s="407">
        <v>0</v>
      </c>
      <c r="E142" s="415">
        <v>0</v>
      </c>
      <c r="F142" s="155">
        <v>0</v>
      </c>
      <c r="G142" s="414">
        <v>0</v>
      </c>
      <c r="H142" s="269">
        <v>4704</v>
      </c>
      <c r="I142" s="15">
        <v>5844</v>
      </c>
      <c r="J142" s="329">
        <v>0.80492813141683783</v>
      </c>
      <c r="K142" s="422">
        <v>0.8052877213382742</v>
      </c>
      <c r="L142" s="429">
        <v>0.69318029351834198</v>
      </c>
      <c r="M142" s="14">
        <v>9840.3874467863825</v>
      </c>
      <c r="N142" s="422">
        <f>Lisäosat[[#This Row],[HYTE-kerroin (sis. Kulttuurihyte)]]/$N$7</f>
        <v>0.98679795565034656</v>
      </c>
      <c r="O142" s="434">
        <v>0</v>
      </c>
      <c r="P142" s="197">
        <v>0</v>
      </c>
      <c r="Q142" s="159">
        <v>0</v>
      </c>
      <c r="R142" s="159">
        <v>165876.35378063421</v>
      </c>
      <c r="S142" s="159">
        <v>299643.60702023952</v>
      </c>
      <c r="T142" s="159">
        <v>0</v>
      </c>
      <c r="U142" s="307">
        <f t="shared" si="3"/>
        <v>465519.9608008737</v>
      </c>
      <c r="V142" s="44"/>
      <c r="W142" s="44"/>
      <c r="X142" s="110"/>
      <c r="Y142" s="110"/>
      <c r="Z142" s="111"/>
    </row>
    <row r="143" spans="1:26" s="45" customFormat="1" x14ac:dyDescent="0.25">
      <c r="A143" s="127">
        <v>435</v>
      </c>
      <c r="B143" s="124" t="s">
        <v>147</v>
      </c>
      <c r="C143" s="403">
        <v>695</v>
      </c>
      <c r="D143" s="407">
        <v>1.5087833333333334</v>
      </c>
      <c r="E143" s="415">
        <v>0</v>
      </c>
      <c r="F143" s="155">
        <v>0</v>
      </c>
      <c r="G143" s="414">
        <v>0</v>
      </c>
      <c r="H143" s="269">
        <v>147</v>
      </c>
      <c r="I143" s="15">
        <v>243</v>
      </c>
      <c r="J143" s="329">
        <v>0.60493827160493829</v>
      </c>
      <c r="K143" s="422">
        <v>0.60520851896873384</v>
      </c>
      <c r="L143" s="429">
        <v>0.57354744176927497</v>
      </c>
      <c r="M143" s="14">
        <v>398.61547202964613</v>
      </c>
      <c r="N143" s="422">
        <f>Lisäosat[[#This Row],[HYTE-kerroin (sis. Kulttuurihyte)]]/$N$7</f>
        <v>0.8164909595650971</v>
      </c>
      <c r="O143" s="434">
        <v>0.15892878993778817</v>
      </c>
      <c r="P143" s="197">
        <v>218099.23262249999</v>
      </c>
      <c r="Q143" s="159">
        <v>0</v>
      </c>
      <c r="R143" s="159">
        <v>6103.1950491142479</v>
      </c>
      <c r="S143" s="159">
        <v>12137.995429442712</v>
      </c>
      <c r="T143" s="159">
        <v>1252.56547213669</v>
      </c>
      <c r="U143" s="307">
        <f t="shared" si="3"/>
        <v>237592.98857319361</v>
      </c>
      <c r="V143" s="44"/>
      <c r="W143" s="44"/>
      <c r="X143" s="110"/>
      <c r="Y143" s="110"/>
      <c r="Z143" s="111"/>
    </row>
    <row r="144" spans="1:26" s="45" customFormat="1" x14ac:dyDescent="0.25">
      <c r="A144" s="127">
        <v>436</v>
      </c>
      <c r="B144" s="124" t="s">
        <v>148</v>
      </c>
      <c r="C144" s="403">
        <v>2018</v>
      </c>
      <c r="D144" s="407">
        <v>6.2333333333333331E-2</v>
      </c>
      <c r="E144" s="415">
        <v>0</v>
      </c>
      <c r="F144" s="155">
        <v>0</v>
      </c>
      <c r="G144" s="414">
        <v>0</v>
      </c>
      <c r="H144" s="269">
        <v>494</v>
      </c>
      <c r="I144" s="15">
        <v>787</v>
      </c>
      <c r="J144" s="329">
        <v>0.62770012706480305</v>
      </c>
      <c r="K144" s="422">
        <v>0.62798054295606964</v>
      </c>
      <c r="L144" s="429">
        <v>0.47166313025616802</v>
      </c>
      <c r="M144" s="14">
        <v>951.81619685694704</v>
      </c>
      <c r="N144" s="422">
        <f>Lisäosat[[#This Row],[HYTE-kerroin (sis. Kulttuurihyte)]]/$N$7</f>
        <v>0.67145043943767857</v>
      </c>
      <c r="O144" s="434">
        <v>0.51062655619038921</v>
      </c>
      <c r="P144" s="197">
        <v>8720.9282599999988</v>
      </c>
      <c r="Q144" s="159">
        <v>0</v>
      </c>
      <c r="R144" s="159">
        <v>18388.011314794407</v>
      </c>
      <c r="S144" s="159">
        <v>28983.171647336185</v>
      </c>
      <c r="T144" s="159">
        <v>11685.239387047608</v>
      </c>
      <c r="U144" s="307">
        <f t="shared" si="3"/>
        <v>67777.350609178204</v>
      </c>
      <c r="V144" s="44"/>
      <c r="W144" s="44"/>
      <c r="X144" s="110"/>
      <c r="Y144" s="110"/>
      <c r="Z144" s="111"/>
    </row>
    <row r="145" spans="1:26" s="45" customFormat="1" x14ac:dyDescent="0.25">
      <c r="A145" s="127">
        <v>440</v>
      </c>
      <c r="B145" s="124" t="s">
        <v>149</v>
      </c>
      <c r="C145" s="403">
        <v>5955</v>
      </c>
      <c r="D145" s="407">
        <v>0</v>
      </c>
      <c r="E145" s="415">
        <v>0</v>
      </c>
      <c r="F145" s="155">
        <v>0</v>
      </c>
      <c r="G145" s="414">
        <v>0</v>
      </c>
      <c r="H145" s="269">
        <v>1169</v>
      </c>
      <c r="I145" s="15">
        <v>2553</v>
      </c>
      <c r="J145" s="329">
        <v>0.45789267528397964</v>
      </c>
      <c r="K145" s="422">
        <v>0.45809723216888043</v>
      </c>
      <c r="L145" s="429">
        <v>0.74756140773297897</v>
      </c>
      <c r="M145" s="14">
        <v>4451.7281830498896</v>
      </c>
      <c r="N145" s="422">
        <f>Lisäosat[[#This Row],[HYTE-kerroin (sis. Kulttuurihyte)]]/$N$7</f>
        <v>1.0642138499490956</v>
      </c>
      <c r="O145" s="434">
        <v>1.2816177764796599</v>
      </c>
      <c r="P145" s="197">
        <v>0</v>
      </c>
      <c r="Q145" s="159">
        <v>0</v>
      </c>
      <c r="R145" s="159">
        <v>39582.830444878055</v>
      </c>
      <c r="S145" s="159">
        <v>135556.84646119844</v>
      </c>
      <c r="T145" s="159">
        <v>86547.263960338489</v>
      </c>
      <c r="U145" s="307">
        <f t="shared" si="3"/>
        <v>261686.94086641498</v>
      </c>
      <c r="V145" s="44"/>
      <c r="W145" s="44"/>
      <c r="X145" s="110"/>
      <c r="Y145" s="110"/>
      <c r="Z145" s="111"/>
    </row>
    <row r="146" spans="1:26" s="45" customFormat="1" x14ac:dyDescent="0.25">
      <c r="A146" s="127">
        <v>441</v>
      </c>
      <c r="B146" s="124" t="s">
        <v>150</v>
      </c>
      <c r="C146" s="403">
        <v>4304</v>
      </c>
      <c r="D146" s="407">
        <v>0.6498666666666667</v>
      </c>
      <c r="E146" s="415">
        <v>0</v>
      </c>
      <c r="F146" s="155">
        <v>0</v>
      </c>
      <c r="G146" s="414">
        <v>0</v>
      </c>
      <c r="H146" s="269">
        <v>1146</v>
      </c>
      <c r="I146" s="15">
        <v>1633</v>
      </c>
      <c r="J146" s="329">
        <v>0.70177587262706675</v>
      </c>
      <c r="K146" s="422">
        <v>0.70208938077898053</v>
      </c>
      <c r="L146" s="429">
        <v>0.60060053472253105</v>
      </c>
      <c r="M146" s="14">
        <v>2584.9847014457737</v>
      </c>
      <c r="N146" s="422">
        <f>Lisäosat[[#This Row],[HYTE-kerroin (sis. Kulttuurihyte)]]/$N$7</f>
        <v>0.8550032154239483</v>
      </c>
      <c r="O146" s="434">
        <v>0</v>
      </c>
      <c r="P146" s="197">
        <v>193917.82182399998</v>
      </c>
      <c r="Q146" s="159">
        <v>0</v>
      </c>
      <c r="R146" s="159">
        <v>43846.212002603344</v>
      </c>
      <c r="S146" s="159">
        <v>78713.784820160174</v>
      </c>
      <c r="T146" s="159">
        <v>0</v>
      </c>
      <c r="U146" s="307">
        <f t="shared" si="3"/>
        <v>316477.81864676351</v>
      </c>
      <c r="V146" s="44"/>
      <c r="W146" s="44"/>
      <c r="X146" s="110"/>
      <c r="Y146" s="110"/>
      <c r="Z146" s="111"/>
    </row>
    <row r="147" spans="1:26" s="45" customFormat="1" x14ac:dyDescent="0.25">
      <c r="A147" s="127">
        <v>444</v>
      </c>
      <c r="B147" s="124" t="s">
        <v>151</v>
      </c>
      <c r="C147" s="403">
        <v>45435</v>
      </c>
      <c r="D147" s="407">
        <v>0</v>
      </c>
      <c r="E147" s="415">
        <v>0</v>
      </c>
      <c r="F147" s="155">
        <v>0</v>
      </c>
      <c r="G147" s="414">
        <v>0</v>
      </c>
      <c r="H147" s="269">
        <v>14993</v>
      </c>
      <c r="I147" s="15">
        <v>19293</v>
      </c>
      <c r="J147" s="329">
        <v>0.77712123568133518</v>
      </c>
      <c r="K147" s="422">
        <v>0.7774684032770226</v>
      </c>
      <c r="L147" s="429">
        <v>0.69395692355956895</v>
      </c>
      <c r="M147" s="14">
        <v>31529.932821929015</v>
      </c>
      <c r="N147" s="422">
        <f>Lisäosat[[#This Row],[HYTE-kerroin (sis. Kulttuurihyte)]]/$N$7</f>
        <v>0.98790355104038508</v>
      </c>
      <c r="O147" s="434">
        <v>0</v>
      </c>
      <c r="P147" s="197">
        <v>0</v>
      </c>
      <c r="Q147" s="159">
        <v>0</v>
      </c>
      <c r="R147" s="159">
        <v>512555.25786095596</v>
      </c>
      <c r="S147" s="159">
        <v>960098.65983011061</v>
      </c>
      <c r="T147" s="159">
        <v>0</v>
      </c>
      <c r="U147" s="307">
        <f t="shared" si="3"/>
        <v>1472653.9176910666</v>
      </c>
      <c r="V147" s="44"/>
      <c r="W147" s="44"/>
      <c r="X147" s="110"/>
      <c r="Y147" s="110"/>
      <c r="Z147" s="111"/>
    </row>
    <row r="148" spans="1:26" s="45" customFormat="1" x14ac:dyDescent="0.25">
      <c r="A148" s="127">
        <v>445</v>
      </c>
      <c r="B148" s="124" t="s">
        <v>152</v>
      </c>
      <c r="C148" s="403">
        <v>14712</v>
      </c>
      <c r="D148" s="407">
        <v>0</v>
      </c>
      <c r="E148" s="415">
        <v>0</v>
      </c>
      <c r="F148" s="155">
        <v>0</v>
      </c>
      <c r="G148" s="414">
        <v>0</v>
      </c>
      <c r="H148" s="269">
        <v>4986</v>
      </c>
      <c r="I148" s="15">
        <v>6362</v>
      </c>
      <c r="J148" s="329">
        <v>0.78371581263753531</v>
      </c>
      <c r="K148" s="422">
        <v>0.78406592626444838</v>
      </c>
      <c r="L148" s="429">
        <v>0.66475612795745398</v>
      </c>
      <c r="M148" s="14">
        <v>9779.8921545100638</v>
      </c>
      <c r="N148" s="422">
        <f>Lisäosat[[#This Row],[HYTE-kerroin (sis. Kulttuurihyte)]]/$N$7</f>
        <v>0.94633386754971005</v>
      </c>
      <c r="O148" s="434">
        <v>0</v>
      </c>
      <c r="P148" s="197">
        <v>0</v>
      </c>
      <c r="Q148" s="159">
        <v>0</v>
      </c>
      <c r="R148" s="159">
        <v>167375.43143350919</v>
      </c>
      <c r="S148" s="159">
        <v>297801.50195238064</v>
      </c>
      <c r="T148" s="159">
        <v>0</v>
      </c>
      <c r="U148" s="307">
        <f t="shared" si="3"/>
        <v>465176.93338588986</v>
      </c>
      <c r="V148" s="44"/>
      <c r="W148" s="44"/>
      <c r="X148" s="110"/>
      <c r="Y148" s="110"/>
      <c r="Z148" s="111"/>
    </row>
    <row r="149" spans="1:26" s="45" customFormat="1" x14ac:dyDescent="0.25">
      <c r="A149" s="127">
        <v>475</v>
      </c>
      <c r="B149" s="124" t="s">
        <v>153</v>
      </c>
      <c r="C149" s="403">
        <v>5392</v>
      </c>
      <c r="D149" s="407">
        <v>8.0533333333333332E-2</v>
      </c>
      <c r="E149" s="415">
        <v>0</v>
      </c>
      <c r="F149" s="155">
        <v>0</v>
      </c>
      <c r="G149" s="414">
        <v>0</v>
      </c>
      <c r="H149" s="269">
        <v>1693</v>
      </c>
      <c r="I149" s="15">
        <v>2432</v>
      </c>
      <c r="J149" s="329">
        <v>0.69613486842105265</v>
      </c>
      <c r="K149" s="422">
        <v>0.69644585653648106</v>
      </c>
      <c r="L149" s="429">
        <v>0.72474199170468001</v>
      </c>
      <c r="M149" s="14">
        <v>3907.8088192716345</v>
      </c>
      <c r="N149" s="422">
        <f>Lisäosat[[#This Row],[HYTE-kerroin (sis. Kulttuurihyte)]]/$N$7</f>
        <v>1.0317285740455269</v>
      </c>
      <c r="O149" s="434">
        <v>0</v>
      </c>
      <c r="P149" s="197">
        <v>30105.563391999996</v>
      </c>
      <c r="Q149" s="159">
        <v>0</v>
      </c>
      <c r="R149" s="159">
        <v>54488.475208032687</v>
      </c>
      <c r="S149" s="159">
        <v>118994.29128011197</v>
      </c>
      <c r="T149" s="159">
        <v>0</v>
      </c>
      <c r="U149" s="307">
        <f t="shared" si="3"/>
        <v>203588.32988014465</v>
      </c>
      <c r="V149" s="44"/>
      <c r="W149" s="44"/>
      <c r="X149" s="110"/>
      <c r="Y149" s="110"/>
      <c r="Z149" s="111"/>
    </row>
    <row r="150" spans="1:26" s="45" customFormat="1" x14ac:dyDescent="0.25">
      <c r="A150" s="127">
        <v>480</v>
      </c>
      <c r="B150" s="124" t="s">
        <v>154</v>
      </c>
      <c r="C150" s="403">
        <v>1890</v>
      </c>
      <c r="D150" s="407">
        <v>0</v>
      </c>
      <c r="E150" s="415">
        <v>0</v>
      </c>
      <c r="F150" s="155">
        <v>0</v>
      </c>
      <c r="G150" s="414">
        <v>0</v>
      </c>
      <c r="H150" s="269">
        <v>504</v>
      </c>
      <c r="I150" s="15">
        <v>814</v>
      </c>
      <c r="J150" s="329">
        <v>0.61916461916461918</v>
      </c>
      <c r="K150" s="422">
        <v>0.61944122194202444</v>
      </c>
      <c r="L150" s="429">
        <v>0.64985701904712001</v>
      </c>
      <c r="M150" s="14">
        <v>1228.2297659990568</v>
      </c>
      <c r="N150" s="422">
        <f>Lisäosat[[#This Row],[HYTE-kerroin (sis. Kulttuurihyte)]]/$N$7</f>
        <v>0.92512378649113713</v>
      </c>
      <c r="O150" s="434">
        <v>0</v>
      </c>
      <c r="P150" s="197">
        <v>0</v>
      </c>
      <c r="Q150" s="159">
        <v>0</v>
      </c>
      <c r="R150" s="159">
        <v>16987.494126415884</v>
      </c>
      <c r="S150" s="159">
        <v>37400.071828855856</v>
      </c>
      <c r="T150" s="159">
        <v>0</v>
      </c>
      <c r="U150" s="307">
        <f t="shared" si="3"/>
        <v>54387.565955271741</v>
      </c>
      <c r="V150" s="44"/>
      <c r="W150" s="44"/>
      <c r="X150" s="110"/>
      <c r="Y150" s="110"/>
      <c r="Z150" s="111"/>
    </row>
    <row r="151" spans="1:26" s="45" customFormat="1" x14ac:dyDescent="0.25">
      <c r="A151" s="127">
        <v>481</v>
      </c>
      <c r="B151" s="124" t="s">
        <v>155</v>
      </c>
      <c r="C151" s="403">
        <v>9612</v>
      </c>
      <c r="D151" s="407">
        <v>0</v>
      </c>
      <c r="E151" s="415">
        <v>0</v>
      </c>
      <c r="F151" s="155">
        <v>0</v>
      </c>
      <c r="G151" s="414">
        <v>0</v>
      </c>
      <c r="H151" s="269">
        <v>2413</v>
      </c>
      <c r="I151" s="15">
        <v>4656</v>
      </c>
      <c r="J151" s="329">
        <v>0.51825601374570451</v>
      </c>
      <c r="K151" s="422">
        <v>0.51848753707305884</v>
      </c>
      <c r="L151" s="429">
        <v>0.83966744857919495</v>
      </c>
      <c r="M151" s="14">
        <v>8070.8835157432222</v>
      </c>
      <c r="N151" s="422">
        <f>Lisäosat[[#This Row],[HYTE-kerroin (sis. Kulttuurihyte)]]/$N$7</f>
        <v>1.1953342145352943</v>
      </c>
      <c r="O151" s="434">
        <v>0</v>
      </c>
      <c r="P151" s="197">
        <v>0</v>
      </c>
      <c r="Q151" s="159">
        <v>0</v>
      </c>
      <c r="R151" s="159">
        <v>72313.51901408397</v>
      </c>
      <c r="S151" s="159">
        <v>245761.52733572241</v>
      </c>
      <c r="T151" s="159">
        <v>0</v>
      </c>
      <c r="U151" s="307">
        <f t="shared" si="3"/>
        <v>318075.04634980636</v>
      </c>
      <c r="V151" s="44"/>
      <c r="W151" s="44"/>
      <c r="X151" s="110"/>
      <c r="Y151" s="110"/>
      <c r="Z151" s="111"/>
    </row>
    <row r="152" spans="1:26" s="45" customFormat="1" x14ac:dyDescent="0.25">
      <c r="A152" s="127">
        <v>483</v>
      </c>
      <c r="B152" s="124" t="s">
        <v>156</v>
      </c>
      <c r="C152" s="403">
        <v>1031</v>
      </c>
      <c r="D152" s="407">
        <v>0.44555</v>
      </c>
      <c r="E152" s="415">
        <v>0</v>
      </c>
      <c r="F152" s="155">
        <v>0</v>
      </c>
      <c r="G152" s="414">
        <v>0</v>
      </c>
      <c r="H152" s="269">
        <v>262</v>
      </c>
      <c r="I152" s="15">
        <v>361</v>
      </c>
      <c r="J152" s="329">
        <v>0.72576177285318555</v>
      </c>
      <c r="K152" s="422">
        <v>0.72608599635674531</v>
      </c>
      <c r="L152" s="429">
        <v>0.53763974516194701</v>
      </c>
      <c r="M152" s="14">
        <v>554.30657726196739</v>
      </c>
      <c r="N152" s="422">
        <f>Lisäosat[[#This Row],[HYTE-kerroin (sis. Kulttuurihyte)]]/$N$7</f>
        <v>0.76537346252204752</v>
      </c>
      <c r="O152" s="434">
        <v>0</v>
      </c>
      <c r="P152" s="197">
        <v>31847.5709265</v>
      </c>
      <c r="Q152" s="159">
        <v>0</v>
      </c>
      <c r="R152" s="159">
        <v>10862.108549157603</v>
      </c>
      <c r="S152" s="159">
        <v>16878.849852610343</v>
      </c>
      <c r="T152" s="159">
        <v>0</v>
      </c>
      <c r="U152" s="307">
        <f t="shared" si="3"/>
        <v>59588.529328267949</v>
      </c>
      <c r="V152" s="44"/>
      <c r="W152" s="44"/>
      <c r="X152" s="110"/>
      <c r="Y152" s="110"/>
      <c r="Z152" s="111"/>
    </row>
    <row r="153" spans="1:26" s="45" customFormat="1" x14ac:dyDescent="0.25">
      <c r="A153" s="127">
        <v>484</v>
      </c>
      <c r="B153" s="124" t="s">
        <v>157</v>
      </c>
      <c r="C153" s="403">
        <v>2834</v>
      </c>
      <c r="D153" s="407">
        <v>0.84028333333333327</v>
      </c>
      <c r="E153" s="415">
        <v>0</v>
      </c>
      <c r="F153" s="155">
        <v>0</v>
      </c>
      <c r="G153" s="414">
        <v>0</v>
      </c>
      <c r="H153" s="269">
        <v>943</v>
      </c>
      <c r="I153" s="15">
        <v>1016</v>
      </c>
      <c r="J153" s="329">
        <v>0.92814960629921262</v>
      </c>
      <c r="K153" s="422">
        <v>0.92856424362021517</v>
      </c>
      <c r="L153" s="429">
        <v>0.59990296275670296</v>
      </c>
      <c r="M153" s="14">
        <v>1700.1249964524961</v>
      </c>
      <c r="N153" s="422">
        <f>Lisäosat[[#This Row],[HYTE-kerroin (sis. Kulttuurihyte)]]/$N$7</f>
        <v>0.85401016556919218</v>
      </c>
      <c r="O153" s="434">
        <v>0</v>
      </c>
      <c r="P153" s="197">
        <v>165099.89447899998</v>
      </c>
      <c r="Q153" s="159">
        <v>0</v>
      </c>
      <c r="R153" s="159">
        <v>38183.805973749702</v>
      </c>
      <c r="S153" s="159">
        <v>51769.464269281911</v>
      </c>
      <c r="T153" s="159">
        <v>0</v>
      </c>
      <c r="U153" s="307">
        <f t="shared" si="3"/>
        <v>255053.16472203159</v>
      </c>
      <c r="V153" s="44"/>
      <c r="W153" s="44"/>
      <c r="X153" s="110"/>
      <c r="Y153" s="110"/>
      <c r="Z153" s="111"/>
    </row>
    <row r="154" spans="1:26" s="45" customFormat="1" x14ac:dyDescent="0.25">
      <c r="A154" s="127">
        <v>489</v>
      </c>
      <c r="B154" s="124" t="s">
        <v>158</v>
      </c>
      <c r="C154" s="403">
        <v>1664</v>
      </c>
      <c r="D154" s="407">
        <v>1.1574333333333333</v>
      </c>
      <c r="E154" s="415">
        <v>0</v>
      </c>
      <c r="F154" s="155">
        <v>0</v>
      </c>
      <c r="G154" s="414">
        <v>0</v>
      </c>
      <c r="H154" s="269">
        <v>442</v>
      </c>
      <c r="I154" s="15">
        <v>617</v>
      </c>
      <c r="J154" s="329">
        <v>0.71636952998379255</v>
      </c>
      <c r="K154" s="422">
        <v>0.71668955763961917</v>
      </c>
      <c r="L154" s="429">
        <v>0.81822521702709605</v>
      </c>
      <c r="M154" s="14">
        <v>1361.5267611330878</v>
      </c>
      <c r="N154" s="422">
        <f>Lisäosat[[#This Row],[HYTE-kerroin (sis. Kulttuurihyte)]]/$N$7</f>
        <v>1.1648094716104831</v>
      </c>
      <c r="O154" s="434">
        <v>0</v>
      </c>
      <c r="P154" s="197">
        <v>200291.15308799996</v>
      </c>
      <c r="Q154" s="159">
        <v>0</v>
      </c>
      <c r="R154" s="159">
        <v>17304.211360967853</v>
      </c>
      <c r="S154" s="159">
        <v>41459.016930653059</v>
      </c>
      <c r="T154" s="159">
        <v>0</v>
      </c>
      <c r="U154" s="307">
        <f t="shared" si="3"/>
        <v>259054.38137962087</v>
      </c>
      <c r="V154" s="44"/>
      <c r="W154" s="44"/>
      <c r="X154" s="110"/>
      <c r="Y154" s="110"/>
      <c r="Z154" s="111"/>
    </row>
    <row r="155" spans="1:26" s="45" customFormat="1" x14ac:dyDescent="0.25">
      <c r="A155" s="127">
        <v>491</v>
      </c>
      <c r="B155" s="124" t="s">
        <v>159</v>
      </c>
      <c r="C155" s="403">
        <v>51551</v>
      </c>
      <c r="D155" s="407">
        <v>0</v>
      </c>
      <c r="E155" s="415">
        <v>0</v>
      </c>
      <c r="F155" s="155">
        <v>0</v>
      </c>
      <c r="G155" s="414">
        <v>0</v>
      </c>
      <c r="H155" s="269">
        <v>21399</v>
      </c>
      <c r="I155" s="15">
        <v>20786</v>
      </c>
      <c r="J155" s="329">
        <v>1.0294910035600886</v>
      </c>
      <c r="K155" s="422">
        <v>1.0299509136745952</v>
      </c>
      <c r="L155" s="429">
        <v>0.67956025196727698</v>
      </c>
      <c r="M155" s="14">
        <v>35032.010549165097</v>
      </c>
      <c r="N155" s="422">
        <f>Lisäosat[[#This Row],[HYTE-kerroin (sis. Kulttuurihyte)]]/$N$7</f>
        <v>0.96740872995518756</v>
      </c>
      <c r="O155" s="434">
        <v>0</v>
      </c>
      <c r="P155" s="197">
        <v>0</v>
      </c>
      <c r="Q155" s="159">
        <v>0</v>
      </c>
      <c r="R155" s="159">
        <v>770408.44348267466</v>
      </c>
      <c r="S155" s="159">
        <v>1066738.2822971062</v>
      </c>
      <c r="T155" s="159">
        <v>0</v>
      </c>
      <c r="U155" s="307">
        <f t="shared" si="3"/>
        <v>1837146.7257797809</v>
      </c>
      <c r="V155" s="44"/>
      <c r="W155" s="44"/>
      <c r="X155" s="110"/>
      <c r="Y155" s="110"/>
      <c r="Z155" s="111"/>
    </row>
    <row r="156" spans="1:26" s="45" customFormat="1" x14ac:dyDescent="0.25">
      <c r="A156" s="127">
        <v>494</v>
      </c>
      <c r="B156" s="124" t="s">
        <v>160</v>
      </c>
      <c r="C156" s="403">
        <v>8767</v>
      </c>
      <c r="D156" s="407">
        <v>0.19033333333333333</v>
      </c>
      <c r="E156" s="415">
        <v>0</v>
      </c>
      <c r="F156" s="155">
        <v>0</v>
      </c>
      <c r="G156" s="414">
        <v>0</v>
      </c>
      <c r="H156" s="269">
        <v>2495</v>
      </c>
      <c r="I156" s="15">
        <v>3431</v>
      </c>
      <c r="J156" s="329">
        <v>0.72719323812299619</v>
      </c>
      <c r="K156" s="422">
        <v>0.72751810111282034</v>
      </c>
      <c r="L156" s="429">
        <v>0.66870904997696301</v>
      </c>
      <c r="M156" s="14">
        <v>5862.5722411480347</v>
      </c>
      <c r="N156" s="422">
        <f>Lisäosat[[#This Row],[HYTE-kerroin (sis. Kulttuurihyte)]]/$N$7</f>
        <v>0.95196117029355753</v>
      </c>
      <c r="O156" s="434">
        <v>0</v>
      </c>
      <c r="P156" s="197">
        <v>115687.66626999999</v>
      </c>
      <c r="Q156" s="159">
        <v>0</v>
      </c>
      <c r="R156" s="159">
        <v>92546.973802537948</v>
      </c>
      <c r="S156" s="159">
        <v>178517.59417542181</v>
      </c>
      <c r="T156" s="159">
        <v>0</v>
      </c>
      <c r="U156" s="307">
        <f t="shared" si="3"/>
        <v>386752.23424795974</v>
      </c>
      <c r="V156" s="44"/>
      <c r="W156" s="44"/>
      <c r="X156" s="110"/>
      <c r="Y156" s="110"/>
      <c r="Z156" s="111"/>
    </row>
    <row r="157" spans="1:26" s="45" customFormat="1" x14ac:dyDescent="0.25">
      <c r="A157" s="127">
        <v>495</v>
      </c>
      <c r="B157" s="124" t="s">
        <v>161</v>
      </c>
      <c r="C157" s="403">
        <v>1386</v>
      </c>
      <c r="D157" s="407">
        <v>0.85261666666666658</v>
      </c>
      <c r="E157" s="415">
        <v>0</v>
      </c>
      <c r="F157" s="155">
        <v>0</v>
      </c>
      <c r="G157" s="414">
        <v>0</v>
      </c>
      <c r="H157" s="269">
        <v>521</v>
      </c>
      <c r="I157" s="15">
        <v>475</v>
      </c>
      <c r="J157" s="329">
        <v>1.0968421052631578</v>
      </c>
      <c r="K157" s="422">
        <v>1.097332103501591</v>
      </c>
      <c r="L157" s="429">
        <v>0.54501843621787704</v>
      </c>
      <c r="M157" s="14">
        <v>755.3955525979776</v>
      </c>
      <c r="N157" s="422">
        <f>Lisäosat[[#This Row],[HYTE-kerroin (sis. Kulttuurihyte)]]/$N$7</f>
        <v>0.77587762329732002</v>
      </c>
      <c r="O157" s="434">
        <v>0</v>
      </c>
      <c r="P157" s="197">
        <v>81929.112110999995</v>
      </c>
      <c r="Q157" s="159">
        <v>0</v>
      </c>
      <c r="R157" s="159">
        <v>22068.292307026008</v>
      </c>
      <c r="S157" s="159">
        <v>23002.086994188929</v>
      </c>
      <c r="T157" s="159">
        <v>0</v>
      </c>
      <c r="U157" s="307">
        <f t="shared" si="3"/>
        <v>126999.49141221493</v>
      </c>
      <c r="V157" s="44"/>
      <c r="W157" s="44"/>
      <c r="X157" s="110"/>
      <c r="Y157" s="110"/>
      <c r="Z157" s="111"/>
    </row>
    <row r="158" spans="1:26" s="45" customFormat="1" x14ac:dyDescent="0.25">
      <c r="A158" s="127">
        <v>498</v>
      </c>
      <c r="B158" s="124" t="s">
        <v>162</v>
      </c>
      <c r="C158" s="403">
        <v>2323</v>
      </c>
      <c r="D158" s="407">
        <v>1.8335333333333335</v>
      </c>
      <c r="E158" s="415">
        <v>0</v>
      </c>
      <c r="F158" s="155">
        <v>13</v>
      </c>
      <c r="G158" s="414">
        <v>5.5962117950925528E-3</v>
      </c>
      <c r="H158" s="269">
        <v>1038</v>
      </c>
      <c r="I158" s="15">
        <v>987</v>
      </c>
      <c r="J158" s="329">
        <v>1.0516717325227964</v>
      </c>
      <c r="K158" s="422">
        <v>1.0521415515549739</v>
      </c>
      <c r="L158" s="429">
        <v>0.71163400203706495</v>
      </c>
      <c r="M158" s="14">
        <v>1653.1257867321019</v>
      </c>
      <c r="N158" s="422">
        <f>Lisäosat[[#This Row],[HYTE-kerroin (sis. Kulttuurihyte)]]/$N$7</f>
        <v>1.0130682954316683</v>
      </c>
      <c r="O158" s="434">
        <v>0.61506281322514977</v>
      </c>
      <c r="P158" s="197">
        <v>885891.37715399999</v>
      </c>
      <c r="Q158" s="159">
        <v>0</v>
      </c>
      <c r="R158" s="159">
        <v>35464.251200044586</v>
      </c>
      <c r="S158" s="159">
        <v>50338.320139655305</v>
      </c>
      <c r="T158" s="159">
        <v>16202.488977483739</v>
      </c>
      <c r="U158" s="307">
        <f t="shared" si="3"/>
        <v>987896.4374711836</v>
      </c>
      <c r="V158" s="44"/>
      <c r="W158" s="44"/>
      <c r="X158" s="110"/>
      <c r="Y158" s="110"/>
      <c r="Z158" s="111"/>
    </row>
    <row r="159" spans="1:26" s="45" customFormat="1" x14ac:dyDescent="0.25">
      <c r="A159" s="127">
        <v>499</v>
      </c>
      <c r="B159" s="124" t="s">
        <v>163</v>
      </c>
      <c r="C159" s="403">
        <v>19792</v>
      </c>
      <c r="D159" s="407">
        <v>0</v>
      </c>
      <c r="E159" s="415">
        <v>0</v>
      </c>
      <c r="F159" s="155">
        <v>0</v>
      </c>
      <c r="G159" s="414">
        <v>0</v>
      </c>
      <c r="H159" s="269">
        <v>5381</v>
      </c>
      <c r="I159" s="15">
        <v>9337</v>
      </c>
      <c r="J159" s="329">
        <v>0.57630930705794148</v>
      </c>
      <c r="K159" s="422">
        <v>0.57656676484871738</v>
      </c>
      <c r="L159" s="429">
        <v>0.77939184100721004</v>
      </c>
      <c r="M159" s="14">
        <v>15425.723317214701</v>
      </c>
      <c r="N159" s="422">
        <f>Lisäosat[[#This Row],[HYTE-kerroin (sis. Kulttuurihyte)]]/$N$7</f>
        <v>1.1095270343777075</v>
      </c>
      <c r="O159" s="434">
        <v>0.22025538297500238</v>
      </c>
      <c r="P159" s="197">
        <v>0</v>
      </c>
      <c r="Q159" s="159">
        <v>0</v>
      </c>
      <c r="R159" s="159">
        <v>165579.55053744317</v>
      </c>
      <c r="S159" s="159">
        <v>469719.24638759275</v>
      </c>
      <c r="T159" s="159">
        <v>49434.400081799744</v>
      </c>
      <c r="U159" s="307">
        <f t="shared" si="3"/>
        <v>684733.1970068356</v>
      </c>
      <c r="V159" s="44"/>
      <c r="W159" s="44"/>
      <c r="X159" s="110"/>
      <c r="Y159" s="110"/>
      <c r="Z159" s="111"/>
    </row>
    <row r="160" spans="1:26" s="45" customFormat="1" x14ac:dyDescent="0.25">
      <c r="A160" s="127">
        <v>500</v>
      </c>
      <c r="B160" s="124" t="s">
        <v>164</v>
      </c>
      <c r="C160" s="403">
        <v>10646</v>
      </c>
      <c r="D160" s="407">
        <v>0</v>
      </c>
      <c r="E160" s="415">
        <v>0</v>
      </c>
      <c r="F160" s="155">
        <v>0</v>
      </c>
      <c r="G160" s="414">
        <v>0</v>
      </c>
      <c r="H160" s="269">
        <v>2849</v>
      </c>
      <c r="I160" s="15">
        <v>4618</v>
      </c>
      <c r="J160" s="329">
        <v>0.61693373754872238</v>
      </c>
      <c r="K160" s="422">
        <v>0.61720934371225167</v>
      </c>
      <c r="L160" s="429">
        <v>0.79683642583248304</v>
      </c>
      <c r="M160" s="14">
        <v>8483.1205894126142</v>
      </c>
      <c r="N160" s="422">
        <f>Lisäosat[[#This Row],[HYTE-kerroin (sis. Kulttuurihyte)]]/$N$7</f>
        <v>1.1343608053370271</v>
      </c>
      <c r="O160" s="434">
        <v>0.50615417293350029</v>
      </c>
      <c r="P160" s="197">
        <v>0</v>
      </c>
      <c r="Q160" s="159">
        <v>0</v>
      </c>
      <c r="R160" s="159">
        <v>95342.462867560753</v>
      </c>
      <c r="S160" s="159">
        <v>258314.30580808883</v>
      </c>
      <c r="T160" s="159">
        <v>61105.786466067497</v>
      </c>
      <c r="U160" s="307">
        <f t="shared" si="3"/>
        <v>414762.55514171708</v>
      </c>
      <c r="V160" s="44"/>
      <c r="W160" s="44"/>
      <c r="X160" s="110"/>
      <c r="Y160" s="110"/>
      <c r="Z160" s="111"/>
    </row>
    <row r="161" spans="1:26" s="45" customFormat="1" x14ac:dyDescent="0.25">
      <c r="A161" s="127">
        <v>503</v>
      </c>
      <c r="B161" s="124" t="s">
        <v>165</v>
      </c>
      <c r="C161" s="403">
        <v>7424</v>
      </c>
      <c r="D161" s="407">
        <v>0</v>
      </c>
      <c r="E161" s="415">
        <v>0</v>
      </c>
      <c r="F161" s="155">
        <v>0</v>
      </c>
      <c r="G161" s="414">
        <v>0</v>
      </c>
      <c r="H161" s="269">
        <v>1899</v>
      </c>
      <c r="I161" s="15">
        <v>3198</v>
      </c>
      <c r="J161" s="329">
        <v>0.59380863039399623</v>
      </c>
      <c r="K161" s="422">
        <v>0.59407390575264929</v>
      </c>
      <c r="L161" s="429">
        <v>0.636293686196584</v>
      </c>
      <c r="M161" s="14">
        <v>4723.8443263234394</v>
      </c>
      <c r="N161" s="422">
        <f>Lisäosat[[#This Row],[HYTE-kerroin (sis. Kulttuurihyte)]]/$N$7</f>
        <v>0.90581529019678886</v>
      </c>
      <c r="O161" s="434">
        <v>0</v>
      </c>
      <c r="P161" s="197">
        <v>0</v>
      </c>
      <c r="Q161" s="159">
        <v>0</v>
      </c>
      <c r="R161" s="159">
        <v>63994.97185322427</v>
      </c>
      <c r="S161" s="159">
        <v>143842.88836146434</v>
      </c>
      <c r="T161" s="159">
        <v>0</v>
      </c>
      <c r="U161" s="307">
        <f t="shared" si="3"/>
        <v>207837.86021468861</v>
      </c>
      <c r="V161" s="44"/>
      <c r="W161" s="44"/>
      <c r="X161" s="110"/>
      <c r="Y161" s="110"/>
      <c r="Z161" s="111"/>
    </row>
    <row r="162" spans="1:26" s="45" customFormat="1" x14ac:dyDescent="0.25">
      <c r="A162" s="127">
        <v>504</v>
      </c>
      <c r="B162" s="124" t="s">
        <v>166</v>
      </c>
      <c r="C162" s="403">
        <v>1692</v>
      </c>
      <c r="D162" s="407">
        <v>0</v>
      </c>
      <c r="E162" s="415">
        <v>0</v>
      </c>
      <c r="F162" s="155">
        <v>0</v>
      </c>
      <c r="G162" s="414">
        <v>0</v>
      </c>
      <c r="H162" s="269">
        <v>454</v>
      </c>
      <c r="I162" s="15">
        <v>691</v>
      </c>
      <c r="J162" s="329">
        <v>0.65701881331403766</v>
      </c>
      <c r="K162" s="422">
        <v>0.65731232690145058</v>
      </c>
      <c r="L162" s="429">
        <v>0.70866257519064502</v>
      </c>
      <c r="M162" s="14">
        <v>1199.0570772225715</v>
      </c>
      <c r="N162" s="422">
        <f>Lisäosat[[#This Row],[HYTE-kerroin (sis. Kulttuurihyte)]]/$N$7</f>
        <v>1.008838230086722</v>
      </c>
      <c r="O162" s="434">
        <v>0</v>
      </c>
      <c r="P162" s="197">
        <v>0</v>
      </c>
      <c r="Q162" s="159">
        <v>0</v>
      </c>
      <c r="R162" s="159">
        <v>16137.622352771361</v>
      </c>
      <c r="S162" s="159">
        <v>36511.752162711033</v>
      </c>
      <c r="T162" s="159">
        <v>0</v>
      </c>
      <c r="U162" s="307">
        <f t="shared" si="3"/>
        <v>52649.374515482392</v>
      </c>
      <c r="V162" s="44"/>
      <c r="W162" s="44"/>
      <c r="X162" s="110"/>
      <c r="Y162" s="110"/>
      <c r="Z162" s="111"/>
    </row>
    <row r="163" spans="1:26" s="45" customFormat="1" x14ac:dyDescent="0.25">
      <c r="A163" s="127">
        <v>505</v>
      </c>
      <c r="B163" s="124" t="s">
        <v>167</v>
      </c>
      <c r="C163" s="403">
        <v>20861</v>
      </c>
      <c r="D163" s="407">
        <v>0</v>
      </c>
      <c r="E163" s="415">
        <v>0</v>
      </c>
      <c r="F163" s="155">
        <v>0</v>
      </c>
      <c r="G163" s="414">
        <v>0</v>
      </c>
      <c r="H163" s="269">
        <v>6138</v>
      </c>
      <c r="I163" s="15">
        <v>9615</v>
      </c>
      <c r="J163" s="329">
        <v>0.63837753510140405</v>
      </c>
      <c r="K163" s="422">
        <v>0.63866272096922772</v>
      </c>
      <c r="L163" s="429">
        <v>0.66016796318664805</v>
      </c>
      <c r="M163" s="14">
        <v>13771.763880036666</v>
      </c>
      <c r="N163" s="422">
        <f>Lisäosat[[#This Row],[HYTE-kerroin (sis. Kulttuurihyte)]]/$N$7</f>
        <v>0.93980224560610615</v>
      </c>
      <c r="O163" s="434">
        <v>0</v>
      </c>
      <c r="P163" s="197">
        <v>0</v>
      </c>
      <c r="Q163" s="159">
        <v>0</v>
      </c>
      <c r="R163" s="159">
        <v>193318.80525123776</v>
      </c>
      <c r="S163" s="159">
        <v>419355.54126914835</v>
      </c>
      <c r="T163" s="159">
        <v>0</v>
      </c>
      <c r="U163" s="307">
        <f t="shared" si="3"/>
        <v>612674.34652038617</v>
      </c>
      <c r="V163" s="44"/>
      <c r="W163" s="44"/>
      <c r="X163" s="110"/>
      <c r="Y163" s="110"/>
      <c r="Z163" s="111"/>
    </row>
    <row r="164" spans="1:26" s="45" customFormat="1" x14ac:dyDescent="0.25">
      <c r="A164" s="127">
        <v>507</v>
      </c>
      <c r="B164" s="124" t="s">
        <v>168</v>
      </c>
      <c r="C164" s="403">
        <v>7034</v>
      </c>
      <c r="D164" s="407">
        <v>1.02258</v>
      </c>
      <c r="E164" s="415">
        <v>0</v>
      </c>
      <c r="F164" s="155">
        <v>0</v>
      </c>
      <c r="G164" s="414">
        <v>0</v>
      </c>
      <c r="H164" s="269">
        <v>2341</v>
      </c>
      <c r="I164" s="15">
        <v>2456</v>
      </c>
      <c r="J164" s="329">
        <v>0.95317589576547235</v>
      </c>
      <c r="K164" s="422">
        <v>0.95360171321686393</v>
      </c>
      <c r="L164" s="429">
        <v>0.64002976786920096</v>
      </c>
      <c r="M164" s="14">
        <v>4501.9693871919599</v>
      </c>
      <c r="N164" s="422">
        <f>Lisäosat[[#This Row],[HYTE-kerroin (sis. Kulttuurihyte)]]/$N$7</f>
        <v>0.91113390324905619</v>
      </c>
      <c r="O164" s="434">
        <v>0</v>
      </c>
      <c r="P164" s="197">
        <v>748018.11874140007</v>
      </c>
      <c r="Q164" s="159">
        <v>0</v>
      </c>
      <c r="R164" s="159">
        <v>97327.775880635279</v>
      </c>
      <c r="S164" s="159">
        <v>137086.7105759581</v>
      </c>
      <c r="T164" s="159">
        <v>0</v>
      </c>
      <c r="U164" s="307">
        <f t="shared" si="3"/>
        <v>982432.60519799346</v>
      </c>
      <c r="V164" s="44"/>
      <c r="W164" s="44"/>
      <c r="X164" s="110"/>
      <c r="Y164" s="110"/>
      <c r="Z164" s="111"/>
    </row>
    <row r="165" spans="1:26" s="45" customFormat="1" x14ac:dyDescent="0.25">
      <c r="A165" s="127">
        <v>508</v>
      </c>
      <c r="B165" s="124" t="s">
        <v>169</v>
      </c>
      <c r="C165" s="403">
        <v>9109</v>
      </c>
      <c r="D165" s="407">
        <v>0.56678333333333331</v>
      </c>
      <c r="E165" s="415">
        <v>0</v>
      </c>
      <c r="F165" s="155">
        <v>0</v>
      </c>
      <c r="G165" s="414">
        <v>0</v>
      </c>
      <c r="H165" s="269">
        <v>3407</v>
      </c>
      <c r="I165" s="15">
        <v>3250</v>
      </c>
      <c r="J165" s="329">
        <v>1.0483076923076924</v>
      </c>
      <c r="K165" s="422">
        <v>1.0487760085038904</v>
      </c>
      <c r="L165" s="429">
        <v>0.687436040296871</v>
      </c>
      <c r="M165" s="14">
        <v>6261.8548910641975</v>
      </c>
      <c r="N165" s="422">
        <f>Lisäosat[[#This Row],[HYTE-kerroin (sis. Kulttuurihyte)]]/$N$7</f>
        <v>0.97862054872073734</v>
      </c>
      <c r="O165" s="434">
        <v>0</v>
      </c>
      <c r="P165" s="197">
        <v>357938.96114649996</v>
      </c>
      <c r="Q165" s="159">
        <v>0</v>
      </c>
      <c r="R165" s="159">
        <v>138618.39259781269</v>
      </c>
      <c r="S165" s="159">
        <v>190675.90542977702</v>
      </c>
      <c r="T165" s="159">
        <v>0</v>
      </c>
      <c r="U165" s="307">
        <f t="shared" si="3"/>
        <v>687233.25917408965</v>
      </c>
      <c r="V165" s="44"/>
      <c r="W165" s="44"/>
      <c r="X165" s="110"/>
      <c r="Y165" s="110"/>
      <c r="Z165" s="111"/>
    </row>
    <row r="166" spans="1:26" s="45" customFormat="1" x14ac:dyDescent="0.25">
      <c r="A166" s="127">
        <v>529</v>
      </c>
      <c r="B166" s="124" t="s">
        <v>170</v>
      </c>
      <c r="C166" s="403">
        <v>20390</v>
      </c>
      <c r="D166" s="407">
        <v>0</v>
      </c>
      <c r="E166" s="415">
        <v>0</v>
      </c>
      <c r="F166" s="155">
        <v>0</v>
      </c>
      <c r="G166" s="414">
        <v>0</v>
      </c>
      <c r="H166" s="269">
        <v>5221</v>
      </c>
      <c r="I166" s="15">
        <v>8683</v>
      </c>
      <c r="J166" s="329">
        <v>0.60128987677070134</v>
      </c>
      <c r="K166" s="422">
        <v>0.60155849426723218</v>
      </c>
      <c r="L166" s="429">
        <v>0.70251354014392997</v>
      </c>
      <c r="M166" s="14">
        <v>14324.251083534733</v>
      </c>
      <c r="N166" s="422">
        <f>Lisäosat[[#This Row],[HYTE-kerroin (sis. Kulttuurihyte)]]/$N$7</f>
        <v>1.0000845836399621</v>
      </c>
      <c r="O166" s="434">
        <v>0.89909963929167469</v>
      </c>
      <c r="P166" s="197">
        <v>0</v>
      </c>
      <c r="Q166" s="159">
        <v>0</v>
      </c>
      <c r="R166" s="159">
        <v>177976.43439955963</v>
      </c>
      <c r="S166" s="159">
        <v>436178.9904863587</v>
      </c>
      <c r="T166" s="159">
        <v>207892.1562560832</v>
      </c>
      <c r="U166" s="307">
        <f t="shared" si="3"/>
        <v>822047.58114200155</v>
      </c>
      <c r="V166" s="44"/>
      <c r="W166" s="44"/>
      <c r="X166" s="110"/>
      <c r="Y166" s="110"/>
      <c r="Z166" s="111"/>
    </row>
    <row r="167" spans="1:26" s="45" customFormat="1" x14ac:dyDescent="0.25">
      <c r="A167" s="127">
        <v>531</v>
      </c>
      <c r="B167" s="124" t="s">
        <v>171</v>
      </c>
      <c r="C167" s="403">
        <v>4890</v>
      </c>
      <c r="D167" s="407">
        <v>0</v>
      </c>
      <c r="E167" s="415">
        <v>0</v>
      </c>
      <c r="F167" s="155">
        <v>0</v>
      </c>
      <c r="G167" s="414">
        <v>0</v>
      </c>
      <c r="H167" s="269">
        <v>1340</v>
      </c>
      <c r="I167" s="15">
        <v>1968</v>
      </c>
      <c r="J167" s="329">
        <v>0.68089430894308944</v>
      </c>
      <c r="K167" s="422">
        <v>0.68119848856050236</v>
      </c>
      <c r="L167" s="429">
        <v>0.66171559246613199</v>
      </c>
      <c r="M167" s="14">
        <v>3235.7892471593855</v>
      </c>
      <c r="N167" s="422">
        <f>Lisäosat[[#This Row],[HYTE-kerroin (sis. Kulttuurihyte)]]/$N$7</f>
        <v>0.94200542048482039</v>
      </c>
      <c r="O167" s="434">
        <v>0</v>
      </c>
      <c r="P167" s="197">
        <v>0</v>
      </c>
      <c r="Q167" s="159">
        <v>0</v>
      </c>
      <c r="R167" s="159">
        <v>48333.689437473033</v>
      </c>
      <c r="S167" s="159">
        <v>98531.035166992806</v>
      </c>
      <c r="T167" s="159">
        <v>0</v>
      </c>
      <c r="U167" s="307">
        <f t="shared" si="3"/>
        <v>146864.72460446582</v>
      </c>
      <c r="V167" s="44"/>
      <c r="W167" s="44"/>
      <c r="X167" s="110"/>
      <c r="Y167" s="110"/>
      <c r="Z167" s="111"/>
    </row>
    <row r="168" spans="1:26" s="45" customFormat="1" x14ac:dyDescent="0.25">
      <c r="A168" s="127">
        <v>535</v>
      </c>
      <c r="B168" s="124" t="s">
        <v>172</v>
      </c>
      <c r="C168" s="403">
        <v>10300</v>
      </c>
      <c r="D168" s="407">
        <v>8.7833333333333333E-2</v>
      </c>
      <c r="E168" s="415">
        <v>0</v>
      </c>
      <c r="F168" s="155">
        <v>0</v>
      </c>
      <c r="G168" s="414">
        <v>0</v>
      </c>
      <c r="H168" s="269">
        <v>3729</v>
      </c>
      <c r="I168" s="15">
        <v>3954</v>
      </c>
      <c r="J168" s="329">
        <v>0.94309559939301968</v>
      </c>
      <c r="K168" s="422">
        <v>0.94351691361879497</v>
      </c>
      <c r="L168" s="429">
        <v>0.63472884054112</v>
      </c>
      <c r="M168" s="14">
        <v>6537.7070575735361</v>
      </c>
      <c r="N168" s="422">
        <f>Lisäosat[[#This Row],[HYTE-kerroin (sis. Kulttuurihyte)]]/$N$7</f>
        <v>0.90358760642077951</v>
      </c>
      <c r="O168" s="434">
        <v>0</v>
      </c>
      <c r="P168" s="197">
        <v>62721.695499999994</v>
      </c>
      <c r="Q168" s="159">
        <v>0</v>
      </c>
      <c r="R168" s="159">
        <v>141011.43329106978</v>
      </c>
      <c r="S168" s="159">
        <v>199075.71068380689</v>
      </c>
      <c r="T168" s="159">
        <v>0</v>
      </c>
      <c r="U168" s="307">
        <f t="shared" si="3"/>
        <v>402808.83947487664</v>
      </c>
      <c r="V168" s="44"/>
      <c r="W168" s="44"/>
      <c r="X168" s="110"/>
      <c r="Y168" s="110"/>
      <c r="Z168" s="111"/>
    </row>
    <row r="169" spans="1:26" s="45" customFormat="1" x14ac:dyDescent="0.25">
      <c r="A169" s="127">
        <v>536</v>
      </c>
      <c r="B169" s="124" t="s">
        <v>173</v>
      </c>
      <c r="C169" s="403">
        <v>36571</v>
      </c>
      <c r="D169" s="407">
        <v>0</v>
      </c>
      <c r="E169" s="415">
        <v>0</v>
      </c>
      <c r="F169" s="155">
        <v>0</v>
      </c>
      <c r="G169" s="414">
        <v>0</v>
      </c>
      <c r="H169" s="269">
        <v>12345</v>
      </c>
      <c r="I169" s="15">
        <v>16017</v>
      </c>
      <c r="J169" s="329">
        <v>0.77074358494100015</v>
      </c>
      <c r="K169" s="422">
        <v>0.77108790341408995</v>
      </c>
      <c r="L169" s="429">
        <v>0.67797889882806595</v>
      </c>
      <c r="M169" s="14">
        <v>24794.366309041201</v>
      </c>
      <c r="N169" s="422">
        <f>Lisäosat[[#This Row],[HYTE-kerroin (sis. Kulttuurihyte)]]/$N$7</f>
        <v>0.96515754644704965</v>
      </c>
      <c r="O169" s="434">
        <v>1.1424871595878905</v>
      </c>
      <c r="P169" s="197">
        <v>0</v>
      </c>
      <c r="Q169" s="159">
        <v>0</v>
      </c>
      <c r="R169" s="159">
        <v>409174.10243562947</v>
      </c>
      <c r="S169" s="159">
        <v>754998.05213955103</v>
      </c>
      <c r="T169" s="159">
        <v>473806.72233669431</v>
      </c>
      <c r="U169" s="307">
        <f t="shared" si="3"/>
        <v>1637978.8769118749</v>
      </c>
      <c r="V169" s="44"/>
      <c r="W169" s="44"/>
      <c r="X169" s="110"/>
      <c r="Y169" s="110"/>
      <c r="Z169" s="111"/>
    </row>
    <row r="170" spans="1:26" s="45" customFormat="1" x14ac:dyDescent="0.25">
      <c r="A170" s="127">
        <v>538</v>
      </c>
      <c r="B170" s="124" t="s">
        <v>174</v>
      </c>
      <c r="C170" s="403">
        <v>4667</v>
      </c>
      <c r="D170" s="407">
        <v>0</v>
      </c>
      <c r="E170" s="415">
        <v>0</v>
      </c>
      <c r="F170" s="155">
        <v>0</v>
      </c>
      <c r="G170" s="414">
        <v>0</v>
      </c>
      <c r="H170" s="269">
        <v>929</v>
      </c>
      <c r="I170" s="15">
        <v>2154</v>
      </c>
      <c r="J170" s="329">
        <v>0.43129062209842156</v>
      </c>
      <c r="K170" s="422">
        <v>0.43148329490343784</v>
      </c>
      <c r="L170" s="429">
        <v>0.76468276097507704</v>
      </c>
      <c r="M170" s="14">
        <v>3568.7744454706844</v>
      </c>
      <c r="N170" s="422">
        <f>Lisäosat[[#This Row],[HYTE-kerroin (sis. Kulttuurihyte)]]/$N$7</f>
        <v>1.0885874747264461</v>
      </c>
      <c r="O170" s="434">
        <v>0.16770957301873354</v>
      </c>
      <c r="P170" s="197">
        <v>0</v>
      </c>
      <c r="Q170" s="159">
        <v>0</v>
      </c>
      <c r="R170" s="159">
        <v>29219.259116431138</v>
      </c>
      <c r="S170" s="159">
        <v>108670.56335588866</v>
      </c>
      <c r="T170" s="159">
        <v>8875.8245463373896</v>
      </c>
      <c r="U170" s="307">
        <f t="shared" si="3"/>
        <v>146765.64701865718</v>
      </c>
      <c r="V170" s="44"/>
      <c r="W170" s="44"/>
      <c r="X170" s="110"/>
      <c r="Y170" s="110"/>
      <c r="Z170" s="111"/>
    </row>
    <row r="171" spans="1:26" s="45" customFormat="1" x14ac:dyDescent="0.25">
      <c r="A171" s="127">
        <v>541</v>
      </c>
      <c r="B171" s="124" t="s">
        <v>175</v>
      </c>
      <c r="C171" s="403">
        <v>8760</v>
      </c>
      <c r="D171" s="407">
        <v>1.181</v>
      </c>
      <c r="E171" s="415">
        <v>0</v>
      </c>
      <c r="F171" s="155">
        <v>0</v>
      </c>
      <c r="G171" s="414">
        <v>0</v>
      </c>
      <c r="H171" s="269">
        <v>3153</v>
      </c>
      <c r="I171" s="15">
        <v>3140</v>
      </c>
      <c r="J171" s="329">
        <v>1.0041401273885351</v>
      </c>
      <c r="K171" s="422">
        <v>1.0045887123682689</v>
      </c>
      <c r="L171" s="429">
        <v>0.63137648683095504</v>
      </c>
      <c r="M171" s="14">
        <v>5530.8580246391666</v>
      </c>
      <c r="N171" s="422">
        <f>Lisäosat[[#This Row],[HYTE-kerroin (sis. Kulttuurihyte)]]/$N$7</f>
        <v>0.89881526101693532</v>
      </c>
      <c r="O171" s="434">
        <v>0</v>
      </c>
      <c r="P171" s="197">
        <v>1075886.5122</v>
      </c>
      <c r="Q171" s="159">
        <v>0</v>
      </c>
      <c r="R171" s="159">
        <v>127690.86021622096</v>
      </c>
      <c r="S171" s="159">
        <v>168416.76787441369</v>
      </c>
      <c r="T171" s="159">
        <v>0</v>
      </c>
      <c r="U171" s="307">
        <f t="shared" si="3"/>
        <v>1371994.1402906347</v>
      </c>
      <c r="V171" s="44"/>
      <c r="W171" s="44"/>
      <c r="X171" s="110"/>
      <c r="Y171" s="110"/>
      <c r="Z171" s="111"/>
    </row>
    <row r="172" spans="1:26" s="45" customFormat="1" x14ac:dyDescent="0.25">
      <c r="A172" s="127">
        <v>543</v>
      </c>
      <c r="B172" s="124" t="s">
        <v>176</v>
      </c>
      <c r="C172" s="403">
        <v>45333</v>
      </c>
      <c r="D172" s="407">
        <v>0</v>
      </c>
      <c r="E172" s="415">
        <v>0</v>
      </c>
      <c r="F172" s="155">
        <v>0</v>
      </c>
      <c r="G172" s="414">
        <v>0</v>
      </c>
      <c r="H172" s="269">
        <v>12258</v>
      </c>
      <c r="I172" s="15">
        <v>21421</v>
      </c>
      <c r="J172" s="329">
        <v>0.57224219224125861</v>
      </c>
      <c r="K172" s="422">
        <v>0.57249783310771507</v>
      </c>
      <c r="L172" s="429">
        <v>0.70604666737645605</v>
      </c>
      <c r="M172" s="14">
        <v>32007.213572176883</v>
      </c>
      <c r="N172" s="422">
        <f>Lisäosat[[#This Row],[HYTE-kerroin (sis. Kulttuurihyte)]]/$N$7</f>
        <v>1.0051142747069328</v>
      </c>
      <c r="O172" s="434">
        <v>0.65181145255091744</v>
      </c>
      <c r="P172" s="197">
        <v>0</v>
      </c>
      <c r="Q172" s="159">
        <v>0</v>
      </c>
      <c r="R172" s="159">
        <v>376578.67233262741</v>
      </c>
      <c r="S172" s="159">
        <v>974632.04343303991</v>
      </c>
      <c r="T172" s="159">
        <v>335080.76768008497</v>
      </c>
      <c r="U172" s="307">
        <f t="shared" si="3"/>
        <v>1686291.4834457524</v>
      </c>
      <c r="V172" s="44"/>
      <c r="W172" s="44"/>
      <c r="X172" s="110"/>
      <c r="Y172" s="110"/>
      <c r="Z172" s="111"/>
    </row>
    <row r="173" spans="1:26" s="45" customFormat="1" x14ac:dyDescent="0.25">
      <c r="A173" s="127">
        <v>545</v>
      </c>
      <c r="B173" s="124" t="s">
        <v>177</v>
      </c>
      <c r="C173" s="403">
        <v>9538</v>
      </c>
      <c r="D173" s="407">
        <v>0.75511666666666666</v>
      </c>
      <c r="E173" s="415">
        <v>0</v>
      </c>
      <c r="F173" s="155">
        <v>0</v>
      </c>
      <c r="G173" s="414">
        <v>0</v>
      </c>
      <c r="H173" s="269">
        <v>4536</v>
      </c>
      <c r="I173" s="15">
        <v>4267</v>
      </c>
      <c r="J173" s="329">
        <v>1.0630419498476682</v>
      </c>
      <c r="K173" s="422">
        <v>1.0635168483588637</v>
      </c>
      <c r="L173" s="429">
        <v>0.70679994188717199</v>
      </c>
      <c r="M173" s="14">
        <v>6741.4578457198468</v>
      </c>
      <c r="N173" s="422">
        <f>Lisäosat[[#This Row],[HYTE-kerroin (sis. Kulttuurihyte)]]/$N$7</f>
        <v>1.006186621618939</v>
      </c>
      <c r="O173" s="434">
        <v>0</v>
      </c>
      <c r="P173" s="197">
        <v>499335.65081299999</v>
      </c>
      <c r="Q173" s="159">
        <v>0</v>
      </c>
      <c r="R173" s="159">
        <v>147186.88188187568</v>
      </c>
      <c r="S173" s="159">
        <v>205280.0010558608</v>
      </c>
      <c r="T173" s="159">
        <v>0</v>
      </c>
      <c r="U173" s="307">
        <f t="shared" si="3"/>
        <v>851802.5337507365</v>
      </c>
      <c r="V173" s="44"/>
      <c r="W173" s="44"/>
      <c r="X173" s="110"/>
      <c r="Y173" s="110"/>
      <c r="Z173" s="111"/>
    </row>
    <row r="174" spans="1:26" s="45" customFormat="1" x14ac:dyDescent="0.25">
      <c r="A174" s="127">
        <v>560</v>
      </c>
      <c r="B174" s="124" t="s">
        <v>178</v>
      </c>
      <c r="C174" s="403">
        <v>15575</v>
      </c>
      <c r="D174" s="407">
        <v>0</v>
      </c>
      <c r="E174" s="415">
        <v>0</v>
      </c>
      <c r="F174" s="155">
        <v>0</v>
      </c>
      <c r="G174" s="414">
        <v>0</v>
      </c>
      <c r="H174" s="269">
        <v>4544</v>
      </c>
      <c r="I174" s="15">
        <v>6412</v>
      </c>
      <c r="J174" s="329">
        <v>0.70867124142233318</v>
      </c>
      <c r="K174" s="422">
        <v>0.70898782997984655</v>
      </c>
      <c r="L174" s="429">
        <v>0.66355457423029096</v>
      </c>
      <c r="M174" s="14">
        <v>10334.862493636781</v>
      </c>
      <c r="N174" s="422">
        <f>Lisäosat[[#This Row],[HYTE-kerroin (sis. Kulttuurihyte)]]/$N$7</f>
        <v>0.94462335908220829</v>
      </c>
      <c r="O174" s="434">
        <v>0</v>
      </c>
      <c r="P174" s="197">
        <v>0</v>
      </c>
      <c r="Q174" s="159">
        <v>0</v>
      </c>
      <c r="R174" s="159">
        <v>160226.46390759296</v>
      </c>
      <c r="S174" s="159">
        <v>314700.56361071841</v>
      </c>
      <c r="T174" s="159">
        <v>0</v>
      </c>
      <c r="U174" s="307">
        <f t="shared" si="3"/>
        <v>474927.0275183114</v>
      </c>
      <c r="V174" s="44"/>
      <c r="W174" s="44"/>
      <c r="X174" s="110"/>
      <c r="Y174" s="110"/>
      <c r="Z174" s="111"/>
    </row>
    <row r="175" spans="1:26" s="45" customFormat="1" x14ac:dyDescent="0.25">
      <c r="A175" s="127">
        <v>561</v>
      </c>
      <c r="B175" s="124" t="s">
        <v>179</v>
      </c>
      <c r="C175" s="403">
        <v>1264</v>
      </c>
      <c r="D175" s="407">
        <v>0</v>
      </c>
      <c r="E175" s="415">
        <v>0</v>
      </c>
      <c r="F175" s="155">
        <v>0</v>
      </c>
      <c r="G175" s="414">
        <v>0</v>
      </c>
      <c r="H175" s="269">
        <v>486</v>
      </c>
      <c r="I175" s="15">
        <v>542</v>
      </c>
      <c r="J175" s="329">
        <v>0.89667896678966785</v>
      </c>
      <c r="K175" s="422">
        <v>0.8970795450607415</v>
      </c>
      <c r="L175" s="429">
        <v>0.55149011205337295</v>
      </c>
      <c r="M175" s="14">
        <v>697.08350163546345</v>
      </c>
      <c r="N175" s="422">
        <f>Lisäosat[[#This Row],[HYTE-kerroin (sis. Kulttuurihyte)]]/$N$7</f>
        <v>0.7850905748826642</v>
      </c>
      <c r="O175" s="434">
        <v>0</v>
      </c>
      <c r="P175" s="197">
        <v>0</v>
      </c>
      <c r="Q175" s="159">
        <v>0</v>
      </c>
      <c r="R175" s="159">
        <v>16453.012987322836</v>
      </c>
      <c r="S175" s="159">
        <v>21226.462469479597</v>
      </c>
      <c r="T175" s="159">
        <v>0</v>
      </c>
      <c r="U175" s="307">
        <f t="shared" si="3"/>
        <v>37679.475456802436</v>
      </c>
      <c r="V175" s="44"/>
      <c r="W175" s="44"/>
      <c r="X175" s="110"/>
      <c r="Y175" s="110"/>
      <c r="Z175" s="111"/>
    </row>
    <row r="176" spans="1:26" s="45" customFormat="1" x14ac:dyDescent="0.25">
      <c r="A176" s="127">
        <v>562</v>
      </c>
      <c r="B176" s="124" t="s">
        <v>180</v>
      </c>
      <c r="C176" s="403">
        <v>8858</v>
      </c>
      <c r="D176" s="407">
        <v>0.28939999999999999</v>
      </c>
      <c r="E176" s="415">
        <v>0</v>
      </c>
      <c r="F176" s="155">
        <v>0</v>
      </c>
      <c r="G176" s="414">
        <v>0</v>
      </c>
      <c r="H176" s="269">
        <v>2367</v>
      </c>
      <c r="I176" s="15">
        <v>3433</v>
      </c>
      <c r="J176" s="329">
        <v>0.68948441596271481</v>
      </c>
      <c r="K176" s="422">
        <v>0.68979243308535054</v>
      </c>
      <c r="L176" s="429">
        <v>0.76012098002531903</v>
      </c>
      <c r="M176" s="14">
        <v>6733.1516410642762</v>
      </c>
      <c r="N176" s="422">
        <f>Lisäosat[[#This Row],[HYTE-kerroin (sis. Kulttuurihyte)]]/$N$7</f>
        <v>1.0820934122762609</v>
      </c>
      <c r="O176" s="434">
        <v>0</v>
      </c>
      <c r="P176" s="197">
        <v>177727.815516</v>
      </c>
      <c r="Q176" s="159">
        <v>0</v>
      </c>
      <c r="R176" s="159">
        <v>88658.731711638218</v>
      </c>
      <c r="S176" s="159">
        <v>205027.07390872334</v>
      </c>
      <c r="T176" s="159">
        <v>0</v>
      </c>
      <c r="U176" s="307">
        <f t="shared" si="3"/>
        <v>471413.6211363615</v>
      </c>
      <c r="V176" s="44"/>
      <c r="W176" s="44"/>
      <c r="X176" s="110"/>
      <c r="Y176" s="110"/>
      <c r="Z176" s="111"/>
    </row>
    <row r="177" spans="1:26" s="45" customFormat="1" x14ac:dyDescent="0.25">
      <c r="A177" s="127">
        <v>563</v>
      </c>
      <c r="B177" s="124" t="s">
        <v>181</v>
      </c>
      <c r="C177" s="403">
        <v>6832</v>
      </c>
      <c r="D177" s="407">
        <v>0.48</v>
      </c>
      <c r="E177" s="415">
        <v>0</v>
      </c>
      <c r="F177" s="155">
        <v>0</v>
      </c>
      <c r="G177" s="414">
        <v>0</v>
      </c>
      <c r="H177" s="269">
        <v>2564</v>
      </c>
      <c r="I177" s="15">
        <v>2527</v>
      </c>
      <c r="J177" s="329">
        <v>1.0146418678274634</v>
      </c>
      <c r="K177" s="422">
        <v>1.015095144306813</v>
      </c>
      <c r="L177" s="429">
        <v>0.69213102739500099</v>
      </c>
      <c r="M177" s="14">
        <v>4728.6391791626465</v>
      </c>
      <c r="N177" s="422">
        <f>Lisäosat[[#This Row],[HYTE-kerroin (sis. Kulttuurihyte)]]/$N$7</f>
        <v>0.98530424084753432</v>
      </c>
      <c r="O177" s="434">
        <v>0</v>
      </c>
      <c r="P177" s="197">
        <v>227358.02879999997</v>
      </c>
      <c r="Q177" s="159">
        <v>0</v>
      </c>
      <c r="R177" s="159">
        <v>100628.73667586916</v>
      </c>
      <c r="S177" s="159">
        <v>143988.8934865309</v>
      </c>
      <c r="T177" s="159">
        <v>0</v>
      </c>
      <c r="U177" s="307">
        <f t="shared" si="3"/>
        <v>471975.65896240005</v>
      </c>
      <c r="V177" s="44"/>
      <c r="W177" s="44"/>
      <c r="X177" s="110"/>
      <c r="Y177" s="110"/>
      <c r="Z177" s="111"/>
    </row>
    <row r="178" spans="1:26" s="45" customFormat="1" x14ac:dyDescent="0.25">
      <c r="A178" s="127">
        <v>564</v>
      </c>
      <c r="B178" s="124" t="s">
        <v>182</v>
      </c>
      <c r="C178" s="403">
        <v>217469</v>
      </c>
      <c r="D178" s="407">
        <v>0</v>
      </c>
      <c r="E178" s="415">
        <v>0</v>
      </c>
      <c r="F178" s="155">
        <v>159</v>
      </c>
      <c r="G178" s="414">
        <v>7.3113869103182518E-4</v>
      </c>
      <c r="H178" s="269">
        <v>97873</v>
      </c>
      <c r="I178" s="15">
        <v>93504</v>
      </c>
      <c r="J178" s="329">
        <v>1.0467252737850787</v>
      </c>
      <c r="K178" s="422">
        <v>1.0471928830588448</v>
      </c>
      <c r="L178" s="429">
        <v>0.687982160151561</v>
      </c>
      <c r="M178" s="14">
        <v>149614.79238599981</v>
      </c>
      <c r="N178" s="422">
        <f>Lisäosat[[#This Row],[HYTE-kerroin (sis. Kulttuurihyte)]]/$N$7</f>
        <v>0.97939799430190466</v>
      </c>
      <c r="O178" s="434">
        <v>0.87721165114253241</v>
      </c>
      <c r="P178" s="197">
        <v>0</v>
      </c>
      <c r="Q178" s="159">
        <v>0</v>
      </c>
      <c r="R178" s="159">
        <v>3304391.1616367563</v>
      </c>
      <c r="S178" s="159">
        <v>4555828.3448245665</v>
      </c>
      <c r="T178" s="159">
        <v>2163290.3019766561</v>
      </c>
      <c r="U178" s="307">
        <f t="shared" si="3"/>
        <v>10023509.808437979</v>
      </c>
      <c r="V178" s="44"/>
      <c r="W178" s="44"/>
      <c r="X178" s="110"/>
      <c r="Y178" s="110"/>
      <c r="Z178" s="111"/>
    </row>
    <row r="179" spans="1:26" s="45" customFormat="1" x14ac:dyDescent="0.25">
      <c r="A179" s="127">
        <v>576</v>
      </c>
      <c r="B179" s="124" t="s">
        <v>183</v>
      </c>
      <c r="C179" s="403">
        <v>2656</v>
      </c>
      <c r="D179" s="407">
        <v>1.1095333333333333</v>
      </c>
      <c r="E179" s="415">
        <v>0</v>
      </c>
      <c r="F179" s="155">
        <v>0</v>
      </c>
      <c r="G179" s="414">
        <v>0</v>
      </c>
      <c r="H179" s="269">
        <v>684</v>
      </c>
      <c r="I179" s="15">
        <v>880</v>
      </c>
      <c r="J179" s="329">
        <v>0.77727272727272723</v>
      </c>
      <c r="K179" s="422">
        <v>0.77761996254507704</v>
      </c>
      <c r="L179" s="429">
        <v>0.59407469050011297</v>
      </c>
      <c r="M179" s="14">
        <v>1577.8623779683001</v>
      </c>
      <c r="N179" s="422">
        <f>Lisäosat[[#This Row],[HYTE-kerroin (sis. Kulttuurihyte)]]/$N$7</f>
        <v>0.84571315077873288</v>
      </c>
      <c r="O179" s="434">
        <v>0</v>
      </c>
      <c r="P179" s="197">
        <v>306465.00086399994</v>
      </c>
      <c r="Q179" s="159">
        <v>0</v>
      </c>
      <c r="R179" s="159">
        <v>29968.353583741206</v>
      </c>
      <c r="S179" s="159">
        <v>48046.520207937247</v>
      </c>
      <c r="T179" s="159">
        <v>0</v>
      </c>
      <c r="U179" s="307">
        <f t="shared" si="3"/>
        <v>384479.8746556784</v>
      </c>
      <c r="V179" s="44"/>
      <c r="W179" s="44"/>
      <c r="X179" s="110"/>
      <c r="Y179" s="110"/>
      <c r="Z179" s="111"/>
    </row>
    <row r="180" spans="1:26" s="45" customFormat="1" x14ac:dyDescent="0.25">
      <c r="A180" s="127">
        <v>577</v>
      </c>
      <c r="B180" s="124" t="s">
        <v>184</v>
      </c>
      <c r="C180" s="403">
        <v>11284</v>
      </c>
      <c r="D180" s="407">
        <v>0</v>
      </c>
      <c r="E180" s="415">
        <v>0</v>
      </c>
      <c r="F180" s="155">
        <v>0</v>
      </c>
      <c r="G180" s="414">
        <v>0</v>
      </c>
      <c r="H180" s="269">
        <v>3188</v>
      </c>
      <c r="I180" s="15">
        <v>5005</v>
      </c>
      <c r="J180" s="329">
        <v>0.63696303696303691</v>
      </c>
      <c r="K180" s="422">
        <v>0.63724759092441507</v>
      </c>
      <c r="L180" s="429">
        <v>0.66060689558554897</v>
      </c>
      <c r="M180" s="14">
        <v>7454.2882097873344</v>
      </c>
      <c r="N180" s="422">
        <f>Lisäosat[[#This Row],[HYTE-kerroin (sis. Kulttuurihyte)]]/$N$7</f>
        <v>0.94042710121431405</v>
      </c>
      <c r="O180" s="434">
        <v>0.43593951107027501</v>
      </c>
      <c r="P180" s="197">
        <v>0</v>
      </c>
      <c r="Q180" s="159">
        <v>0</v>
      </c>
      <c r="R180" s="159">
        <v>104337.08335003085</v>
      </c>
      <c r="S180" s="159">
        <v>226985.96158208861</v>
      </c>
      <c r="T180" s="159">
        <v>55783.063962678592</v>
      </c>
      <c r="U180" s="307">
        <f t="shared" si="3"/>
        <v>387106.10889479803</v>
      </c>
      <c r="V180" s="44"/>
      <c r="W180" s="44"/>
      <c r="X180" s="110"/>
      <c r="Y180" s="110"/>
      <c r="Z180" s="111"/>
    </row>
    <row r="181" spans="1:26" s="45" customFormat="1" x14ac:dyDescent="0.25">
      <c r="A181" s="127">
        <v>578</v>
      </c>
      <c r="B181" s="124" t="s">
        <v>185</v>
      </c>
      <c r="C181" s="403">
        <v>2941</v>
      </c>
      <c r="D181" s="407">
        <v>0.96758333333333335</v>
      </c>
      <c r="E181" s="415">
        <v>0</v>
      </c>
      <c r="F181" s="155">
        <v>0</v>
      </c>
      <c r="G181" s="414">
        <v>0</v>
      </c>
      <c r="H181" s="269">
        <v>810</v>
      </c>
      <c r="I181" s="15">
        <v>1054</v>
      </c>
      <c r="J181" s="329">
        <v>0.76850094876660346</v>
      </c>
      <c r="K181" s="422">
        <v>0.76884426537463935</v>
      </c>
      <c r="L181" s="429">
        <v>0.688281335545745</v>
      </c>
      <c r="M181" s="14">
        <v>2024.235407840036</v>
      </c>
      <c r="N181" s="422">
        <f>Lisäosat[[#This Row],[HYTE-kerroin (sis. Kulttuurihyte)]]/$N$7</f>
        <v>0.97982389456208552</v>
      </c>
      <c r="O181" s="434">
        <v>0</v>
      </c>
      <c r="P181" s="197">
        <v>197289.7869025</v>
      </c>
      <c r="Q181" s="159">
        <v>0</v>
      </c>
      <c r="R181" s="159">
        <v>32809.590984613475</v>
      </c>
      <c r="S181" s="159">
        <v>61638.751760872736</v>
      </c>
      <c r="T181" s="159">
        <v>0</v>
      </c>
      <c r="U181" s="307">
        <f t="shared" si="3"/>
        <v>291738.12964798621</v>
      </c>
      <c r="V181" s="44"/>
      <c r="W181" s="44"/>
      <c r="X181" s="110"/>
      <c r="Y181" s="110"/>
      <c r="Z181" s="111"/>
    </row>
    <row r="182" spans="1:26" s="45" customFormat="1" x14ac:dyDescent="0.25">
      <c r="A182" s="127">
        <v>580</v>
      </c>
      <c r="B182" s="124" t="s">
        <v>186</v>
      </c>
      <c r="C182" s="403">
        <v>4235</v>
      </c>
      <c r="D182" s="407">
        <v>1.3523166666666668</v>
      </c>
      <c r="E182" s="415">
        <v>0</v>
      </c>
      <c r="F182" s="155">
        <v>0</v>
      </c>
      <c r="G182" s="414">
        <v>0</v>
      </c>
      <c r="H182" s="269">
        <v>1134</v>
      </c>
      <c r="I182" s="15">
        <v>1380</v>
      </c>
      <c r="J182" s="329">
        <v>0.82173913043478264</v>
      </c>
      <c r="K182" s="422">
        <v>0.82210623042523034</v>
      </c>
      <c r="L182" s="429">
        <v>0.66228774049366801</v>
      </c>
      <c r="M182" s="14">
        <v>2804.7885809906838</v>
      </c>
      <c r="N182" s="422">
        <f>Lisäosat[[#This Row],[HYTE-kerroin (sis. Kulttuurihyte)]]/$N$7</f>
        <v>0.94281991926555775</v>
      </c>
      <c r="O182" s="434">
        <v>0</v>
      </c>
      <c r="P182" s="197">
        <v>595585.71736124996</v>
      </c>
      <c r="Q182" s="159">
        <v>0</v>
      </c>
      <c r="R182" s="159">
        <v>50518.304543695842</v>
      </c>
      <c r="S182" s="159">
        <v>85406.898039537336</v>
      </c>
      <c r="T182" s="159">
        <v>0</v>
      </c>
      <c r="U182" s="307">
        <f t="shared" si="3"/>
        <v>731510.9199444832</v>
      </c>
      <c r="V182" s="44"/>
      <c r="W182" s="44"/>
      <c r="X182" s="110"/>
      <c r="Y182" s="110"/>
      <c r="Z182" s="111"/>
    </row>
    <row r="183" spans="1:26" s="45" customFormat="1" x14ac:dyDescent="0.25">
      <c r="A183" s="127">
        <v>581</v>
      </c>
      <c r="B183" s="124" t="s">
        <v>187</v>
      </c>
      <c r="C183" s="403">
        <v>6011</v>
      </c>
      <c r="D183" s="407">
        <v>0.81511666666666671</v>
      </c>
      <c r="E183" s="415">
        <v>0</v>
      </c>
      <c r="F183" s="155">
        <v>0</v>
      </c>
      <c r="G183" s="414">
        <v>0</v>
      </c>
      <c r="H183" s="269">
        <v>2348</v>
      </c>
      <c r="I183" s="15">
        <v>2225</v>
      </c>
      <c r="J183" s="329">
        <v>1.0552808988764044</v>
      </c>
      <c r="K183" s="422">
        <v>1.0557523302510941</v>
      </c>
      <c r="L183" s="429">
        <v>0.61184778314392196</v>
      </c>
      <c r="M183" s="14">
        <v>3677.8170244781149</v>
      </c>
      <c r="N183" s="422">
        <f>Lisäosat[[#This Row],[HYTE-kerroin (sis. Kulttuurihyte)]]/$N$7</f>
        <v>0.87101457906584678</v>
      </c>
      <c r="O183" s="434">
        <v>0</v>
      </c>
      <c r="P183" s="197">
        <v>339693.86342350004</v>
      </c>
      <c r="Q183" s="159">
        <v>0</v>
      </c>
      <c r="R183" s="159">
        <v>92082.306501091633</v>
      </c>
      <c r="S183" s="159">
        <v>111990.95209761917</v>
      </c>
      <c r="T183" s="159">
        <v>0</v>
      </c>
      <c r="U183" s="307">
        <f t="shared" si="3"/>
        <v>543767.12202221085</v>
      </c>
      <c r="V183" s="44"/>
      <c r="W183" s="44"/>
      <c r="X183" s="110"/>
      <c r="Y183" s="110"/>
      <c r="Z183" s="111"/>
    </row>
    <row r="184" spans="1:26" s="45" customFormat="1" x14ac:dyDescent="0.25">
      <c r="A184" s="127">
        <v>583</v>
      </c>
      <c r="B184" s="124" t="s">
        <v>188</v>
      </c>
      <c r="C184" s="403">
        <v>932</v>
      </c>
      <c r="D184" s="407">
        <v>1.8659666666666666</v>
      </c>
      <c r="E184" s="415">
        <v>0</v>
      </c>
      <c r="F184" s="155">
        <v>0</v>
      </c>
      <c r="G184" s="414">
        <v>0</v>
      </c>
      <c r="H184" s="269">
        <v>408</v>
      </c>
      <c r="I184" s="15">
        <v>372</v>
      </c>
      <c r="J184" s="329">
        <v>1.096774193548387</v>
      </c>
      <c r="K184" s="422">
        <v>1.0972641614482506</v>
      </c>
      <c r="L184" s="429">
        <v>0.77749060542328097</v>
      </c>
      <c r="M184" s="14">
        <v>724.62124425449781</v>
      </c>
      <c r="N184" s="422">
        <f>Lisäosat[[#This Row],[HYTE-kerroin (sis. Kulttuurihyte)]]/$N$7</f>
        <v>1.1068204724558326</v>
      </c>
      <c r="O184" s="434">
        <v>0</v>
      </c>
      <c r="P184" s="197">
        <v>361711.44332399999</v>
      </c>
      <c r="Q184" s="159">
        <v>0</v>
      </c>
      <c r="R184" s="159">
        <v>14838.654379796355</v>
      </c>
      <c r="S184" s="159">
        <v>22064.997392233799</v>
      </c>
      <c r="T184" s="159">
        <v>0</v>
      </c>
      <c r="U184" s="307">
        <f t="shared" si="3"/>
        <v>398615.09509603016</v>
      </c>
      <c r="V184" s="44"/>
      <c r="W184" s="44"/>
      <c r="X184" s="110"/>
      <c r="Y184" s="110"/>
      <c r="Z184" s="111"/>
    </row>
    <row r="185" spans="1:26" s="45" customFormat="1" x14ac:dyDescent="0.25">
      <c r="A185" s="127">
        <v>584</v>
      </c>
      <c r="B185" s="124" t="s">
        <v>189</v>
      </c>
      <c r="C185" s="403">
        <v>2547</v>
      </c>
      <c r="D185" s="407">
        <v>1.371</v>
      </c>
      <c r="E185" s="415">
        <v>0</v>
      </c>
      <c r="F185" s="155">
        <v>0</v>
      </c>
      <c r="G185" s="414">
        <v>0</v>
      </c>
      <c r="H185" s="269">
        <v>814</v>
      </c>
      <c r="I185" s="15">
        <v>861</v>
      </c>
      <c r="J185" s="329">
        <v>0.94541231126596981</v>
      </c>
      <c r="K185" s="422">
        <v>0.94583466044903863</v>
      </c>
      <c r="L185" s="429">
        <v>0.63674575691662905</v>
      </c>
      <c r="M185" s="14">
        <v>1621.7914428666543</v>
      </c>
      <c r="N185" s="422">
        <f>Lisäosat[[#This Row],[HYTE-kerroin (sis. Kulttuurihyte)]]/$N$7</f>
        <v>0.90645884926290943</v>
      </c>
      <c r="O185" s="434">
        <v>0</v>
      </c>
      <c r="P185" s="197">
        <v>363143.98831499997</v>
      </c>
      <c r="Q185" s="159">
        <v>0</v>
      </c>
      <c r="R185" s="159">
        <v>34955.183171175304</v>
      </c>
      <c r="S185" s="159">
        <v>49384.177239263568</v>
      </c>
      <c r="T185" s="159">
        <v>0</v>
      </c>
      <c r="U185" s="307">
        <f t="shared" si="3"/>
        <v>447483.34872543882</v>
      </c>
      <c r="V185" s="44"/>
      <c r="W185" s="44"/>
      <c r="X185" s="110"/>
      <c r="Y185" s="110"/>
      <c r="Z185" s="111"/>
    </row>
    <row r="186" spans="1:26" s="45" customFormat="1" x14ac:dyDescent="0.25">
      <c r="A186" s="127">
        <v>592</v>
      </c>
      <c r="B186" s="124" t="s">
        <v>190</v>
      </c>
      <c r="C186" s="403">
        <v>3511</v>
      </c>
      <c r="D186" s="407">
        <v>0.49086666666666667</v>
      </c>
      <c r="E186" s="415">
        <v>0</v>
      </c>
      <c r="F186" s="155">
        <v>0</v>
      </c>
      <c r="G186" s="414">
        <v>0</v>
      </c>
      <c r="H186" s="269">
        <v>747</v>
      </c>
      <c r="I186" s="15">
        <v>1431</v>
      </c>
      <c r="J186" s="329">
        <v>0.5220125786163522</v>
      </c>
      <c r="K186" s="422">
        <v>0.52224578013435974</v>
      </c>
      <c r="L186" s="429">
        <v>0.60942257846921299</v>
      </c>
      <c r="M186" s="14">
        <v>2139.6826730054067</v>
      </c>
      <c r="N186" s="422">
        <f>Lisäosat[[#This Row],[HYTE-kerroin (sis. Kulttuurihyte)]]/$N$7</f>
        <v>0.86756210495858466</v>
      </c>
      <c r="O186" s="434">
        <v>0</v>
      </c>
      <c r="P186" s="197">
        <v>119485.60064600001</v>
      </c>
      <c r="Q186" s="159">
        <v>0</v>
      </c>
      <c r="R186" s="159">
        <v>26605.607593090703</v>
      </c>
      <c r="S186" s="159">
        <v>65154.165675400145</v>
      </c>
      <c r="T186" s="159">
        <v>0</v>
      </c>
      <c r="U186" s="307">
        <f t="shared" si="3"/>
        <v>211245.37391449086</v>
      </c>
      <c r="V186" s="44"/>
      <c r="W186" s="44"/>
      <c r="X186" s="110"/>
      <c r="Y186" s="110"/>
      <c r="Z186" s="111"/>
    </row>
    <row r="187" spans="1:26" s="45" customFormat="1" x14ac:dyDescent="0.25">
      <c r="A187" s="127">
        <v>593</v>
      </c>
      <c r="B187" s="124" t="s">
        <v>191</v>
      </c>
      <c r="C187" s="403">
        <v>17124</v>
      </c>
      <c r="D187" s="407">
        <v>0</v>
      </c>
      <c r="E187" s="415">
        <v>0</v>
      </c>
      <c r="F187" s="155">
        <v>0</v>
      </c>
      <c r="G187" s="414">
        <v>0</v>
      </c>
      <c r="H187" s="269">
        <v>6432</v>
      </c>
      <c r="I187" s="15">
        <v>6274</v>
      </c>
      <c r="J187" s="329">
        <v>1.0251832961428116</v>
      </c>
      <c r="K187" s="422">
        <v>1.025641281851758</v>
      </c>
      <c r="L187" s="429">
        <v>0.76218598074676902</v>
      </c>
      <c r="M187" s="14">
        <v>13051.672734307673</v>
      </c>
      <c r="N187" s="422">
        <f>Lisäosat[[#This Row],[HYTE-kerroin (sis. Kulttuurihyte)]]/$N$7</f>
        <v>1.0850331070561001</v>
      </c>
      <c r="O187" s="434">
        <v>9.2756723612667333E-2</v>
      </c>
      <c r="P187" s="197">
        <v>0</v>
      </c>
      <c r="Q187" s="159">
        <v>0</v>
      </c>
      <c r="R187" s="159">
        <v>254840.30981433211</v>
      </c>
      <c r="S187" s="159">
        <v>397428.48713064101</v>
      </c>
      <c r="T187" s="159">
        <v>18012.071972525198</v>
      </c>
      <c r="U187" s="307">
        <f t="shared" si="3"/>
        <v>670280.86891749827</v>
      </c>
      <c r="V187" s="44"/>
      <c r="W187" s="44"/>
      <c r="X187" s="110"/>
      <c r="Y187" s="110"/>
      <c r="Z187" s="111"/>
    </row>
    <row r="188" spans="1:26" s="45" customFormat="1" x14ac:dyDescent="0.25">
      <c r="A188" s="127">
        <v>595</v>
      </c>
      <c r="B188" s="124" t="s">
        <v>192</v>
      </c>
      <c r="C188" s="403">
        <v>3873</v>
      </c>
      <c r="D188" s="407">
        <v>1.3087</v>
      </c>
      <c r="E188" s="415">
        <v>0</v>
      </c>
      <c r="F188" s="155">
        <v>0</v>
      </c>
      <c r="G188" s="414">
        <v>0</v>
      </c>
      <c r="H188" s="269">
        <v>1085</v>
      </c>
      <c r="I188" s="15">
        <v>1311</v>
      </c>
      <c r="J188" s="329">
        <v>0.82761250953470633</v>
      </c>
      <c r="K188" s="422">
        <v>0.82798223337173937</v>
      </c>
      <c r="L188" s="429">
        <v>0.69818129957936004</v>
      </c>
      <c r="M188" s="14">
        <v>2704.0561732708616</v>
      </c>
      <c r="N188" s="422">
        <f>Lisäosat[[#This Row],[HYTE-kerroin (sis. Kulttuurihyte)]]/$N$7</f>
        <v>0.9939172904083492</v>
      </c>
      <c r="O188" s="434">
        <v>0</v>
      </c>
      <c r="P188" s="197">
        <v>527108.54742449999</v>
      </c>
      <c r="Q188" s="159">
        <v>0</v>
      </c>
      <c r="R188" s="159">
        <v>46530.308004705315</v>
      </c>
      <c r="S188" s="159">
        <v>82339.557230425358</v>
      </c>
      <c r="T188" s="159">
        <v>0</v>
      </c>
      <c r="U188" s="307">
        <f t="shared" si="3"/>
        <v>655978.41265963065</v>
      </c>
      <c r="V188" s="44"/>
      <c r="W188" s="44"/>
      <c r="X188" s="110"/>
      <c r="Y188" s="110"/>
      <c r="Z188" s="111"/>
    </row>
    <row r="189" spans="1:26" s="45" customFormat="1" x14ac:dyDescent="0.25">
      <c r="A189" s="127">
        <v>598</v>
      </c>
      <c r="B189" s="124" t="s">
        <v>193</v>
      </c>
      <c r="C189" s="403">
        <v>19657</v>
      </c>
      <c r="D189" s="407">
        <v>0</v>
      </c>
      <c r="E189" s="415">
        <v>0</v>
      </c>
      <c r="F189" s="155">
        <v>0</v>
      </c>
      <c r="G189" s="414">
        <v>0</v>
      </c>
      <c r="H189" s="269">
        <v>11285</v>
      </c>
      <c r="I189" s="15">
        <v>8208</v>
      </c>
      <c r="J189" s="329">
        <v>1.3748781676413255</v>
      </c>
      <c r="K189" s="422">
        <v>1.3754923744418959</v>
      </c>
      <c r="L189" s="429">
        <v>0.64029211441495704</v>
      </c>
      <c r="M189" s="14">
        <v>12586.22209305481</v>
      </c>
      <c r="N189" s="422">
        <f>Lisäosat[[#This Row],[HYTE-kerroin (sis. Kulttuurihyte)]]/$N$7</f>
        <v>0.91150737467841558</v>
      </c>
      <c r="O189" s="434">
        <v>0.77590339803093045</v>
      </c>
      <c r="P189" s="197">
        <v>0</v>
      </c>
      <c r="Q189" s="159">
        <v>0</v>
      </c>
      <c r="R189" s="159">
        <v>392322.15779990709</v>
      </c>
      <c r="S189" s="159">
        <v>383255.33492610679</v>
      </c>
      <c r="T189" s="159">
        <v>172956.92129836595</v>
      </c>
      <c r="U189" s="307">
        <f t="shared" si="3"/>
        <v>948534.4140243798</v>
      </c>
      <c r="V189" s="44"/>
      <c r="W189" s="44"/>
      <c r="X189" s="110"/>
      <c r="Y189" s="110"/>
      <c r="Z189" s="111"/>
    </row>
    <row r="190" spans="1:26" s="45" customFormat="1" x14ac:dyDescent="0.25">
      <c r="A190" s="127">
        <v>599</v>
      </c>
      <c r="B190" s="124" t="s">
        <v>194</v>
      </c>
      <c r="C190" s="403">
        <v>11289</v>
      </c>
      <c r="D190" s="407">
        <v>0</v>
      </c>
      <c r="E190" s="415">
        <v>0</v>
      </c>
      <c r="F190" s="155">
        <v>0</v>
      </c>
      <c r="G190" s="414">
        <v>0</v>
      </c>
      <c r="H190" s="269">
        <v>4428</v>
      </c>
      <c r="I190" s="15">
        <v>5172</v>
      </c>
      <c r="J190" s="329">
        <v>0.85614849187935038</v>
      </c>
      <c r="K190" s="422">
        <v>0.85653096375095816</v>
      </c>
      <c r="L190" s="429">
        <v>0.76696014491264897</v>
      </c>
      <c r="M190" s="14">
        <v>8658.2130759188949</v>
      </c>
      <c r="N190" s="422">
        <f>Lisäosat[[#This Row],[HYTE-kerroin (sis. Kulttuurihyte)]]/$N$7</f>
        <v>1.0918295141133716</v>
      </c>
      <c r="O190" s="434">
        <v>0.24655264413563729</v>
      </c>
      <c r="P190" s="197">
        <v>0</v>
      </c>
      <c r="Q190" s="159">
        <v>0</v>
      </c>
      <c r="R190" s="159">
        <v>140302.67550237407</v>
      </c>
      <c r="S190" s="159">
        <v>263645.93980142497</v>
      </c>
      <c r="T190" s="159">
        <v>31562.993947999355</v>
      </c>
      <c r="U190" s="307">
        <f t="shared" si="3"/>
        <v>435511.60925179842</v>
      </c>
      <c r="V190" s="44"/>
      <c r="W190" s="44"/>
      <c r="X190" s="110"/>
      <c r="Y190" s="110"/>
      <c r="Z190" s="111"/>
    </row>
    <row r="191" spans="1:26" s="45" customFormat="1" x14ac:dyDescent="0.25">
      <c r="A191" s="127">
        <v>601</v>
      </c>
      <c r="B191" s="124" t="s">
        <v>195</v>
      </c>
      <c r="C191" s="403">
        <v>3676</v>
      </c>
      <c r="D191" s="407">
        <v>1.4822833333333334</v>
      </c>
      <c r="E191" s="415">
        <v>0</v>
      </c>
      <c r="F191" s="155">
        <v>0</v>
      </c>
      <c r="G191" s="414">
        <v>0</v>
      </c>
      <c r="H191" s="269">
        <v>1265</v>
      </c>
      <c r="I191" s="15">
        <v>1298</v>
      </c>
      <c r="J191" s="329">
        <v>0.97457627118644063</v>
      </c>
      <c r="K191" s="422">
        <v>0.97501164894392167</v>
      </c>
      <c r="L191" s="429">
        <v>0.61196814248654796</v>
      </c>
      <c r="M191" s="14">
        <v>2249.5948917805504</v>
      </c>
      <c r="N191" s="422">
        <f>Lisäosat[[#This Row],[HYTE-kerroin (sis. Kulttuurihyte)]]/$N$7</f>
        <v>0.87118592028018504</v>
      </c>
      <c r="O191" s="434">
        <v>0</v>
      </c>
      <c r="P191" s="197">
        <v>566655.60309899994</v>
      </c>
      <c r="Q191" s="159">
        <v>0</v>
      </c>
      <c r="R191" s="159">
        <v>52005.912340224095</v>
      </c>
      <c r="S191" s="159">
        <v>68501.035284699654</v>
      </c>
      <c r="T191" s="159">
        <v>0</v>
      </c>
      <c r="U191" s="307">
        <f t="shared" si="3"/>
        <v>687162.55072392372</v>
      </c>
      <c r="V191" s="44"/>
      <c r="W191" s="44"/>
      <c r="X191" s="110"/>
      <c r="Y191" s="110"/>
      <c r="Z191" s="111"/>
    </row>
    <row r="192" spans="1:26" s="45" customFormat="1" x14ac:dyDescent="0.25">
      <c r="A192" s="127">
        <v>604</v>
      </c>
      <c r="B192" s="124" t="s">
        <v>196</v>
      </c>
      <c r="C192" s="403">
        <v>21373</v>
      </c>
      <c r="D192" s="407">
        <v>0</v>
      </c>
      <c r="E192" s="415">
        <v>0</v>
      </c>
      <c r="F192" s="155">
        <v>0</v>
      </c>
      <c r="G192" s="414">
        <v>0</v>
      </c>
      <c r="H192" s="269">
        <v>9928</v>
      </c>
      <c r="I192" s="15">
        <v>9933</v>
      </c>
      <c r="J192" s="329">
        <v>0.99949662740360412</v>
      </c>
      <c r="K192" s="422">
        <v>0.99994313796733769</v>
      </c>
      <c r="L192" s="429">
        <v>0.78374713786518702</v>
      </c>
      <c r="M192" s="14">
        <v>16751.027577592642</v>
      </c>
      <c r="N192" s="422">
        <f>Lisäosat[[#This Row],[HYTE-kerroin (sis. Kulttuurihyte)]]/$N$7</f>
        <v>1.1157271500992436</v>
      </c>
      <c r="O192" s="434">
        <v>1.5570842616121479</v>
      </c>
      <c r="P192" s="197">
        <v>0</v>
      </c>
      <c r="Q192" s="159">
        <v>0</v>
      </c>
      <c r="R192" s="159">
        <v>310104.59581962839</v>
      </c>
      <c r="S192" s="159">
        <v>510075.27414833155</v>
      </c>
      <c r="T192" s="159">
        <v>377390.23221176915</v>
      </c>
      <c r="U192" s="307">
        <f t="shared" si="3"/>
        <v>1197570.1021797291</v>
      </c>
      <c r="V192" s="44"/>
      <c r="W192" s="44"/>
      <c r="X192" s="110"/>
      <c r="Y192" s="110"/>
      <c r="Z192" s="111"/>
    </row>
    <row r="193" spans="1:26" s="45" customFormat="1" x14ac:dyDescent="0.25">
      <c r="A193" s="127">
        <v>607</v>
      </c>
      <c r="B193" s="124" t="s">
        <v>197</v>
      </c>
      <c r="C193" s="403">
        <v>3942</v>
      </c>
      <c r="D193" s="407">
        <v>0.61786666666666668</v>
      </c>
      <c r="E193" s="415">
        <v>0</v>
      </c>
      <c r="F193" s="155">
        <v>0</v>
      </c>
      <c r="G193" s="414">
        <v>0</v>
      </c>
      <c r="H193" s="269">
        <v>997</v>
      </c>
      <c r="I193" s="15">
        <v>1396</v>
      </c>
      <c r="J193" s="329">
        <v>0.71418338108882518</v>
      </c>
      <c r="K193" s="422">
        <v>0.7145024321144674</v>
      </c>
      <c r="L193" s="429">
        <v>0.60153135903392696</v>
      </c>
      <c r="M193" s="14">
        <v>2371.2366173117402</v>
      </c>
      <c r="N193" s="422">
        <f>Lisäosat[[#This Row],[HYTE-kerroin (sis. Kulttuurihyte)]]/$N$7</f>
        <v>0.85632831877172655</v>
      </c>
      <c r="O193" s="434">
        <v>0</v>
      </c>
      <c r="P193" s="197">
        <v>168862.25563199999</v>
      </c>
      <c r="Q193" s="159">
        <v>0</v>
      </c>
      <c r="R193" s="159">
        <v>40868.410203104795</v>
      </c>
      <c r="S193" s="159">
        <v>72205.072915274344</v>
      </c>
      <c r="T193" s="159">
        <v>0</v>
      </c>
      <c r="U193" s="307">
        <f t="shared" si="3"/>
        <v>281935.73875037913</v>
      </c>
      <c r="V193" s="44"/>
      <c r="W193" s="44"/>
      <c r="X193" s="110"/>
      <c r="Y193" s="110"/>
      <c r="Z193" s="111"/>
    </row>
    <row r="194" spans="1:26" s="45" customFormat="1" x14ac:dyDescent="0.25">
      <c r="A194" s="127">
        <v>608</v>
      </c>
      <c r="B194" s="124" t="s">
        <v>198</v>
      </c>
      <c r="C194" s="403">
        <v>1893</v>
      </c>
      <c r="D194" s="407">
        <v>0.1082</v>
      </c>
      <c r="E194" s="415">
        <v>0</v>
      </c>
      <c r="F194" s="155">
        <v>0</v>
      </c>
      <c r="G194" s="414">
        <v>0</v>
      </c>
      <c r="H194" s="269">
        <v>504</v>
      </c>
      <c r="I194" s="15">
        <v>703</v>
      </c>
      <c r="J194" s="329">
        <v>0.71692745376955902</v>
      </c>
      <c r="K194" s="422">
        <v>0.71724773066971248</v>
      </c>
      <c r="L194" s="429">
        <v>0.61208686517386002</v>
      </c>
      <c r="M194" s="14">
        <v>1158.6804357741171</v>
      </c>
      <c r="N194" s="422">
        <f>Lisäosat[[#This Row],[HYTE-kerroin (sis. Kulttuurihyte)]]/$N$7</f>
        <v>0.87135493158391697</v>
      </c>
      <c r="O194" s="434">
        <v>0</v>
      </c>
      <c r="P194" s="197">
        <v>14200.350858000002</v>
      </c>
      <c r="Q194" s="159">
        <v>0</v>
      </c>
      <c r="R194" s="159">
        <v>19700.951834829179</v>
      </c>
      <c r="S194" s="159">
        <v>35282.26780059591</v>
      </c>
      <c r="T194" s="159">
        <v>0</v>
      </c>
      <c r="U194" s="307">
        <f t="shared" si="3"/>
        <v>69183.570493425097</v>
      </c>
      <c r="V194" s="44"/>
      <c r="W194" s="44"/>
      <c r="X194" s="110"/>
      <c r="Y194" s="110"/>
      <c r="Z194" s="111"/>
    </row>
    <row r="195" spans="1:26" s="45" customFormat="1" x14ac:dyDescent="0.25">
      <c r="A195" s="127">
        <v>609</v>
      </c>
      <c r="B195" s="124" t="s">
        <v>199</v>
      </c>
      <c r="C195" s="403">
        <v>83010</v>
      </c>
      <c r="D195" s="407">
        <v>0</v>
      </c>
      <c r="E195" s="415">
        <v>0</v>
      </c>
      <c r="F195" s="155">
        <v>0</v>
      </c>
      <c r="G195" s="414">
        <v>0</v>
      </c>
      <c r="H195" s="269">
        <v>34578</v>
      </c>
      <c r="I195" s="15">
        <v>33473</v>
      </c>
      <c r="J195" s="329">
        <v>1.0330116810563739</v>
      </c>
      <c r="K195" s="422">
        <v>1.0334731639822843</v>
      </c>
      <c r="L195" s="429">
        <v>0.68772661299444804</v>
      </c>
      <c r="M195" s="14">
        <v>57088.186144669133</v>
      </c>
      <c r="N195" s="422">
        <f>Lisäosat[[#This Row],[HYTE-kerroin (sis. Kulttuurihyte)]]/$N$7</f>
        <v>0.9790342023496964</v>
      </c>
      <c r="O195" s="434">
        <v>0</v>
      </c>
      <c r="P195" s="197">
        <v>0</v>
      </c>
      <c r="Q195" s="159">
        <v>0</v>
      </c>
      <c r="R195" s="159">
        <v>1244792.6925348782</v>
      </c>
      <c r="S195" s="159">
        <v>1738357.3672414632</v>
      </c>
      <c r="T195" s="159">
        <v>0</v>
      </c>
      <c r="U195" s="307">
        <f t="shared" si="3"/>
        <v>2983150.0597763415</v>
      </c>
      <c r="V195" s="44"/>
      <c r="W195" s="44"/>
      <c r="X195" s="110"/>
      <c r="Y195" s="110"/>
      <c r="Z195" s="111"/>
    </row>
    <row r="196" spans="1:26" s="45" customFormat="1" x14ac:dyDescent="0.25">
      <c r="A196" s="127">
        <v>611</v>
      </c>
      <c r="B196" s="124" t="s">
        <v>200</v>
      </c>
      <c r="C196" s="403">
        <v>4919</v>
      </c>
      <c r="D196" s="407">
        <v>0</v>
      </c>
      <c r="E196" s="415">
        <v>0</v>
      </c>
      <c r="F196" s="155">
        <v>0</v>
      </c>
      <c r="G196" s="414">
        <v>0</v>
      </c>
      <c r="H196" s="269">
        <v>1063</v>
      </c>
      <c r="I196" s="15">
        <v>2422</v>
      </c>
      <c r="J196" s="329">
        <v>0.43889347646573079</v>
      </c>
      <c r="K196" s="422">
        <v>0.43908954573522374</v>
      </c>
      <c r="L196" s="429">
        <v>0.65389863856587005</v>
      </c>
      <c r="M196" s="14">
        <v>3216.5274031055146</v>
      </c>
      <c r="N196" s="422">
        <f>Lisäosat[[#This Row],[HYTE-kerroin (sis. Kulttuurihyte)]]/$N$7</f>
        <v>0.93087735726617471</v>
      </c>
      <c r="O196" s="434">
        <v>0</v>
      </c>
      <c r="P196" s="197">
        <v>0</v>
      </c>
      <c r="Q196" s="159">
        <v>0</v>
      </c>
      <c r="R196" s="159">
        <v>31339.880209092415</v>
      </c>
      <c r="S196" s="159">
        <v>97944.504559191599</v>
      </c>
      <c r="T196" s="159">
        <v>0</v>
      </c>
      <c r="U196" s="307">
        <f t="shared" si="3"/>
        <v>129284.38476828401</v>
      </c>
      <c r="V196" s="44"/>
      <c r="W196" s="44"/>
      <c r="X196" s="110"/>
      <c r="Y196" s="110"/>
      <c r="Z196" s="111"/>
    </row>
    <row r="197" spans="1:26" s="45" customFormat="1" x14ac:dyDescent="0.25">
      <c r="A197" s="127">
        <v>614</v>
      </c>
      <c r="B197" s="124" t="s">
        <v>201</v>
      </c>
      <c r="C197" s="403">
        <v>2826</v>
      </c>
      <c r="D197" s="407">
        <v>1.8032166666666667</v>
      </c>
      <c r="E197" s="415">
        <v>0</v>
      </c>
      <c r="F197" s="155">
        <v>0</v>
      </c>
      <c r="G197" s="414">
        <v>0</v>
      </c>
      <c r="H197" s="269">
        <v>831</v>
      </c>
      <c r="I197" s="15">
        <v>934</v>
      </c>
      <c r="J197" s="329">
        <v>0.88972162740899352</v>
      </c>
      <c r="K197" s="422">
        <v>0.89011909759001084</v>
      </c>
      <c r="L197" s="429">
        <v>0.67699588850044501</v>
      </c>
      <c r="M197" s="14">
        <v>1913.1903809022576</v>
      </c>
      <c r="N197" s="422">
        <f>Lisäosat[[#This Row],[HYTE-kerroin (sis. Kulttuurihyte)]]/$N$7</f>
        <v>0.96375815210368765</v>
      </c>
      <c r="O197" s="434">
        <v>0</v>
      </c>
      <c r="P197" s="197">
        <v>1059894.2234970001</v>
      </c>
      <c r="Q197" s="159">
        <v>0</v>
      </c>
      <c r="R197" s="159">
        <v>36499.565027643774</v>
      </c>
      <c r="S197" s="159">
        <v>58257.38770450501</v>
      </c>
      <c r="T197" s="159">
        <v>0</v>
      </c>
      <c r="U197" s="307">
        <f t="shared" si="3"/>
        <v>1154651.1762291489</v>
      </c>
      <c r="V197" s="44"/>
      <c r="W197" s="44"/>
      <c r="X197" s="110"/>
      <c r="Y197" s="110"/>
      <c r="Z197" s="111"/>
    </row>
    <row r="198" spans="1:26" s="45" customFormat="1" x14ac:dyDescent="0.25">
      <c r="A198" s="127">
        <v>615</v>
      </c>
      <c r="B198" s="124" t="s">
        <v>202</v>
      </c>
      <c r="C198" s="403">
        <v>7168</v>
      </c>
      <c r="D198" s="407">
        <v>1.5287166666666667</v>
      </c>
      <c r="E198" s="415">
        <v>0</v>
      </c>
      <c r="F198" s="155">
        <v>0</v>
      </c>
      <c r="G198" s="414">
        <v>0</v>
      </c>
      <c r="H198" s="269">
        <v>2318</v>
      </c>
      <c r="I198" s="15">
        <v>2272</v>
      </c>
      <c r="J198" s="329">
        <v>1.0202464788732395</v>
      </c>
      <c r="K198" s="422">
        <v>1.02070225913096</v>
      </c>
      <c r="L198" s="429">
        <v>0.61702082274862802</v>
      </c>
      <c r="M198" s="14">
        <v>4422.8052574621652</v>
      </c>
      <c r="N198" s="422">
        <f>Lisäosat[[#This Row],[HYTE-kerroin (sis. Kulttuurihyte)]]/$N$7</f>
        <v>0.87837881742368051</v>
      </c>
      <c r="O198" s="434">
        <v>0</v>
      </c>
      <c r="P198" s="197">
        <v>2279121.3634560001</v>
      </c>
      <c r="Q198" s="159">
        <v>0</v>
      </c>
      <c r="R198" s="159">
        <v>106160.87394296996</v>
      </c>
      <c r="S198" s="159">
        <v>134676.13218083602</v>
      </c>
      <c r="T198" s="159">
        <v>0</v>
      </c>
      <c r="U198" s="307">
        <f t="shared" si="3"/>
        <v>2519958.369579806</v>
      </c>
      <c r="V198" s="44"/>
      <c r="W198" s="44"/>
      <c r="X198" s="110"/>
      <c r="Y198" s="110"/>
      <c r="Z198" s="111"/>
    </row>
    <row r="199" spans="1:26" s="45" customFormat="1" x14ac:dyDescent="0.25">
      <c r="A199" s="127">
        <v>616</v>
      </c>
      <c r="B199" s="124" t="s">
        <v>203</v>
      </c>
      <c r="C199" s="403">
        <v>1720</v>
      </c>
      <c r="D199" s="407">
        <v>0</v>
      </c>
      <c r="E199" s="415">
        <v>0</v>
      </c>
      <c r="F199" s="155">
        <v>0</v>
      </c>
      <c r="G199" s="414">
        <v>0</v>
      </c>
      <c r="H199" s="269">
        <v>488</v>
      </c>
      <c r="I199" s="15">
        <v>815</v>
      </c>
      <c r="J199" s="329">
        <v>0.59877300613496931</v>
      </c>
      <c r="K199" s="422">
        <v>0.59904049925619407</v>
      </c>
      <c r="L199" s="429">
        <v>0.69358394966173498</v>
      </c>
      <c r="M199" s="14">
        <v>1192.9643934181843</v>
      </c>
      <c r="N199" s="422">
        <f>Lisäosat[[#This Row],[HYTE-kerroin (sis. Kulttuurihyte)]]/$N$7</f>
        <v>0.98737259266875366</v>
      </c>
      <c r="O199" s="434">
        <v>0</v>
      </c>
      <c r="P199" s="197">
        <v>0</v>
      </c>
      <c r="Q199" s="159">
        <v>0</v>
      </c>
      <c r="R199" s="159">
        <v>14950.373548036689</v>
      </c>
      <c r="S199" s="159">
        <v>36326.227582357584</v>
      </c>
      <c r="T199" s="159">
        <v>0</v>
      </c>
      <c r="U199" s="307">
        <f t="shared" si="3"/>
        <v>51276.601130394272</v>
      </c>
      <c r="V199" s="44"/>
      <c r="W199" s="44"/>
      <c r="X199" s="110"/>
      <c r="Y199" s="110"/>
      <c r="Z199" s="111"/>
    </row>
    <row r="200" spans="1:26" s="45" customFormat="1" x14ac:dyDescent="0.25">
      <c r="A200" s="127">
        <v>619</v>
      </c>
      <c r="B200" s="124" t="s">
        <v>204</v>
      </c>
      <c r="C200" s="403">
        <v>2546</v>
      </c>
      <c r="D200" s="407">
        <v>0.47946666666666665</v>
      </c>
      <c r="E200" s="415">
        <v>0</v>
      </c>
      <c r="F200" s="155">
        <v>0</v>
      </c>
      <c r="G200" s="414">
        <v>0</v>
      </c>
      <c r="H200" s="269">
        <v>719</v>
      </c>
      <c r="I200" s="15">
        <v>934</v>
      </c>
      <c r="J200" s="329">
        <v>0.76980728051391867</v>
      </c>
      <c r="K200" s="422">
        <v>0.77015118070664002</v>
      </c>
      <c r="L200" s="429">
        <v>0.56099250911681298</v>
      </c>
      <c r="M200" s="14">
        <v>1428.2869282114059</v>
      </c>
      <c r="N200" s="422">
        <f>Lisäosat[[#This Row],[HYTE-kerroin (sis. Kulttuurihyte)]]/$N$7</f>
        <v>0.79861800213883494</v>
      </c>
      <c r="O200" s="434">
        <v>0</v>
      </c>
      <c r="P200" s="197">
        <v>84632.66550399999</v>
      </c>
      <c r="Q200" s="159">
        <v>0</v>
      </c>
      <c r="R200" s="159">
        <v>28451.27918720782</v>
      </c>
      <c r="S200" s="159">
        <v>43491.889861398682</v>
      </c>
      <c r="T200" s="159">
        <v>0</v>
      </c>
      <c r="U200" s="307">
        <f t="shared" ref="U200:U263" si="4">SUM(P200:T200)</f>
        <v>156575.83455260651</v>
      </c>
      <c r="V200" s="44"/>
      <c r="W200" s="44"/>
      <c r="X200" s="110"/>
      <c r="Y200" s="110"/>
      <c r="Z200" s="111"/>
    </row>
    <row r="201" spans="1:26" s="45" customFormat="1" x14ac:dyDescent="0.25">
      <c r="A201" s="127">
        <v>620</v>
      </c>
      <c r="B201" s="124" t="s">
        <v>205</v>
      </c>
      <c r="C201" s="403">
        <v>2322</v>
      </c>
      <c r="D201" s="407">
        <v>1.79895</v>
      </c>
      <c r="E201" s="415">
        <v>0</v>
      </c>
      <c r="F201" s="155">
        <v>0</v>
      </c>
      <c r="G201" s="414">
        <v>0</v>
      </c>
      <c r="H201" s="269">
        <v>592</v>
      </c>
      <c r="I201" s="15">
        <v>666</v>
      </c>
      <c r="J201" s="329">
        <v>0.88888888888888884</v>
      </c>
      <c r="K201" s="422">
        <v>0.88928598705609851</v>
      </c>
      <c r="L201" s="429">
        <v>0.6330815188519</v>
      </c>
      <c r="M201" s="14">
        <v>1470.0152867741117</v>
      </c>
      <c r="N201" s="422">
        <f>Lisäosat[[#This Row],[HYTE-kerroin (sis. Kulttuurihyte)]]/$N$7</f>
        <v>0.9012425113705872</v>
      </c>
      <c r="O201" s="434">
        <v>0</v>
      </c>
      <c r="P201" s="197">
        <v>868807.90358100005</v>
      </c>
      <c r="Q201" s="159">
        <v>0</v>
      </c>
      <c r="R201" s="159">
        <v>29962.019118811222</v>
      </c>
      <c r="S201" s="159">
        <v>44762.534532899554</v>
      </c>
      <c r="T201" s="159">
        <v>0</v>
      </c>
      <c r="U201" s="307">
        <f t="shared" si="4"/>
        <v>943532.45723271079</v>
      </c>
      <c r="V201" s="44"/>
      <c r="W201" s="44"/>
      <c r="X201" s="110"/>
      <c r="Y201" s="110"/>
      <c r="Z201" s="111"/>
    </row>
    <row r="202" spans="1:26" s="45" customFormat="1" x14ac:dyDescent="0.25">
      <c r="A202" s="127">
        <v>623</v>
      </c>
      <c r="B202" s="124" t="s">
        <v>206</v>
      </c>
      <c r="C202" s="403">
        <v>2081</v>
      </c>
      <c r="D202" s="407">
        <v>1.7429666666666668</v>
      </c>
      <c r="E202" s="415">
        <v>0</v>
      </c>
      <c r="F202" s="155">
        <v>0</v>
      </c>
      <c r="G202" s="414">
        <v>0</v>
      </c>
      <c r="H202" s="269">
        <v>553</v>
      </c>
      <c r="I202" s="15">
        <v>720</v>
      </c>
      <c r="J202" s="329">
        <v>0.7680555555555556</v>
      </c>
      <c r="K202" s="422">
        <v>0.76839867319066024</v>
      </c>
      <c r="L202" s="429">
        <v>0.678234166407372</v>
      </c>
      <c r="M202" s="14">
        <v>1411.4053002937412</v>
      </c>
      <c r="N202" s="422">
        <f>Lisäosat[[#This Row],[HYTE-kerroin (sis. Kulttuurihyte)]]/$N$7</f>
        <v>0.96552094039774095</v>
      </c>
      <c r="O202" s="434">
        <v>0</v>
      </c>
      <c r="P202" s="197">
        <v>754403.36459699995</v>
      </c>
      <c r="Q202" s="159">
        <v>0</v>
      </c>
      <c r="R202" s="159">
        <v>23202.036140580673</v>
      </c>
      <c r="S202" s="159">
        <v>42977.837756339082</v>
      </c>
      <c r="T202" s="159">
        <v>0</v>
      </c>
      <c r="U202" s="307">
        <f t="shared" si="4"/>
        <v>820583.23849391972</v>
      </c>
      <c r="V202" s="44"/>
      <c r="W202" s="44"/>
      <c r="X202" s="110"/>
      <c r="Y202" s="110"/>
      <c r="Z202" s="111"/>
    </row>
    <row r="203" spans="1:26" s="45" customFormat="1" x14ac:dyDescent="0.25">
      <c r="A203" s="127">
        <v>624</v>
      </c>
      <c r="B203" s="124" t="s">
        <v>207</v>
      </c>
      <c r="C203" s="403">
        <v>5016</v>
      </c>
      <c r="D203" s="407">
        <v>0</v>
      </c>
      <c r="E203" s="415">
        <v>0</v>
      </c>
      <c r="F203" s="155">
        <v>0</v>
      </c>
      <c r="G203" s="414">
        <v>0</v>
      </c>
      <c r="H203" s="269">
        <v>983</v>
      </c>
      <c r="I203" s="15">
        <v>2084</v>
      </c>
      <c r="J203" s="329">
        <v>0.47168905950095968</v>
      </c>
      <c r="K203" s="422">
        <v>0.471899779719608</v>
      </c>
      <c r="L203" s="429">
        <v>0.58095298597856204</v>
      </c>
      <c r="M203" s="14">
        <v>2914.0601776684671</v>
      </c>
      <c r="N203" s="422">
        <f>Lisäosat[[#This Row],[HYTE-kerroin (sis. Kulttuurihyte)]]/$N$7</f>
        <v>0.82703334796611616</v>
      </c>
      <c r="O203" s="434">
        <v>0</v>
      </c>
      <c r="P203" s="197">
        <v>0</v>
      </c>
      <c r="Q203" s="159">
        <v>0</v>
      </c>
      <c r="R203" s="159">
        <v>34345.885271517269</v>
      </c>
      <c r="S203" s="159">
        <v>88734.260457984041</v>
      </c>
      <c r="T203" s="159">
        <v>0</v>
      </c>
      <c r="U203" s="307">
        <f t="shared" si="4"/>
        <v>123080.14572950131</v>
      </c>
      <c r="V203" s="44"/>
      <c r="W203" s="44"/>
      <c r="X203" s="110"/>
      <c r="Y203" s="110"/>
      <c r="Z203" s="111"/>
    </row>
    <row r="204" spans="1:26" s="45" customFormat="1" x14ac:dyDescent="0.25">
      <c r="A204" s="127">
        <v>625</v>
      </c>
      <c r="B204" s="124" t="s">
        <v>208</v>
      </c>
      <c r="C204" s="403">
        <v>2938</v>
      </c>
      <c r="D204" s="407">
        <v>0.87180000000000002</v>
      </c>
      <c r="E204" s="415">
        <v>0</v>
      </c>
      <c r="F204" s="155">
        <v>0</v>
      </c>
      <c r="G204" s="414">
        <v>0</v>
      </c>
      <c r="H204" s="269">
        <v>703</v>
      </c>
      <c r="I204" s="15">
        <v>1070</v>
      </c>
      <c r="J204" s="329">
        <v>0.65700934579439252</v>
      </c>
      <c r="K204" s="422">
        <v>0.657302855152329</v>
      </c>
      <c r="L204" s="429">
        <v>0.65739673042865698</v>
      </c>
      <c r="M204" s="14">
        <v>1931.4315939993942</v>
      </c>
      <c r="N204" s="422">
        <f>Lisäosat[[#This Row],[HYTE-kerroin (sis. Kulttuurihyte)]]/$N$7</f>
        <v>0.93585717266363</v>
      </c>
      <c r="O204" s="434">
        <v>0</v>
      </c>
      <c r="P204" s="197">
        <v>177578.28457199998</v>
      </c>
      <c r="Q204" s="159">
        <v>0</v>
      </c>
      <c r="R204" s="159">
        <v>28021.070490228743</v>
      </c>
      <c r="S204" s="159">
        <v>58812.839704582089</v>
      </c>
      <c r="T204" s="159">
        <v>0</v>
      </c>
      <c r="U204" s="307">
        <f t="shared" si="4"/>
        <v>264412.1947668108</v>
      </c>
      <c r="V204" s="44"/>
      <c r="W204" s="44"/>
      <c r="X204" s="110"/>
      <c r="Y204" s="110"/>
      <c r="Z204" s="111"/>
    </row>
    <row r="205" spans="1:26" s="45" customFormat="1" x14ac:dyDescent="0.25">
      <c r="A205" s="127">
        <v>626</v>
      </c>
      <c r="B205" s="124" t="s">
        <v>209</v>
      </c>
      <c r="C205" s="403">
        <v>4551</v>
      </c>
      <c r="D205" s="407">
        <v>1.2624333333333335</v>
      </c>
      <c r="E205" s="415">
        <v>0</v>
      </c>
      <c r="F205" s="155">
        <v>0</v>
      </c>
      <c r="G205" s="414">
        <v>0</v>
      </c>
      <c r="H205" s="269">
        <v>1438</v>
      </c>
      <c r="I205" s="15">
        <v>1543</v>
      </c>
      <c r="J205" s="329">
        <v>0.93195074530136102</v>
      </c>
      <c r="K205" s="422">
        <v>0.93236708072586105</v>
      </c>
      <c r="L205" s="429">
        <v>0.71865580243540395</v>
      </c>
      <c r="M205" s="14">
        <v>3270.6025568835234</v>
      </c>
      <c r="N205" s="422">
        <f>Lisäosat[[#This Row],[HYTE-kerroin (sis. Kulttuurihyte)]]/$N$7</f>
        <v>1.0230643936226542</v>
      </c>
      <c r="O205" s="434">
        <v>0</v>
      </c>
      <c r="P205" s="197">
        <v>597486.01972950005</v>
      </c>
      <c r="Q205" s="159">
        <v>0</v>
      </c>
      <c r="R205" s="159">
        <v>61568.869499403037</v>
      </c>
      <c r="S205" s="159">
        <v>99591.11392450759</v>
      </c>
      <c r="T205" s="159">
        <v>0</v>
      </c>
      <c r="U205" s="307">
        <f t="shared" si="4"/>
        <v>758646.00315341074</v>
      </c>
      <c r="V205" s="44"/>
      <c r="W205" s="44"/>
      <c r="X205" s="110"/>
      <c r="Y205" s="110"/>
      <c r="Z205" s="111"/>
    </row>
    <row r="206" spans="1:26" s="45" customFormat="1" x14ac:dyDescent="0.25">
      <c r="A206" s="127">
        <v>630</v>
      </c>
      <c r="B206" s="124" t="s">
        <v>210</v>
      </c>
      <c r="C206" s="403">
        <v>1678</v>
      </c>
      <c r="D206" s="407">
        <v>1.6342166666666667</v>
      </c>
      <c r="E206" s="415">
        <v>0</v>
      </c>
      <c r="F206" s="155">
        <v>0</v>
      </c>
      <c r="G206" s="414">
        <v>0</v>
      </c>
      <c r="H206" s="269">
        <v>762</v>
      </c>
      <c r="I206" s="15">
        <v>565</v>
      </c>
      <c r="J206" s="329">
        <v>1.3486725663716814</v>
      </c>
      <c r="K206" s="422">
        <v>1.3492750662014876</v>
      </c>
      <c r="L206" s="429">
        <v>0.66893695091864203</v>
      </c>
      <c r="M206" s="14">
        <v>1122.4762036414813</v>
      </c>
      <c r="N206" s="422">
        <f>Lisäosat[[#This Row],[HYTE-kerroin (sis. Kulttuurihyte)]]/$N$7</f>
        <v>0.95228560563230347</v>
      </c>
      <c r="O206" s="434">
        <v>0.87457963249716697</v>
      </c>
      <c r="P206" s="197">
        <v>570353.41571099998</v>
      </c>
      <c r="Q206" s="159">
        <v>0</v>
      </c>
      <c r="R206" s="159">
        <v>32851.852471359256</v>
      </c>
      <c r="S206" s="159">
        <v>34179.834917309003</v>
      </c>
      <c r="T206" s="159">
        <v>16641.95602856499</v>
      </c>
      <c r="U206" s="307">
        <f t="shared" si="4"/>
        <v>654027.05912823323</v>
      </c>
      <c r="V206" s="44"/>
      <c r="W206" s="44"/>
      <c r="X206" s="110"/>
      <c r="Y206" s="110"/>
      <c r="Z206" s="111"/>
    </row>
    <row r="207" spans="1:26" s="45" customFormat="1" x14ac:dyDescent="0.25">
      <c r="A207" s="127">
        <v>631</v>
      </c>
      <c r="B207" s="124" t="s">
        <v>211</v>
      </c>
      <c r="C207" s="403">
        <v>1892</v>
      </c>
      <c r="D207" s="407">
        <v>0</v>
      </c>
      <c r="E207" s="415">
        <v>0</v>
      </c>
      <c r="F207" s="155">
        <v>0</v>
      </c>
      <c r="G207" s="414">
        <v>0</v>
      </c>
      <c r="H207" s="269">
        <v>382</v>
      </c>
      <c r="I207" s="15">
        <v>812</v>
      </c>
      <c r="J207" s="329">
        <v>0.47044334975369456</v>
      </c>
      <c r="K207" s="422">
        <v>0.47065351346965317</v>
      </c>
      <c r="L207" s="429">
        <v>0.48606308911485402</v>
      </c>
      <c r="M207" s="14">
        <v>919.63136460530382</v>
      </c>
      <c r="N207" s="422">
        <f>Lisäosat[[#This Row],[HYTE-kerroin (sis. Kulttuurihyte)]]/$N$7</f>
        <v>0.69194994021124523</v>
      </c>
      <c r="O207" s="434">
        <v>0</v>
      </c>
      <c r="P207" s="197">
        <v>0</v>
      </c>
      <c r="Q207" s="159">
        <v>0</v>
      </c>
      <c r="R207" s="159">
        <v>12920.81325300131</v>
      </c>
      <c r="S207" s="159">
        <v>28003.131046356273</v>
      </c>
      <c r="T207" s="159">
        <v>0</v>
      </c>
      <c r="U207" s="307">
        <f t="shared" si="4"/>
        <v>40923.944299357579</v>
      </c>
      <c r="V207" s="44"/>
      <c r="W207" s="44"/>
      <c r="X207" s="110"/>
      <c r="Y207" s="110"/>
      <c r="Z207" s="111"/>
    </row>
    <row r="208" spans="1:26" s="45" customFormat="1" x14ac:dyDescent="0.25">
      <c r="A208" s="127">
        <v>635</v>
      </c>
      <c r="B208" s="124" t="s">
        <v>212</v>
      </c>
      <c r="C208" s="403">
        <v>6146</v>
      </c>
      <c r="D208" s="407">
        <v>0.39179999999999998</v>
      </c>
      <c r="E208" s="415">
        <v>0</v>
      </c>
      <c r="F208" s="155">
        <v>0</v>
      </c>
      <c r="G208" s="414">
        <v>0</v>
      </c>
      <c r="H208" s="269">
        <v>1735</v>
      </c>
      <c r="I208" s="15">
        <v>2576</v>
      </c>
      <c r="J208" s="329">
        <v>0.6735248447204969</v>
      </c>
      <c r="K208" s="422">
        <v>0.67382573213708175</v>
      </c>
      <c r="L208" s="429">
        <v>0.589622060767929</v>
      </c>
      <c r="M208" s="14">
        <v>3623.8171854796915</v>
      </c>
      <c r="N208" s="422">
        <f>Lisäosat[[#This Row],[HYTE-kerroin (sis. Kulttuurihyte)]]/$N$7</f>
        <v>0.83937447387451003</v>
      </c>
      <c r="O208" s="434">
        <v>0</v>
      </c>
      <c r="P208" s="197">
        <v>166946.83412399999</v>
      </c>
      <c r="Q208" s="159">
        <v>0</v>
      </c>
      <c r="R208" s="159">
        <v>60090.741100357453</v>
      </c>
      <c r="S208" s="159">
        <v>110346.63609649628</v>
      </c>
      <c r="T208" s="159">
        <v>0</v>
      </c>
      <c r="U208" s="307">
        <f t="shared" si="4"/>
        <v>337384.21132085368</v>
      </c>
      <c r="V208" s="44"/>
      <c r="W208" s="44"/>
      <c r="X208" s="110"/>
      <c r="Y208" s="110"/>
      <c r="Z208" s="111"/>
    </row>
    <row r="209" spans="1:26" s="45" customFormat="1" x14ac:dyDescent="0.25">
      <c r="A209" s="127">
        <v>636</v>
      </c>
      <c r="B209" s="124" t="s">
        <v>213</v>
      </c>
      <c r="C209" s="403">
        <v>7903</v>
      </c>
      <c r="D209" s="407">
        <v>0</v>
      </c>
      <c r="E209" s="415">
        <v>0</v>
      </c>
      <c r="F209" s="155">
        <v>0</v>
      </c>
      <c r="G209" s="414">
        <v>0</v>
      </c>
      <c r="H209" s="269">
        <v>2382</v>
      </c>
      <c r="I209" s="15">
        <v>3286</v>
      </c>
      <c r="J209" s="329">
        <v>0.72489348752282412</v>
      </c>
      <c r="K209" s="422">
        <v>0.72521732313255638</v>
      </c>
      <c r="L209" s="429">
        <v>0.62762968476977199</v>
      </c>
      <c r="M209" s="14">
        <v>4960.1573987355077</v>
      </c>
      <c r="N209" s="422">
        <f>Lisäosat[[#This Row],[HYTE-kerroin (sis. Kulttuurihyte)]]/$N$7</f>
        <v>0.89348138662844756</v>
      </c>
      <c r="O209" s="434">
        <v>0</v>
      </c>
      <c r="P209" s="197">
        <v>0</v>
      </c>
      <c r="Q209" s="159">
        <v>0</v>
      </c>
      <c r="R209" s="159">
        <v>83162.505243437758</v>
      </c>
      <c r="S209" s="159">
        <v>151038.71289444165</v>
      </c>
      <c r="T209" s="159">
        <v>0</v>
      </c>
      <c r="U209" s="307">
        <f t="shared" si="4"/>
        <v>234201.21813787939</v>
      </c>
      <c r="V209" s="44"/>
      <c r="W209" s="44"/>
      <c r="X209" s="110"/>
      <c r="Y209" s="110"/>
      <c r="Z209" s="111"/>
    </row>
    <row r="210" spans="1:26" s="45" customFormat="1" x14ac:dyDescent="0.25">
      <c r="A210" s="127">
        <v>638</v>
      </c>
      <c r="B210" s="124" t="s">
        <v>214</v>
      </c>
      <c r="C210" s="403">
        <v>51863</v>
      </c>
      <c r="D210" s="407">
        <v>0</v>
      </c>
      <c r="E210" s="415">
        <v>0</v>
      </c>
      <c r="F210" s="155">
        <v>0</v>
      </c>
      <c r="G210" s="414">
        <v>0</v>
      </c>
      <c r="H210" s="269">
        <v>21331</v>
      </c>
      <c r="I210" s="15">
        <v>22995</v>
      </c>
      <c r="J210" s="329">
        <v>0.92763644270493584</v>
      </c>
      <c r="K210" s="422">
        <v>0.92805085077757532</v>
      </c>
      <c r="L210" s="429">
        <v>0.79135942631258205</v>
      </c>
      <c r="M210" s="14">
        <v>41042.273926849441</v>
      </c>
      <c r="N210" s="422">
        <f>Lisäosat[[#This Row],[HYTE-kerroin (sis. Kulttuurihyte)]]/$N$7</f>
        <v>1.1265638555681525</v>
      </c>
      <c r="O210" s="434">
        <v>0.40942655715963117</v>
      </c>
      <c r="P210" s="197">
        <v>0</v>
      </c>
      <c r="Q210" s="159">
        <v>0</v>
      </c>
      <c r="R210" s="159">
        <v>698388.08348396083</v>
      </c>
      <c r="S210" s="159">
        <v>1249753.1287520721</v>
      </c>
      <c r="T210" s="159">
        <v>240794.57531521926</v>
      </c>
      <c r="U210" s="307">
        <f t="shared" si="4"/>
        <v>2188935.7875512522</v>
      </c>
      <c r="V210" s="44"/>
      <c r="W210" s="44"/>
      <c r="X210" s="110"/>
      <c r="Y210" s="110"/>
      <c r="Z210" s="111"/>
    </row>
    <row r="211" spans="1:26" s="45" customFormat="1" x14ac:dyDescent="0.25">
      <c r="A211" s="127">
        <v>678</v>
      </c>
      <c r="B211" s="124" t="s">
        <v>215</v>
      </c>
      <c r="C211" s="403">
        <v>23413</v>
      </c>
      <c r="D211" s="407">
        <v>0.41796666666666665</v>
      </c>
      <c r="E211" s="415">
        <v>0</v>
      </c>
      <c r="F211" s="155">
        <v>0</v>
      </c>
      <c r="G211" s="414">
        <v>0</v>
      </c>
      <c r="H211" s="269">
        <v>9758</v>
      </c>
      <c r="I211" s="15">
        <v>8622</v>
      </c>
      <c r="J211" s="329">
        <v>1.1317559730920901</v>
      </c>
      <c r="K211" s="422">
        <v>1.1322615685925641</v>
      </c>
      <c r="L211" s="429">
        <v>0.71617848150125296</v>
      </c>
      <c r="M211" s="14">
        <v>16767.886787388834</v>
      </c>
      <c r="N211" s="422">
        <f>Lisäosat[[#This Row],[HYTE-kerroin (sis. Kulttuurihyte)]]/$N$7</f>
        <v>1.019537727824205</v>
      </c>
      <c r="O211" s="434">
        <v>0</v>
      </c>
      <c r="P211" s="197">
        <v>678453.22777699993</v>
      </c>
      <c r="Q211" s="159">
        <v>0</v>
      </c>
      <c r="R211" s="159">
        <v>384654.87793019129</v>
      </c>
      <c r="S211" s="159">
        <v>510588.64361291414</v>
      </c>
      <c r="T211" s="159">
        <v>0</v>
      </c>
      <c r="U211" s="307">
        <f t="shared" si="4"/>
        <v>1573696.7493201052</v>
      </c>
      <c r="V211" s="44"/>
      <c r="W211" s="44"/>
      <c r="X211" s="110"/>
      <c r="Y211" s="110"/>
      <c r="Z211" s="111"/>
    </row>
    <row r="212" spans="1:26" s="45" customFormat="1" x14ac:dyDescent="0.25">
      <c r="A212" s="127">
        <v>680</v>
      </c>
      <c r="B212" s="124" t="s">
        <v>216</v>
      </c>
      <c r="C212" s="403">
        <v>26036</v>
      </c>
      <c r="D212" s="407">
        <v>0</v>
      </c>
      <c r="E212" s="415">
        <v>0</v>
      </c>
      <c r="F212" s="155">
        <v>0</v>
      </c>
      <c r="G212" s="414">
        <v>0</v>
      </c>
      <c r="H212" s="269">
        <v>11474</v>
      </c>
      <c r="I212" s="15">
        <v>11491</v>
      </c>
      <c r="J212" s="329">
        <v>0.99852058132451482</v>
      </c>
      <c r="K212" s="422">
        <v>0.99896665585387556</v>
      </c>
      <c r="L212" s="429">
        <v>0.70060165736037205</v>
      </c>
      <c r="M212" s="14">
        <v>18240.864751034645</v>
      </c>
      <c r="N212" s="422">
        <f>Lisäosat[[#This Row],[HYTE-kerroin (sis. Kulttuurihyte)]]/$N$7</f>
        <v>0.99736286457221124</v>
      </c>
      <c r="O212" s="434">
        <v>1.4413887901291389</v>
      </c>
      <c r="P212" s="197">
        <v>0</v>
      </c>
      <c r="Q212" s="159">
        <v>0</v>
      </c>
      <c r="R212" s="159">
        <v>377391.9808097849</v>
      </c>
      <c r="S212" s="159">
        <v>555441.39280342474</v>
      </c>
      <c r="T212" s="159">
        <v>425567.50344135764</v>
      </c>
      <c r="U212" s="307">
        <f t="shared" si="4"/>
        <v>1358400.8770545674</v>
      </c>
      <c r="V212" s="44"/>
      <c r="W212" s="44"/>
      <c r="X212" s="110"/>
      <c r="Y212" s="110"/>
      <c r="Z212" s="111"/>
    </row>
    <row r="213" spans="1:26" s="45" customFormat="1" x14ac:dyDescent="0.25">
      <c r="A213" s="127">
        <v>681</v>
      </c>
      <c r="B213" s="124" t="s">
        <v>217</v>
      </c>
      <c r="C213" s="403">
        <v>3219</v>
      </c>
      <c r="D213" s="407">
        <v>0.93268333333333331</v>
      </c>
      <c r="E213" s="415">
        <v>0</v>
      </c>
      <c r="F213" s="155">
        <v>0</v>
      </c>
      <c r="G213" s="414">
        <v>0</v>
      </c>
      <c r="H213" s="269">
        <v>1052</v>
      </c>
      <c r="I213" s="15">
        <v>1214</v>
      </c>
      <c r="J213" s="329">
        <v>0.86655683690280061</v>
      </c>
      <c r="K213" s="422">
        <v>0.86694395855098239</v>
      </c>
      <c r="L213" s="429">
        <v>0.65331989831757198</v>
      </c>
      <c r="M213" s="14">
        <v>2103.0367526842642</v>
      </c>
      <c r="N213" s="422">
        <f>Lisäosat[[#This Row],[HYTE-kerroin (sis. Kulttuurihyte)]]/$N$7</f>
        <v>0.93005347392844384</v>
      </c>
      <c r="O213" s="434">
        <v>0</v>
      </c>
      <c r="P213" s="197">
        <v>208149.98937449997</v>
      </c>
      <c r="Q213" s="159">
        <v>0</v>
      </c>
      <c r="R213" s="159">
        <v>40492.949663372136</v>
      </c>
      <c r="S213" s="159">
        <v>64038.283215793388</v>
      </c>
      <c r="T213" s="159">
        <v>0</v>
      </c>
      <c r="U213" s="307">
        <f t="shared" si="4"/>
        <v>312681.2222536655</v>
      </c>
      <c r="V213" s="44"/>
      <c r="W213" s="44"/>
      <c r="X213" s="110"/>
      <c r="Y213" s="110"/>
      <c r="Z213" s="111"/>
    </row>
    <row r="214" spans="1:26" s="45" customFormat="1" x14ac:dyDescent="0.25">
      <c r="A214" s="127">
        <v>683</v>
      </c>
      <c r="B214" s="124" t="s">
        <v>218</v>
      </c>
      <c r="C214" s="403">
        <v>3530</v>
      </c>
      <c r="D214" s="407">
        <v>1.7670166666666667</v>
      </c>
      <c r="E214" s="415">
        <v>0</v>
      </c>
      <c r="F214" s="155">
        <v>0</v>
      </c>
      <c r="G214" s="414">
        <v>0</v>
      </c>
      <c r="H214" s="269">
        <v>1148</v>
      </c>
      <c r="I214" s="15">
        <v>1231</v>
      </c>
      <c r="J214" s="329">
        <v>0.93257514216084481</v>
      </c>
      <c r="K214" s="422">
        <v>0.93299175652554944</v>
      </c>
      <c r="L214" s="429">
        <v>0.54007251454036398</v>
      </c>
      <c r="M214" s="14">
        <v>1906.4559763274849</v>
      </c>
      <c r="N214" s="422">
        <f>Lisäosat[[#This Row],[HYTE-kerroin (sis. Kulttuurihyte)]]/$N$7</f>
        <v>0.76883670559407102</v>
      </c>
      <c r="O214" s="434">
        <v>0</v>
      </c>
      <c r="P214" s="197">
        <v>1297351.9416450001</v>
      </c>
      <c r="Q214" s="159">
        <v>0</v>
      </c>
      <c r="R214" s="159">
        <v>47788.117666765596</v>
      </c>
      <c r="S214" s="159">
        <v>58052.32247827985</v>
      </c>
      <c r="T214" s="159">
        <v>0</v>
      </c>
      <c r="U214" s="307">
        <f t="shared" si="4"/>
        <v>1403192.3817900456</v>
      </c>
      <c r="V214" s="44"/>
      <c r="W214" s="44"/>
      <c r="X214" s="110"/>
      <c r="Y214" s="110"/>
      <c r="Z214" s="111"/>
    </row>
    <row r="215" spans="1:26" s="45" customFormat="1" x14ac:dyDescent="0.25">
      <c r="A215" s="127">
        <v>684</v>
      </c>
      <c r="B215" s="124" t="s">
        <v>219</v>
      </c>
      <c r="C215" s="403">
        <v>38773</v>
      </c>
      <c r="D215" s="407">
        <v>0</v>
      </c>
      <c r="E215" s="415">
        <v>0</v>
      </c>
      <c r="F215" s="155">
        <v>0</v>
      </c>
      <c r="G215" s="414">
        <v>0</v>
      </c>
      <c r="H215" s="269">
        <v>16734</v>
      </c>
      <c r="I215" s="15">
        <v>16406</v>
      </c>
      <c r="J215" s="329">
        <v>1.0199926856028283</v>
      </c>
      <c r="K215" s="422">
        <v>1.0204483524821011</v>
      </c>
      <c r="L215" s="429">
        <v>0.71574104941986505</v>
      </c>
      <c r="M215" s="14">
        <v>27751.427709156429</v>
      </c>
      <c r="N215" s="422">
        <f>Lisäosat[[#This Row],[HYTE-kerroin (sis. Kulttuurihyte)]]/$N$7</f>
        <v>1.0189150080387672</v>
      </c>
      <c r="O215" s="434">
        <v>9.2178827740652114E-2</v>
      </c>
      <c r="P215" s="197">
        <v>0</v>
      </c>
      <c r="Q215" s="159">
        <v>0</v>
      </c>
      <c r="R215" s="159">
        <v>574100.39601614117</v>
      </c>
      <c r="S215" s="159">
        <v>845041.71646703756</v>
      </c>
      <c r="T215" s="159">
        <v>40529.723461787369</v>
      </c>
      <c r="U215" s="307">
        <f t="shared" si="4"/>
        <v>1459671.8359449662</v>
      </c>
      <c r="V215" s="44"/>
      <c r="W215" s="44"/>
      <c r="X215" s="110"/>
      <c r="Y215" s="110"/>
      <c r="Z215" s="111"/>
    </row>
    <row r="216" spans="1:26" s="45" customFormat="1" x14ac:dyDescent="0.25">
      <c r="A216" s="127">
        <v>686</v>
      </c>
      <c r="B216" s="124" t="s">
        <v>220</v>
      </c>
      <c r="C216" s="403">
        <v>2928</v>
      </c>
      <c r="D216" s="407">
        <v>1.22455</v>
      </c>
      <c r="E216" s="415">
        <v>0</v>
      </c>
      <c r="F216" s="155">
        <v>0</v>
      </c>
      <c r="G216" s="414">
        <v>0</v>
      </c>
      <c r="H216" s="269">
        <v>833</v>
      </c>
      <c r="I216" s="15">
        <v>1017</v>
      </c>
      <c r="J216" s="329">
        <v>0.81907571288102266</v>
      </c>
      <c r="K216" s="422">
        <v>0.81944162302846257</v>
      </c>
      <c r="L216" s="429">
        <v>0.635186410587394</v>
      </c>
      <c r="M216" s="14">
        <v>1859.8258101998897</v>
      </c>
      <c r="N216" s="422">
        <f>Lisäosat[[#This Row],[HYTE-kerroin (sis. Kulttuurihyte)]]/$N$7</f>
        <v>0.90423899422053688</v>
      </c>
      <c r="O216" s="434">
        <v>0</v>
      </c>
      <c r="P216" s="197">
        <v>372872.242188</v>
      </c>
      <c r="Q216" s="159">
        <v>0</v>
      </c>
      <c r="R216" s="159">
        <v>34814.206798018677</v>
      </c>
      <c r="S216" s="159">
        <v>56632.415868912693</v>
      </c>
      <c r="T216" s="159">
        <v>0</v>
      </c>
      <c r="U216" s="307">
        <f t="shared" si="4"/>
        <v>464318.86485493137</v>
      </c>
      <c r="V216" s="44"/>
      <c r="W216" s="44"/>
      <c r="X216" s="110"/>
      <c r="Y216" s="110"/>
      <c r="Z216" s="111"/>
    </row>
    <row r="217" spans="1:26" s="45" customFormat="1" x14ac:dyDescent="0.25">
      <c r="A217" s="127">
        <v>687</v>
      </c>
      <c r="B217" s="124" t="s">
        <v>221</v>
      </c>
      <c r="C217" s="403">
        <v>1398</v>
      </c>
      <c r="D217" s="407">
        <v>1.7679666666666667</v>
      </c>
      <c r="E217" s="415">
        <v>0</v>
      </c>
      <c r="F217" s="155">
        <v>0</v>
      </c>
      <c r="G217" s="414">
        <v>0</v>
      </c>
      <c r="H217" s="269">
        <v>392</v>
      </c>
      <c r="I217" s="15">
        <v>432</v>
      </c>
      <c r="J217" s="329">
        <v>0.90740740740740744</v>
      </c>
      <c r="K217" s="422">
        <v>0.90781277845310071</v>
      </c>
      <c r="L217" s="429">
        <v>0.69430978231069296</v>
      </c>
      <c r="M217" s="14">
        <v>970.64507567034877</v>
      </c>
      <c r="N217" s="422">
        <f>Lisäosat[[#This Row],[HYTE-kerroin (sis. Kulttuurihyte)]]/$N$7</f>
        <v>0.98840587388120782</v>
      </c>
      <c r="O217" s="434">
        <v>0</v>
      </c>
      <c r="P217" s="197">
        <v>514071.70302600006</v>
      </c>
      <c r="Q217" s="159">
        <v>0</v>
      </c>
      <c r="R217" s="159">
        <v>18414.964054665579</v>
      </c>
      <c r="S217" s="159">
        <v>29556.518295962014</v>
      </c>
      <c r="T217" s="159">
        <v>0</v>
      </c>
      <c r="U217" s="307">
        <f t="shared" si="4"/>
        <v>562043.1853766276</v>
      </c>
      <c r="V217" s="44"/>
      <c r="W217" s="44"/>
      <c r="X217" s="110"/>
      <c r="Y217" s="110"/>
      <c r="Z217" s="111"/>
    </row>
    <row r="218" spans="1:26" s="45" customFormat="1" x14ac:dyDescent="0.25">
      <c r="A218" s="127">
        <v>689</v>
      </c>
      <c r="B218" s="124" t="s">
        <v>222</v>
      </c>
      <c r="C218" s="403">
        <v>2888</v>
      </c>
      <c r="D218" s="407">
        <v>1.0862000000000001</v>
      </c>
      <c r="E218" s="415">
        <v>0</v>
      </c>
      <c r="F218" s="155">
        <v>0</v>
      </c>
      <c r="G218" s="414">
        <v>0</v>
      </c>
      <c r="H218" s="269">
        <v>795</v>
      </c>
      <c r="I218" s="15">
        <v>910</v>
      </c>
      <c r="J218" s="329">
        <v>0.87362637362637363</v>
      </c>
      <c r="K218" s="422">
        <v>0.87401665348714086</v>
      </c>
      <c r="L218" s="429">
        <v>0.64916840854254998</v>
      </c>
      <c r="M218" s="14">
        <v>1874.7983638708843</v>
      </c>
      <c r="N218" s="422">
        <f>Lisäosat[[#This Row],[HYTE-kerroin (sis. Kulttuurihyte)]]/$N$7</f>
        <v>0.92414349399796758</v>
      </c>
      <c r="O218" s="434">
        <v>0</v>
      </c>
      <c r="P218" s="197">
        <v>326226.657672</v>
      </c>
      <c r="Q218" s="159">
        <v>0</v>
      </c>
      <c r="R218" s="159">
        <v>36625.562982380216</v>
      </c>
      <c r="S218" s="159">
        <v>57088.33592414853</v>
      </c>
      <c r="T218" s="159">
        <v>0</v>
      </c>
      <c r="U218" s="307">
        <f t="shared" si="4"/>
        <v>419940.55657852872</v>
      </c>
      <c r="V218" s="44"/>
      <c r="W218" s="44"/>
      <c r="X218" s="110"/>
      <c r="Y218" s="110"/>
      <c r="Z218" s="111"/>
    </row>
    <row r="219" spans="1:26" s="45" customFormat="1" x14ac:dyDescent="0.25">
      <c r="A219" s="127">
        <v>691</v>
      </c>
      <c r="B219" s="124" t="s">
        <v>223</v>
      </c>
      <c r="C219" s="403">
        <v>2476</v>
      </c>
      <c r="D219" s="407">
        <v>1.246</v>
      </c>
      <c r="E219" s="415">
        <v>0</v>
      </c>
      <c r="F219" s="155">
        <v>0</v>
      </c>
      <c r="G219" s="414">
        <v>0</v>
      </c>
      <c r="H219" s="269">
        <v>873</v>
      </c>
      <c r="I219" s="15">
        <v>974</v>
      </c>
      <c r="J219" s="329">
        <v>0.89630390143737171</v>
      </c>
      <c r="K219" s="422">
        <v>0.89670431215346091</v>
      </c>
      <c r="L219" s="429">
        <v>0.69326599358011198</v>
      </c>
      <c r="M219" s="14">
        <v>1716.5266001043572</v>
      </c>
      <c r="N219" s="422">
        <f>Lisäosat[[#This Row],[HYTE-kerroin (sis. Kulttuurihyte)]]/$N$7</f>
        <v>0.98691995658797349</v>
      </c>
      <c r="O219" s="434">
        <v>0</v>
      </c>
      <c r="P219" s="197">
        <v>320834.55851999996</v>
      </c>
      <c r="Q219" s="159">
        <v>0</v>
      </c>
      <c r="R219" s="159">
        <v>32215.680613702472</v>
      </c>
      <c r="S219" s="159">
        <v>52268.899449627883</v>
      </c>
      <c r="T219" s="159">
        <v>0</v>
      </c>
      <c r="U219" s="307">
        <f t="shared" si="4"/>
        <v>405319.13858333032</v>
      </c>
      <c r="V219" s="44"/>
      <c r="W219" s="44"/>
      <c r="X219" s="110"/>
      <c r="Y219" s="110"/>
      <c r="Z219" s="111"/>
    </row>
    <row r="220" spans="1:26" s="45" customFormat="1" x14ac:dyDescent="0.25">
      <c r="A220" s="127">
        <v>694</v>
      </c>
      <c r="B220" s="124" t="s">
        <v>224</v>
      </c>
      <c r="C220" s="403">
        <v>28555</v>
      </c>
      <c r="D220" s="407">
        <v>0</v>
      </c>
      <c r="E220" s="415">
        <v>0</v>
      </c>
      <c r="F220" s="155">
        <v>0</v>
      </c>
      <c r="G220" s="414">
        <v>0</v>
      </c>
      <c r="H220" s="269">
        <v>11940</v>
      </c>
      <c r="I220" s="15">
        <v>12231</v>
      </c>
      <c r="J220" s="329">
        <v>0.97620799607554576</v>
      </c>
      <c r="K220" s="422">
        <v>0.97664410278235991</v>
      </c>
      <c r="L220" s="429">
        <v>0.67459935689308403</v>
      </c>
      <c r="M220" s="14">
        <v>19263.184636082016</v>
      </c>
      <c r="N220" s="422">
        <f>Lisäosat[[#This Row],[HYTE-kerroin (sis. Kulttuurihyte)]]/$N$7</f>
        <v>0.96034649641625913</v>
      </c>
      <c r="O220" s="434">
        <v>0.24239600178953177</v>
      </c>
      <c r="P220" s="197">
        <v>0</v>
      </c>
      <c r="Q220" s="159">
        <v>0</v>
      </c>
      <c r="R220" s="159">
        <v>404655.92987032869</v>
      </c>
      <c r="S220" s="159">
        <v>586571.42904850678</v>
      </c>
      <c r="T220" s="159">
        <v>78491.146204674893</v>
      </c>
      <c r="U220" s="307">
        <f t="shared" si="4"/>
        <v>1069718.5051235103</v>
      </c>
      <c r="V220" s="44"/>
      <c r="W220" s="44"/>
      <c r="X220" s="110"/>
      <c r="Y220" s="110"/>
      <c r="Z220" s="111"/>
    </row>
    <row r="221" spans="1:26" s="45" customFormat="1" x14ac:dyDescent="0.25">
      <c r="A221" s="127">
        <v>697</v>
      </c>
      <c r="B221" s="124" t="s">
        <v>225</v>
      </c>
      <c r="C221" s="403">
        <v>1158</v>
      </c>
      <c r="D221" s="407">
        <v>1.0741833333333333</v>
      </c>
      <c r="E221" s="415">
        <v>0</v>
      </c>
      <c r="F221" s="155">
        <v>0</v>
      </c>
      <c r="G221" s="414">
        <v>0</v>
      </c>
      <c r="H221" s="269">
        <v>275</v>
      </c>
      <c r="I221" s="15">
        <v>394</v>
      </c>
      <c r="J221" s="329">
        <v>0.69796954314720816</v>
      </c>
      <c r="K221" s="422">
        <v>0.69828135087685417</v>
      </c>
      <c r="L221" s="429">
        <v>0.67324991400641898</v>
      </c>
      <c r="M221" s="14">
        <v>779.62340041943321</v>
      </c>
      <c r="N221" s="422">
        <f>Lisäosat[[#This Row],[HYTE-kerroin (sis. Kulttuurihyte)]]/$N$7</f>
        <v>0.95842545582367522</v>
      </c>
      <c r="O221" s="434">
        <v>0</v>
      </c>
      <c r="P221" s="197">
        <v>129359.82767850001</v>
      </c>
      <c r="Q221" s="159">
        <v>0</v>
      </c>
      <c r="R221" s="159">
        <v>11732.928260616412</v>
      </c>
      <c r="S221" s="159">
        <v>23739.834339079225</v>
      </c>
      <c r="T221" s="159">
        <v>0</v>
      </c>
      <c r="U221" s="307">
        <f t="shared" si="4"/>
        <v>164832.59027819562</v>
      </c>
      <c r="V221" s="44"/>
      <c r="W221" s="44"/>
      <c r="X221" s="110"/>
      <c r="Y221" s="110"/>
      <c r="Z221" s="111"/>
    </row>
    <row r="222" spans="1:26" s="45" customFormat="1" x14ac:dyDescent="0.25">
      <c r="A222" s="127">
        <v>698</v>
      </c>
      <c r="B222" s="124" t="s">
        <v>226</v>
      </c>
      <c r="C222" s="403">
        <v>66191</v>
      </c>
      <c r="D222" s="407">
        <v>0</v>
      </c>
      <c r="E222" s="415">
        <v>0</v>
      </c>
      <c r="F222" s="155">
        <v>221</v>
      </c>
      <c r="G222" s="414">
        <v>3.3388224985269901E-3</v>
      </c>
      <c r="H222" s="269">
        <v>29022</v>
      </c>
      <c r="I222" s="15">
        <v>29404</v>
      </c>
      <c r="J222" s="329">
        <v>0.98700857026254929</v>
      </c>
      <c r="K222" s="422">
        <v>0.98744950196860481</v>
      </c>
      <c r="L222" s="429">
        <v>0.68482040919203002</v>
      </c>
      <c r="M222" s="14">
        <v>45328.947704829661</v>
      </c>
      <c r="N222" s="422">
        <f>Lisäosat[[#This Row],[HYTE-kerroin (sis. Kulttuurihyte)]]/$N$7</f>
        <v>0.97489698725898288</v>
      </c>
      <c r="O222" s="434">
        <v>0.84838409021326111</v>
      </c>
      <c r="P222" s="197">
        <v>0</v>
      </c>
      <c r="Q222" s="159">
        <v>0</v>
      </c>
      <c r="R222" s="159">
        <v>948377.51747950481</v>
      </c>
      <c r="S222" s="159">
        <v>1380284.0046854734</v>
      </c>
      <c r="T222" s="159">
        <v>636802.13751556969</v>
      </c>
      <c r="U222" s="307">
        <f t="shared" si="4"/>
        <v>2965463.6596805477</v>
      </c>
      <c r="V222" s="44"/>
      <c r="W222" s="44"/>
      <c r="X222" s="110"/>
      <c r="Y222" s="110"/>
      <c r="Z222" s="111"/>
    </row>
    <row r="223" spans="1:26" s="45" customFormat="1" x14ac:dyDescent="0.25">
      <c r="A223" s="127">
        <v>700</v>
      </c>
      <c r="B223" s="124" t="s">
        <v>227</v>
      </c>
      <c r="C223" s="403">
        <v>4679</v>
      </c>
      <c r="D223" s="407">
        <v>7.9149999999999998E-2</v>
      </c>
      <c r="E223" s="415">
        <v>0</v>
      </c>
      <c r="F223" s="155">
        <v>0</v>
      </c>
      <c r="G223" s="414">
        <v>0</v>
      </c>
      <c r="H223" s="269">
        <v>963</v>
      </c>
      <c r="I223" s="15">
        <v>1655</v>
      </c>
      <c r="J223" s="329">
        <v>0.58187311178247736</v>
      </c>
      <c r="K223" s="422">
        <v>0.58213305512199442</v>
      </c>
      <c r="L223" s="429">
        <v>0.62972017032945105</v>
      </c>
      <c r="M223" s="14">
        <v>2946.4606769715015</v>
      </c>
      <c r="N223" s="422">
        <f>Lisäosat[[#This Row],[HYTE-kerroin (sis. Kulttuurihyte)]]/$N$7</f>
        <v>0.89645736112728591</v>
      </c>
      <c r="O223" s="434">
        <v>0</v>
      </c>
      <c r="P223" s="197">
        <v>25675.869790500001</v>
      </c>
      <c r="Q223" s="159">
        <v>0</v>
      </c>
      <c r="R223" s="159">
        <v>39522.346196928425</v>
      </c>
      <c r="S223" s="159">
        <v>89720.868204164668</v>
      </c>
      <c r="T223" s="159">
        <v>0</v>
      </c>
      <c r="U223" s="307">
        <f t="shared" si="4"/>
        <v>154919.08419159311</v>
      </c>
      <c r="V223" s="44"/>
      <c r="W223" s="44"/>
      <c r="X223" s="110"/>
      <c r="Y223" s="110"/>
      <c r="Z223" s="111"/>
    </row>
    <row r="224" spans="1:26" s="45" customFormat="1" x14ac:dyDescent="0.25">
      <c r="A224" s="127">
        <v>702</v>
      </c>
      <c r="B224" s="124" t="s">
        <v>228</v>
      </c>
      <c r="C224" s="403">
        <v>3995</v>
      </c>
      <c r="D224" s="407">
        <v>1.0883333333333334</v>
      </c>
      <c r="E224" s="415">
        <v>0</v>
      </c>
      <c r="F224" s="155">
        <v>0</v>
      </c>
      <c r="G224" s="414">
        <v>0</v>
      </c>
      <c r="H224" s="269">
        <v>1334</v>
      </c>
      <c r="I224" s="15">
        <v>1414</v>
      </c>
      <c r="J224" s="329">
        <v>0.94342291371994347</v>
      </c>
      <c r="K224" s="422">
        <v>0.94384437416862799</v>
      </c>
      <c r="L224" s="429">
        <v>0.69113908395042201</v>
      </c>
      <c r="M224" s="14">
        <v>2761.100640381936</v>
      </c>
      <c r="N224" s="422">
        <f>Lisäosat[[#This Row],[HYTE-kerroin (sis. Kulttuurihyte)]]/$N$7</f>
        <v>0.983892129492979</v>
      </c>
      <c r="O224" s="434">
        <v>0</v>
      </c>
      <c r="P224" s="197">
        <v>452158.99387499993</v>
      </c>
      <c r="Q224" s="159">
        <v>0</v>
      </c>
      <c r="R224" s="159">
        <v>54712.251567401239</v>
      </c>
      <c r="S224" s="159">
        <v>84076.583336170006</v>
      </c>
      <c r="T224" s="159">
        <v>0</v>
      </c>
      <c r="U224" s="307">
        <f t="shared" si="4"/>
        <v>590947.82877857122</v>
      </c>
      <c r="V224" s="44"/>
      <c r="W224" s="44"/>
      <c r="X224" s="110"/>
      <c r="Y224" s="110"/>
      <c r="Z224" s="111"/>
    </row>
    <row r="225" spans="1:26" s="45" customFormat="1" x14ac:dyDescent="0.25">
      <c r="A225" s="127">
        <v>704</v>
      </c>
      <c r="B225" s="124" t="s">
        <v>229</v>
      </c>
      <c r="C225" s="403">
        <v>6381</v>
      </c>
      <c r="D225" s="407">
        <v>0</v>
      </c>
      <c r="E225" s="415">
        <v>0</v>
      </c>
      <c r="F225" s="155">
        <v>0</v>
      </c>
      <c r="G225" s="414">
        <v>0</v>
      </c>
      <c r="H225" s="269">
        <v>2009</v>
      </c>
      <c r="I225" s="15">
        <v>3070</v>
      </c>
      <c r="J225" s="329">
        <v>0.65439739413680786</v>
      </c>
      <c r="K225" s="422">
        <v>0.65468973664337626</v>
      </c>
      <c r="L225" s="429">
        <v>0.86293636282990804</v>
      </c>
      <c r="M225" s="14">
        <v>5506.3969312176432</v>
      </c>
      <c r="N225" s="422">
        <f>Lisäosat[[#This Row],[HYTE-kerroin (sis. Kulttuurihyte)]]/$N$7</f>
        <v>1.2284593873474947</v>
      </c>
      <c r="O225" s="434">
        <v>0</v>
      </c>
      <c r="P225" s="197">
        <v>0</v>
      </c>
      <c r="Q225" s="159">
        <v>0</v>
      </c>
      <c r="R225" s="159">
        <v>60616.616290155282</v>
      </c>
      <c r="S225" s="159">
        <v>167671.91811071074</v>
      </c>
      <c r="T225" s="159">
        <v>0</v>
      </c>
      <c r="U225" s="307">
        <f t="shared" si="4"/>
        <v>228288.53440086602</v>
      </c>
      <c r="V225" s="44"/>
      <c r="W225" s="44"/>
      <c r="X225" s="110"/>
      <c r="Y225" s="110"/>
      <c r="Z225" s="111"/>
    </row>
    <row r="226" spans="1:26" s="45" customFormat="1" x14ac:dyDescent="0.25">
      <c r="A226" s="127">
        <v>707</v>
      </c>
      <c r="B226" s="124" t="s">
        <v>230</v>
      </c>
      <c r="C226" s="403">
        <v>1830</v>
      </c>
      <c r="D226" s="407">
        <v>1.4392333333333334</v>
      </c>
      <c r="E226" s="415">
        <v>0</v>
      </c>
      <c r="F226" s="155">
        <v>0</v>
      </c>
      <c r="G226" s="414">
        <v>0</v>
      </c>
      <c r="H226" s="269">
        <v>429</v>
      </c>
      <c r="I226" s="15">
        <v>566</v>
      </c>
      <c r="J226" s="329">
        <v>0.75795053003533563</v>
      </c>
      <c r="K226" s="422">
        <v>0.75828913339743742</v>
      </c>
      <c r="L226" s="429">
        <v>0.68416790100046898</v>
      </c>
      <c r="M226" s="14">
        <v>1252.0272588308583</v>
      </c>
      <c r="N226" s="422">
        <f>Lisäosat[[#This Row],[HYTE-kerroin (sis. Kulttuurihyte)]]/$N$7</f>
        <v>0.9739680893149727</v>
      </c>
      <c r="O226" s="434">
        <v>0</v>
      </c>
      <c r="P226" s="197">
        <v>273901.71901499998</v>
      </c>
      <c r="Q226" s="159">
        <v>0</v>
      </c>
      <c r="R226" s="159">
        <v>20135.078845842174</v>
      </c>
      <c r="S226" s="159">
        <v>38124.714697718497</v>
      </c>
      <c r="T226" s="159">
        <v>0</v>
      </c>
      <c r="U226" s="307">
        <f t="shared" si="4"/>
        <v>332161.51255856064</v>
      </c>
      <c r="V226" s="44"/>
      <c r="W226" s="44"/>
      <c r="X226" s="110"/>
      <c r="Y226" s="110"/>
      <c r="Z226" s="111"/>
    </row>
    <row r="227" spans="1:26" s="45" customFormat="1" x14ac:dyDescent="0.25">
      <c r="A227" s="127">
        <v>710</v>
      </c>
      <c r="B227" s="124" t="s">
        <v>231</v>
      </c>
      <c r="C227" s="403">
        <v>26856</v>
      </c>
      <c r="D227" s="407">
        <v>0</v>
      </c>
      <c r="E227" s="415">
        <v>0</v>
      </c>
      <c r="F227" s="155">
        <v>0</v>
      </c>
      <c r="G227" s="414">
        <v>0</v>
      </c>
      <c r="H227" s="269">
        <v>9703</v>
      </c>
      <c r="I227" s="15">
        <v>11468</v>
      </c>
      <c r="J227" s="329">
        <v>0.84609347750261599</v>
      </c>
      <c r="K227" s="422">
        <v>0.84647145744297092</v>
      </c>
      <c r="L227" s="429">
        <v>0.617492712164597</v>
      </c>
      <c r="M227" s="14">
        <v>16583.384277892415</v>
      </c>
      <c r="N227" s="422">
        <f>Lisäosat[[#This Row],[HYTE-kerroin (sis. Kulttuurihyte)]]/$N$7</f>
        <v>0.87905058999904861</v>
      </c>
      <c r="O227" s="434">
        <v>0</v>
      </c>
      <c r="P227" s="197">
        <v>0</v>
      </c>
      <c r="Q227" s="159">
        <v>0</v>
      </c>
      <c r="R227" s="159">
        <v>329853.47156039305</v>
      </c>
      <c r="S227" s="159">
        <v>504970.47077685909</v>
      </c>
      <c r="T227" s="159">
        <v>0</v>
      </c>
      <c r="U227" s="307">
        <f t="shared" si="4"/>
        <v>834823.9423372522</v>
      </c>
      <c r="V227" s="44"/>
      <c r="W227" s="44"/>
      <c r="X227" s="110"/>
      <c r="Y227" s="110"/>
      <c r="Z227" s="111"/>
    </row>
    <row r="228" spans="1:26" s="45" customFormat="1" x14ac:dyDescent="0.25">
      <c r="A228" s="127">
        <v>729</v>
      </c>
      <c r="B228" s="124" t="s">
        <v>232</v>
      </c>
      <c r="C228" s="403">
        <v>8763</v>
      </c>
      <c r="D228" s="407">
        <v>0.7809166666666667</v>
      </c>
      <c r="E228" s="415">
        <v>0</v>
      </c>
      <c r="F228" s="155">
        <v>0</v>
      </c>
      <c r="G228" s="414">
        <v>0</v>
      </c>
      <c r="H228" s="269">
        <v>2674</v>
      </c>
      <c r="I228" s="15">
        <v>2936</v>
      </c>
      <c r="J228" s="329">
        <v>0.9107629427792916</v>
      </c>
      <c r="K228" s="422">
        <v>0.9111698128615493</v>
      </c>
      <c r="L228" s="429">
        <v>0.71637169215388796</v>
      </c>
      <c r="M228" s="14">
        <v>6277.5651383445202</v>
      </c>
      <c r="N228" s="422">
        <f>Lisäosat[[#This Row],[HYTE-kerroin (sis. Kulttuurihyte)]]/$N$7</f>
        <v>1.0198127787435878</v>
      </c>
      <c r="O228" s="434">
        <v>0</v>
      </c>
      <c r="P228" s="197">
        <v>474437.16675750003</v>
      </c>
      <c r="Q228" s="159">
        <v>0</v>
      </c>
      <c r="R228" s="159">
        <v>115856.27132723453</v>
      </c>
      <c r="S228" s="159">
        <v>191154.28854098197</v>
      </c>
      <c r="T228" s="159">
        <v>0</v>
      </c>
      <c r="U228" s="307">
        <f t="shared" si="4"/>
        <v>781447.72662571655</v>
      </c>
      <c r="V228" s="44"/>
      <c r="W228" s="44"/>
      <c r="X228" s="110"/>
      <c r="Y228" s="110"/>
      <c r="Z228" s="111"/>
    </row>
    <row r="229" spans="1:26" s="45" customFormat="1" x14ac:dyDescent="0.25">
      <c r="A229" s="127">
        <v>732</v>
      </c>
      <c r="B229" s="124" t="s">
        <v>233</v>
      </c>
      <c r="C229" s="403">
        <v>3231</v>
      </c>
      <c r="D229" s="407">
        <v>1.7943166666666666</v>
      </c>
      <c r="E229" s="415">
        <v>0</v>
      </c>
      <c r="F229" s="155">
        <v>0</v>
      </c>
      <c r="G229" s="414">
        <v>0</v>
      </c>
      <c r="H229" s="269">
        <v>1112</v>
      </c>
      <c r="I229" s="15">
        <v>1194</v>
      </c>
      <c r="J229" s="329">
        <v>0.93132328308207701</v>
      </c>
      <c r="K229" s="422">
        <v>0.93173933819696764</v>
      </c>
      <c r="L229" s="429">
        <v>0.53807882874164903</v>
      </c>
      <c r="M229" s="14">
        <v>1738.532695664268</v>
      </c>
      <c r="N229" s="422">
        <f>Lisäosat[[#This Row],[HYTE-kerroin (sis. Kulttuurihyte)]]/$N$7</f>
        <v>0.76599853334829737</v>
      </c>
      <c r="O229" s="434">
        <v>0</v>
      </c>
      <c r="P229" s="197">
        <v>1205808.9528285</v>
      </c>
      <c r="Q229" s="159">
        <v>0</v>
      </c>
      <c r="R229" s="159">
        <v>43681.626622875978</v>
      </c>
      <c r="S229" s="159">
        <v>52938.993578102185</v>
      </c>
      <c r="T229" s="159">
        <v>0</v>
      </c>
      <c r="U229" s="307">
        <f t="shared" si="4"/>
        <v>1302429.5730294781</v>
      </c>
      <c r="V229" s="44"/>
      <c r="W229" s="44"/>
      <c r="X229" s="110"/>
      <c r="Y229" s="110"/>
      <c r="Z229" s="111"/>
    </row>
    <row r="230" spans="1:26" s="45" customFormat="1" x14ac:dyDescent="0.25">
      <c r="A230" s="127">
        <v>734</v>
      </c>
      <c r="B230" s="124" t="s">
        <v>234</v>
      </c>
      <c r="C230" s="403">
        <v>50339</v>
      </c>
      <c r="D230" s="407">
        <v>0</v>
      </c>
      <c r="E230" s="415">
        <v>0</v>
      </c>
      <c r="F230" s="155">
        <v>0</v>
      </c>
      <c r="G230" s="414">
        <v>0</v>
      </c>
      <c r="H230" s="269">
        <v>18449</v>
      </c>
      <c r="I230" s="15">
        <v>20750</v>
      </c>
      <c r="J230" s="329">
        <v>0.88910843373493975</v>
      </c>
      <c r="K230" s="422">
        <v>0.88950562998061244</v>
      </c>
      <c r="L230" s="429">
        <v>0.76375947165177505</v>
      </c>
      <c r="M230" s="14">
        <v>38446.888043478706</v>
      </c>
      <c r="N230" s="422">
        <f>Lisäosat[[#This Row],[HYTE-kerroin (sis. Kulttuurihyte)]]/$N$7</f>
        <v>1.08727309804086</v>
      </c>
      <c r="O230" s="434">
        <v>0</v>
      </c>
      <c r="P230" s="197">
        <v>0</v>
      </c>
      <c r="Q230" s="159">
        <v>0</v>
      </c>
      <c r="R230" s="159">
        <v>649711.71489918965</v>
      </c>
      <c r="S230" s="159">
        <v>1170722.6239159447</v>
      </c>
      <c r="T230" s="159">
        <v>0</v>
      </c>
      <c r="U230" s="307">
        <f t="shared" si="4"/>
        <v>1820434.3388151345</v>
      </c>
      <c r="V230" s="44"/>
      <c r="W230" s="44"/>
      <c r="X230" s="110"/>
      <c r="Y230" s="110"/>
      <c r="Z230" s="111"/>
    </row>
    <row r="231" spans="1:26" s="45" customFormat="1" x14ac:dyDescent="0.25">
      <c r="A231" s="127">
        <v>738</v>
      </c>
      <c r="B231" s="124" t="s">
        <v>235</v>
      </c>
      <c r="C231" s="403">
        <v>2957</v>
      </c>
      <c r="D231" s="407">
        <v>0</v>
      </c>
      <c r="E231" s="415">
        <v>0</v>
      </c>
      <c r="F231" s="155">
        <v>0</v>
      </c>
      <c r="G231" s="414">
        <v>0</v>
      </c>
      <c r="H231" s="269">
        <v>734</v>
      </c>
      <c r="I231" s="15">
        <v>1273</v>
      </c>
      <c r="J231" s="329">
        <v>0.57659073055773757</v>
      </c>
      <c r="K231" s="422">
        <v>0.57684831407036397</v>
      </c>
      <c r="L231" s="429">
        <v>0.66308826368934004</v>
      </c>
      <c r="M231" s="14">
        <v>1960.7519957293785</v>
      </c>
      <c r="N231" s="422">
        <f>Lisäosat[[#This Row],[HYTE-kerroin (sis. Kulttuurihyte)]]/$N$7</f>
        <v>0.94395952848458264</v>
      </c>
      <c r="O231" s="434">
        <v>0.46054172000345267</v>
      </c>
      <c r="P231" s="197">
        <v>0</v>
      </c>
      <c r="Q231" s="159">
        <v>0</v>
      </c>
      <c r="R231" s="159">
        <v>24750.294142885021</v>
      </c>
      <c r="S231" s="159">
        <v>59705.657287341404</v>
      </c>
      <c r="T231" s="159">
        <v>15443.059961009376</v>
      </c>
      <c r="U231" s="307">
        <f t="shared" si="4"/>
        <v>99899.011391235807</v>
      </c>
      <c r="V231" s="44"/>
      <c r="W231" s="44"/>
      <c r="X231" s="110"/>
      <c r="Y231" s="110"/>
      <c r="Z231" s="111"/>
    </row>
    <row r="232" spans="1:26" s="45" customFormat="1" x14ac:dyDescent="0.25">
      <c r="A232" s="127">
        <v>739</v>
      </c>
      <c r="B232" s="124" t="s">
        <v>236</v>
      </c>
      <c r="C232" s="403">
        <v>3094</v>
      </c>
      <c r="D232" s="407">
        <v>0.60026666666666662</v>
      </c>
      <c r="E232" s="415">
        <v>0</v>
      </c>
      <c r="F232" s="155">
        <v>0</v>
      </c>
      <c r="G232" s="414">
        <v>0</v>
      </c>
      <c r="H232" s="269">
        <v>861</v>
      </c>
      <c r="I232" s="15">
        <v>1064</v>
      </c>
      <c r="J232" s="329">
        <v>0.80921052631578949</v>
      </c>
      <c r="K232" s="422">
        <v>0.80957202933478711</v>
      </c>
      <c r="L232" s="429">
        <v>0.70524663400926102</v>
      </c>
      <c r="M232" s="14">
        <v>2182.0330856246537</v>
      </c>
      <c r="N232" s="422">
        <f>Lisäosat[[#This Row],[HYTE-kerroin (sis. Kulttuurihyte)]]/$N$7</f>
        <v>1.0039753627981809</v>
      </c>
      <c r="O232" s="434">
        <v>0</v>
      </c>
      <c r="P232" s="197">
        <v>128761.41387199998</v>
      </c>
      <c r="Q232" s="159">
        <v>0</v>
      </c>
      <c r="R232" s="159">
        <v>36344.87811063417</v>
      </c>
      <c r="S232" s="159">
        <v>66443.752133723057</v>
      </c>
      <c r="T232" s="159">
        <v>0</v>
      </c>
      <c r="U232" s="307">
        <f t="shared" si="4"/>
        <v>231550.0441163572</v>
      </c>
      <c r="V232" s="44"/>
      <c r="W232" s="44"/>
      <c r="X232" s="110"/>
      <c r="Y232" s="110"/>
      <c r="Z232" s="111"/>
    </row>
    <row r="233" spans="1:26" s="45" customFormat="1" x14ac:dyDescent="0.25">
      <c r="A233" s="127">
        <v>740</v>
      </c>
      <c r="B233" s="124" t="s">
        <v>237</v>
      </c>
      <c r="C233" s="403">
        <v>31008</v>
      </c>
      <c r="D233" s="407">
        <v>0.3679</v>
      </c>
      <c r="E233" s="415">
        <v>0</v>
      </c>
      <c r="F233" s="155">
        <v>0</v>
      </c>
      <c r="G233" s="414">
        <v>0</v>
      </c>
      <c r="H233" s="269">
        <v>11733</v>
      </c>
      <c r="I233" s="15">
        <v>11581</v>
      </c>
      <c r="J233" s="329">
        <v>1.0131249460322942</v>
      </c>
      <c r="K233" s="422">
        <v>1.013577544848921</v>
      </c>
      <c r="L233" s="429">
        <v>0.54011682129035299</v>
      </c>
      <c r="M233" s="14">
        <v>16747.942394571266</v>
      </c>
      <c r="N233" s="422">
        <f>Lisäosat[[#This Row],[HYTE-kerroin (sis. Kulttuurihyte)]]/$N$7</f>
        <v>0.76889977981980928</v>
      </c>
      <c r="O233" s="434">
        <v>0</v>
      </c>
      <c r="P233" s="197">
        <v>790905.76905599993</v>
      </c>
      <c r="Q233" s="159">
        <v>0</v>
      </c>
      <c r="R233" s="159">
        <v>456034.97152989922</v>
      </c>
      <c r="S233" s="159">
        <v>509981.32913104014</v>
      </c>
      <c r="T233" s="159">
        <v>0</v>
      </c>
      <c r="U233" s="307">
        <f t="shared" si="4"/>
        <v>1756922.0697169392</v>
      </c>
      <c r="V233" s="44"/>
      <c r="W233" s="44"/>
      <c r="X233" s="110"/>
      <c r="Y233" s="110"/>
      <c r="Z233" s="111"/>
    </row>
    <row r="234" spans="1:26" s="45" customFormat="1" x14ac:dyDescent="0.25">
      <c r="A234" s="127">
        <v>742</v>
      </c>
      <c r="B234" s="124" t="s">
        <v>238</v>
      </c>
      <c r="C234" s="403">
        <v>974</v>
      </c>
      <c r="D234" s="407">
        <v>1.9433833333333332</v>
      </c>
      <c r="E234" s="415">
        <v>0</v>
      </c>
      <c r="F234" s="155">
        <v>0</v>
      </c>
      <c r="G234" s="414">
        <v>0</v>
      </c>
      <c r="H234" s="269">
        <v>359</v>
      </c>
      <c r="I234" s="15">
        <v>374</v>
      </c>
      <c r="J234" s="329">
        <v>0.9598930481283422</v>
      </c>
      <c r="K234" s="422">
        <v>0.96032186636973749</v>
      </c>
      <c r="L234" s="429">
        <v>0.64417094074892001</v>
      </c>
      <c r="M234" s="14">
        <v>627.42249628944808</v>
      </c>
      <c r="N234" s="422">
        <f>Lisäosat[[#This Row],[HYTE-kerroin (sis. Kulttuurihyte)]]/$N$7</f>
        <v>0.91702919624845725</v>
      </c>
      <c r="O234" s="434">
        <v>0</v>
      </c>
      <c r="P234" s="197">
        <v>393694.98771299998</v>
      </c>
      <c r="Q234" s="159">
        <v>0</v>
      </c>
      <c r="R234" s="159">
        <v>13571.979253718242</v>
      </c>
      <c r="S234" s="159">
        <v>19105.257890552886</v>
      </c>
      <c r="T234" s="159">
        <v>0</v>
      </c>
      <c r="U234" s="307">
        <f t="shared" si="4"/>
        <v>426372.22485727107</v>
      </c>
      <c r="V234" s="44"/>
      <c r="W234" s="44"/>
      <c r="X234" s="110"/>
      <c r="Y234" s="110"/>
      <c r="Z234" s="111"/>
    </row>
    <row r="235" spans="1:26" s="45" customFormat="1" x14ac:dyDescent="0.25">
      <c r="A235" s="127">
        <v>743</v>
      </c>
      <c r="B235" s="124" t="s">
        <v>239</v>
      </c>
      <c r="C235" s="403">
        <v>67283</v>
      </c>
      <c r="D235" s="407">
        <v>0</v>
      </c>
      <c r="E235" s="415">
        <v>0</v>
      </c>
      <c r="F235" s="155">
        <v>0</v>
      </c>
      <c r="G235" s="414">
        <v>0</v>
      </c>
      <c r="H235" s="269">
        <v>33610</v>
      </c>
      <c r="I235" s="15">
        <v>30110</v>
      </c>
      <c r="J235" s="329">
        <v>1.1162404516771836</v>
      </c>
      <c r="K235" s="422">
        <v>1.1167391158444007</v>
      </c>
      <c r="L235" s="429">
        <v>0.70567997635280399</v>
      </c>
      <c r="M235" s="14">
        <v>47480.26584894571</v>
      </c>
      <c r="N235" s="422">
        <f>Lisäosat[[#This Row],[HYTE-kerroin (sis. Kulttuurihyte)]]/$N$7</f>
        <v>1.0045922605125324</v>
      </c>
      <c r="O235" s="434">
        <v>0.99061608827139358</v>
      </c>
      <c r="P235" s="197">
        <v>0</v>
      </c>
      <c r="Q235" s="159">
        <v>0</v>
      </c>
      <c r="R235" s="159">
        <v>1090245.9655840164</v>
      </c>
      <c r="S235" s="159">
        <v>1445792.4749603444</v>
      </c>
      <c r="T235" s="159">
        <v>755829.39650964167</v>
      </c>
      <c r="U235" s="307">
        <f t="shared" si="4"/>
        <v>3291867.8370540026</v>
      </c>
      <c r="V235" s="44"/>
      <c r="W235" s="44"/>
      <c r="X235" s="110"/>
      <c r="Y235" s="110"/>
      <c r="Z235" s="111"/>
    </row>
    <row r="236" spans="1:26" s="45" customFormat="1" x14ac:dyDescent="0.25">
      <c r="A236" s="127">
        <v>746</v>
      </c>
      <c r="B236" s="124" t="s">
        <v>240</v>
      </c>
      <c r="C236" s="403">
        <v>4585</v>
      </c>
      <c r="D236" s="407">
        <v>0.17035</v>
      </c>
      <c r="E236" s="415">
        <v>0</v>
      </c>
      <c r="F236" s="155">
        <v>0</v>
      </c>
      <c r="G236" s="414">
        <v>0</v>
      </c>
      <c r="H236" s="269">
        <v>2016</v>
      </c>
      <c r="I236" s="15">
        <v>1739</v>
      </c>
      <c r="J236" s="329">
        <v>1.1592869465209892</v>
      </c>
      <c r="K236" s="422">
        <v>1.1598048410829396</v>
      </c>
      <c r="L236" s="429">
        <v>0.69811414573395103</v>
      </c>
      <c r="M236" s="14">
        <v>3200.8533581901656</v>
      </c>
      <c r="N236" s="422">
        <f>Lisäosat[[#This Row],[HYTE-kerroin (sis. Kulttuurihyte)]]/$N$7</f>
        <v>0.99382169150286492</v>
      </c>
      <c r="O236" s="434">
        <v>0</v>
      </c>
      <c r="P236" s="197">
        <v>54150.525817499998</v>
      </c>
      <c r="Q236" s="159">
        <v>0</v>
      </c>
      <c r="R236" s="159">
        <v>77159.902399260172</v>
      </c>
      <c r="S236" s="159">
        <v>97467.223824014189</v>
      </c>
      <c r="T236" s="159">
        <v>0</v>
      </c>
      <c r="U236" s="307">
        <f t="shared" si="4"/>
        <v>228777.65204077435</v>
      </c>
      <c r="V236" s="44"/>
      <c r="W236" s="44"/>
      <c r="X236" s="110"/>
      <c r="Y236" s="110"/>
      <c r="Z236" s="111"/>
    </row>
    <row r="237" spans="1:26" s="45" customFormat="1" x14ac:dyDescent="0.25">
      <c r="A237" s="127">
        <v>747</v>
      </c>
      <c r="B237" s="124" t="s">
        <v>241</v>
      </c>
      <c r="C237" s="403">
        <v>1229</v>
      </c>
      <c r="D237" s="407">
        <v>1.2231166666666669</v>
      </c>
      <c r="E237" s="415">
        <v>0</v>
      </c>
      <c r="F237" s="155">
        <v>0</v>
      </c>
      <c r="G237" s="414">
        <v>0</v>
      </c>
      <c r="H237" s="269">
        <v>348</v>
      </c>
      <c r="I237" s="15">
        <v>436</v>
      </c>
      <c r="J237" s="329">
        <v>0.79816513761467889</v>
      </c>
      <c r="K237" s="422">
        <v>0.79852170626711605</v>
      </c>
      <c r="L237" s="429">
        <v>0.64356465327625401</v>
      </c>
      <c r="M237" s="14">
        <v>790.94095887651622</v>
      </c>
      <c r="N237" s="422">
        <f>Lisäosat[[#This Row],[HYTE-kerroin (sis. Kulttuurihyte)]]/$N$7</f>
        <v>0.91616609721901632</v>
      </c>
      <c r="O237" s="434">
        <v>0</v>
      </c>
      <c r="P237" s="197">
        <v>156326.36381475002</v>
      </c>
      <c r="Q237" s="159">
        <v>0</v>
      </c>
      <c r="R237" s="159">
        <v>14239.869898303165</v>
      </c>
      <c r="S237" s="159">
        <v>24084.458375183636</v>
      </c>
      <c r="T237" s="159">
        <v>0</v>
      </c>
      <c r="U237" s="307">
        <f t="shared" si="4"/>
        <v>194650.6920882368</v>
      </c>
      <c r="V237" s="44"/>
      <c r="W237" s="44"/>
      <c r="X237" s="110"/>
      <c r="Y237" s="110"/>
      <c r="Z237" s="111"/>
    </row>
    <row r="238" spans="1:26" s="45" customFormat="1" x14ac:dyDescent="0.25">
      <c r="A238" s="127">
        <v>748</v>
      </c>
      <c r="B238" s="124" t="s">
        <v>242</v>
      </c>
      <c r="C238" s="403">
        <v>4723</v>
      </c>
      <c r="D238" s="407">
        <v>0.54026666666666667</v>
      </c>
      <c r="E238" s="415">
        <v>0</v>
      </c>
      <c r="F238" s="155">
        <v>0</v>
      </c>
      <c r="G238" s="414">
        <v>0</v>
      </c>
      <c r="H238" s="269">
        <v>1618</v>
      </c>
      <c r="I238" s="15">
        <v>1749</v>
      </c>
      <c r="J238" s="329">
        <v>0.9251000571755289</v>
      </c>
      <c r="K238" s="422">
        <v>0.92551333215486764</v>
      </c>
      <c r="L238" s="429">
        <v>0.59683130046057797</v>
      </c>
      <c r="M238" s="14">
        <v>2818.83423207531</v>
      </c>
      <c r="N238" s="422">
        <f>Lisäosat[[#This Row],[HYTE-kerroin (sis. Kulttuurihyte)]]/$N$7</f>
        <v>0.84963740699165169</v>
      </c>
      <c r="O238" s="434">
        <v>0</v>
      </c>
      <c r="P238" s="197">
        <v>176907.93742399997</v>
      </c>
      <c r="Q238" s="159">
        <v>0</v>
      </c>
      <c r="R238" s="159">
        <v>63426.10427730556</v>
      </c>
      <c r="S238" s="159">
        <v>85834.593552209408</v>
      </c>
      <c r="T238" s="159">
        <v>0</v>
      </c>
      <c r="U238" s="307">
        <f t="shared" si="4"/>
        <v>326168.63525351498</v>
      </c>
      <c r="V238" s="44"/>
      <c r="W238" s="44"/>
      <c r="X238" s="110"/>
      <c r="Y238" s="110"/>
      <c r="Z238" s="111"/>
    </row>
    <row r="239" spans="1:26" s="45" customFormat="1" x14ac:dyDescent="0.25">
      <c r="A239" s="127">
        <v>749</v>
      </c>
      <c r="B239" s="124" t="s">
        <v>243</v>
      </c>
      <c r="C239" s="403">
        <v>21348</v>
      </c>
      <c r="D239" s="407">
        <v>0</v>
      </c>
      <c r="E239" s="415">
        <v>0</v>
      </c>
      <c r="F239" s="155">
        <v>0</v>
      </c>
      <c r="G239" s="414">
        <v>0</v>
      </c>
      <c r="H239" s="269">
        <v>7145</v>
      </c>
      <c r="I239" s="15">
        <v>9107</v>
      </c>
      <c r="J239" s="329">
        <v>0.78456132645217969</v>
      </c>
      <c r="K239" s="422">
        <v>0.78491181780007724</v>
      </c>
      <c r="L239" s="429">
        <v>0.66850947212784195</v>
      </c>
      <c r="M239" s="14">
        <v>14271.34021098517</v>
      </c>
      <c r="N239" s="422">
        <f>Lisäosat[[#This Row],[HYTE-kerroin (sis. Kulttuurihyte)]]/$N$7</f>
        <v>0.95167705515735512</v>
      </c>
      <c r="O239" s="434">
        <v>0.18198910433181817</v>
      </c>
      <c r="P239" s="197">
        <v>0</v>
      </c>
      <c r="Q239" s="159">
        <v>0</v>
      </c>
      <c r="R239" s="159">
        <v>243133.87652760666</v>
      </c>
      <c r="S239" s="159">
        <v>434567.83393514826</v>
      </c>
      <c r="T239" s="159">
        <v>44057.072547785916</v>
      </c>
      <c r="U239" s="307">
        <f t="shared" si="4"/>
        <v>721758.78301054088</v>
      </c>
      <c r="V239" s="44"/>
      <c r="W239" s="44"/>
      <c r="X239" s="110"/>
      <c r="Y239" s="110"/>
      <c r="Z239" s="111"/>
    </row>
    <row r="240" spans="1:26" s="45" customFormat="1" x14ac:dyDescent="0.25">
      <c r="A240" s="127">
        <v>751</v>
      </c>
      <c r="B240" s="124" t="s">
        <v>244</v>
      </c>
      <c r="C240" s="403">
        <v>2701</v>
      </c>
      <c r="D240" s="407">
        <v>0.79239999999999999</v>
      </c>
      <c r="E240" s="415">
        <v>0</v>
      </c>
      <c r="F240" s="155">
        <v>0</v>
      </c>
      <c r="G240" s="414">
        <v>0</v>
      </c>
      <c r="H240" s="269">
        <v>576</v>
      </c>
      <c r="I240" s="15">
        <v>980</v>
      </c>
      <c r="J240" s="329">
        <v>0.58775510204081638</v>
      </c>
      <c r="K240" s="422">
        <v>0.58801767307382857</v>
      </c>
      <c r="L240" s="429">
        <v>0.69599027323102303</v>
      </c>
      <c r="M240" s="14">
        <v>1879.8697279969931</v>
      </c>
      <c r="N240" s="422">
        <f>Lisäosat[[#This Row],[HYTE-kerroin (sis. Kulttuurihyte)]]/$N$7</f>
        <v>0.99079818800233455</v>
      </c>
      <c r="O240" s="434">
        <v>0</v>
      </c>
      <c r="P240" s="197">
        <v>148385.08549199998</v>
      </c>
      <c r="Q240" s="159">
        <v>0</v>
      </c>
      <c r="R240" s="159">
        <v>23045.300514449682</v>
      </c>
      <c r="S240" s="159">
        <v>57242.760924940201</v>
      </c>
      <c r="T240" s="159">
        <v>0</v>
      </c>
      <c r="U240" s="307">
        <f t="shared" si="4"/>
        <v>228673.14693138987</v>
      </c>
      <c r="V240" s="44"/>
      <c r="W240" s="44"/>
      <c r="X240" s="110"/>
      <c r="Y240" s="110"/>
      <c r="Z240" s="111"/>
    </row>
    <row r="241" spans="1:26" s="45" customFormat="1" x14ac:dyDescent="0.25">
      <c r="A241" s="127">
        <v>753</v>
      </c>
      <c r="B241" s="124" t="s">
        <v>245</v>
      </c>
      <c r="C241" s="403">
        <v>23006</v>
      </c>
      <c r="D241" s="407">
        <v>0</v>
      </c>
      <c r="E241" s="415">
        <v>0</v>
      </c>
      <c r="F241" s="155">
        <v>0</v>
      </c>
      <c r="G241" s="414">
        <v>0</v>
      </c>
      <c r="H241" s="269">
        <v>6920</v>
      </c>
      <c r="I241" s="15">
        <v>11132</v>
      </c>
      <c r="J241" s="329">
        <v>0.62163133309378371</v>
      </c>
      <c r="K241" s="422">
        <v>0.62190903783971685</v>
      </c>
      <c r="L241" s="429">
        <v>0.64353724495880704</v>
      </c>
      <c r="M241" s="14">
        <v>14805.217857522315</v>
      </c>
      <c r="N241" s="422">
        <f>Lisäosat[[#This Row],[HYTE-kerroin (sis. Kulttuurihyte)]]/$N$7</f>
        <v>0.9161270792724916</v>
      </c>
      <c r="O241" s="434">
        <v>1.0143344543872927</v>
      </c>
      <c r="P241" s="197">
        <v>0</v>
      </c>
      <c r="Q241" s="159">
        <v>0</v>
      </c>
      <c r="R241" s="159">
        <v>207603.84659908302</v>
      </c>
      <c r="S241" s="159">
        <v>450824.61493904149</v>
      </c>
      <c r="T241" s="159">
        <v>264627.7277095702</v>
      </c>
      <c r="U241" s="307">
        <f t="shared" si="4"/>
        <v>923056.18924769468</v>
      </c>
      <c r="V241" s="44"/>
      <c r="W241" s="44"/>
      <c r="X241" s="110"/>
      <c r="Y241" s="110"/>
      <c r="Z241" s="111"/>
    </row>
    <row r="242" spans="1:26" s="45" customFormat="1" x14ac:dyDescent="0.25">
      <c r="A242" s="127">
        <v>755</v>
      </c>
      <c r="B242" s="124" t="s">
        <v>246</v>
      </c>
      <c r="C242" s="403">
        <v>6192</v>
      </c>
      <c r="D242" s="407">
        <v>0</v>
      </c>
      <c r="E242" s="415">
        <v>0</v>
      </c>
      <c r="F242" s="155">
        <v>0</v>
      </c>
      <c r="G242" s="414">
        <v>0</v>
      </c>
      <c r="H242" s="269">
        <v>1288</v>
      </c>
      <c r="I242" s="15">
        <v>2952</v>
      </c>
      <c r="J242" s="329">
        <v>0.43631436314363142</v>
      </c>
      <c r="K242" s="422">
        <v>0.43650928023180446</v>
      </c>
      <c r="L242" s="429">
        <v>0.72927419857478604</v>
      </c>
      <c r="M242" s="14">
        <v>4515.6658375750749</v>
      </c>
      <c r="N242" s="422">
        <f>Lisäosat[[#This Row],[HYTE-kerroin (sis. Kulttuurihyte)]]/$N$7</f>
        <v>1.0381805354123235</v>
      </c>
      <c r="O242" s="434">
        <v>0</v>
      </c>
      <c r="P242" s="197">
        <v>0</v>
      </c>
      <c r="Q242" s="159">
        <v>0</v>
      </c>
      <c r="R242" s="159">
        <v>39218.577870964284</v>
      </c>
      <c r="S242" s="159">
        <v>137503.77279209177</v>
      </c>
      <c r="T242" s="159">
        <v>0</v>
      </c>
      <c r="U242" s="307">
        <f t="shared" si="4"/>
        <v>176722.35066305604</v>
      </c>
      <c r="V242" s="44"/>
      <c r="W242" s="44"/>
      <c r="X242" s="110"/>
      <c r="Y242" s="110"/>
      <c r="Z242" s="111"/>
    </row>
    <row r="243" spans="1:26" s="45" customFormat="1" x14ac:dyDescent="0.25">
      <c r="A243" s="127">
        <v>758</v>
      </c>
      <c r="B243" s="124" t="s">
        <v>247</v>
      </c>
      <c r="C243" s="403">
        <v>8095</v>
      </c>
      <c r="D243" s="407">
        <v>1.4546833333333333</v>
      </c>
      <c r="E243" s="415">
        <v>1</v>
      </c>
      <c r="F243" s="155">
        <v>126</v>
      </c>
      <c r="G243" s="414">
        <v>1.5565163681284744E-2</v>
      </c>
      <c r="H243" s="269">
        <v>3822</v>
      </c>
      <c r="I243" s="15">
        <v>3579</v>
      </c>
      <c r="J243" s="329">
        <v>1.0678960603520538</v>
      </c>
      <c r="K243" s="422">
        <v>1.0683731273664321</v>
      </c>
      <c r="L243" s="429">
        <v>0.65422050199355797</v>
      </c>
      <c r="M243" s="14">
        <v>5295.9149636378515</v>
      </c>
      <c r="N243" s="422">
        <f>Lisäosat[[#This Row],[HYTE-kerroin (sis. Kulttuurihyte)]]/$N$7</f>
        <v>0.93133555576865801</v>
      </c>
      <c r="O243" s="434">
        <v>0</v>
      </c>
      <c r="P243" s="197">
        <v>1224609.9263587499</v>
      </c>
      <c r="Q243" s="159">
        <v>127718.64</v>
      </c>
      <c r="R243" s="159">
        <v>125489.4515621137</v>
      </c>
      <c r="S243" s="159">
        <v>161262.66071923246</v>
      </c>
      <c r="T243" s="159">
        <v>0</v>
      </c>
      <c r="U243" s="307">
        <f t="shared" si="4"/>
        <v>1639080.6786400957</v>
      </c>
      <c r="V243" s="44"/>
      <c r="W243" s="44"/>
      <c r="X243" s="110"/>
      <c r="Y243" s="110"/>
      <c r="Z243" s="111"/>
    </row>
    <row r="244" spans="1:26" s="45" customFormat="1" x14ac:dyDescent="0.25">
      <c r="A244" s="127">
        <v>759</v>
      </c>
      <c r="B244" s="124" t="s">
        <v>248</v>
      </c>
      <c r="C244" s="403">
        <v>1772</v>
      </c>
      <c r="D244" s="407">
        <v>1.1890000000000001</v>
      </c>
      <c r="E244" s="415">
        <v>0</v>
      </c>
      <c r="F244" s="155">
        <v>0</v>
      </c>
      <c r="G244" s="414">
        <v>0</v>
      </c>
      <c r="H244" s="269">
        <v>647</v>
      </c>
      <c r="I244" s="15">
        <v>660</v>
      </c>
      <c r="J244" s="329">
        <v>0.98030303030303034</v>
      </c>
      <c r="K244" s="422">
        <v>0.98074096640675423</v>
      </c>
      <c r="L244" s="429">
        <v>0.57271040266213202</v>
      </c>
      <c r="M244" s="14">
        <v>1014.8428335172979</v>
      </c>
      <c r="N244" s="422">
        <f>Lisäosat[[#This Row],[HYTE-kerroin (sis. Kulttuurihyte)]]/$N$7</f>
        <v>0.81529936700620365</v>
      </c>
      <c r="O244" s="434">
        <v>0</v>
      </c>
      <c r="P244" s="197">
        <v>219107.89746000001</v>
      </c>
      <c r="Q244" s="159">
        <v>0</v>
      </c>
      <c r="R244" s="159">
        <v>25216.537120779871</v>
      </c>
      <c r="S244" s="159">
        <v>30902.357131585497</v>
      </c>
      <c r="T244" s="159">
        <v>0</v>
      </c>
      <c r="U244" s="307">
        <f t="shared" si="4"/>
        <v>275226.79171236535</v>
      </c>
      <c r="V244" s="44"/>
      <c r="W244" s="44"/>
      <c r="X244" s="110"/>
      <c r="Y244" s="110"/>
      <c r="Z244" s="111"/>
    </row>
    <row r="245" spans="1:26" s="45" customFormat="1" x14ac:dyDescent="0.25">
      <c r="A245" s="127">
        <v>761</v>
      </c>
      <c r="B245" s="124" t="s">
        <v>249</v>
      </c>
      <c r="C245" s="403">
        <v>8339</v>
      </c>
      <c r="D245" s="407">
        <v>0</v>
      </c>
      <c r="E245" s="415">
        <v>0</v>
      </c>
      <c r="F245" s="155">
        <v>0</v>
      </c>
      <c r="G245" s="414">
        <v>0</v>
      </c>
      <c r="H245" s="269">
        <v>2706</v>
      </c>
      <c r="I245" s="15">
        <v>3178</v>
      </c>
      <c r="J245" s="329">
        <v>0.8514789175582127</v>
      </c>
      <c r="K245" s="422">
        <v>0.85185930336549032</v>
      </c>
      <c r="L245" s="429">
        <v>0.61331900095770298</v>
      </c>
      <c r="M245" s="14">
        <v>5114.4671489862849</v>
      </c>
      <c r="N245" s="422">
        <f>Lisäosat[[#This Row],[HYTE-kerroin (sis. Kulttuurihyte)]]/$N$7</f>
        <v>0.87310897607125892</v>
      </c>
      <c r="O245" s="434">
        <v>0</v>
      </c>
      <c r="P245" s="197">
        <v>0</v>
      </c>
      <c r="Q245" s="159">
        <v>0</v>
      </c>
      <c r="R245" s="159">
        <v>103074.03014339758</v>
      </c>
      <c r="S245" s="159">
        <v>155737.50452369149</v>
      </c>
      <c r="T245" s="159">
        <v>0</v>
      </c>
      <c r="U245" s="307">
        <f t="shared" si="4"/>
        <v>258811.53466708906</v>
      </c>
      <c r="V245" s="44"/>
      <c r="W245" s="44"/>
      <c r="X245" s="110"/>
      <c r="Y245" s="110"/>
      <c r="Z245" s="111"/>
    </row>
    <row r="246" spans="1:26" s="45" customFormat="1" x14ac:dyDescent="0.25">
      <c r="A246" s="127">
        <v>762</v>
      </c>
      <c r="B246" s="124" t="s">
        <v>250</v>
      </c>
      <c r="C246" s="403">
        <v>3521</v>
      </c>
      <c r="D246" s="407">
        <v>1.0705166666666668</v>
      </c>
      <c r="E246" s="415">
        <v>0</v>
      </c>
      <c r="F246" s="155">
        <v>0</v>
      </c>
      <c r="G246" s="414">
        <v>0</v>
      </c>
      <c r="H246" s="269">
        <v>1054</v>
      </c>
      <c r="I246" s="15">
        <v>1243</v>
      </c>
      <c r="J246" s="329">
        <v>0.84794851166532581</v>
      </c>
      <c r="K246" s="422">
        <v>0.8483273203151801</v>
      </c>
      <c r="L246" s="429">
        <v>0.63564328053894803</v>
      </c>
      <c r="M246" s="14">
        <v>2238.0999907776359</v>
      </c>
      <c r="N246" s="422">
        <f>Lisäosat[[#This Row],[HYTE-kerroin (sis. Kulttuurihyte)]]/$N$7</f>
        <v>0.90488938537909569</v>
      </c>
      <c r="O246" s="434">
        <v>0</v>
      </c>
      <c r="P246" s="197">
        <v>391987.22862075001</v>
      </c>
      <c r="Q246" s="159">
        <v>0</v>
      </c>
      <c r="R246" s="159">
        <v>43340.796779979661</v>
      </c>
      <c r="S246" s="159">
        <v>68151.011099424431</v>
      </c>
      <c r="T246" s="159">
        <v>0</v>
      </c>
      <c r="U246" s="307">
        <f t="shared" si="4"/>
        <v>503479.03650015412</v>
      </c>
      <c r="V246" s="44"/>
      <c r="W246" s="44"/>
      <c r="X246" s="110"/>
      <c r="Y246" s="110"/>
      <c r="Z246" s="111"/>
    </row>
    <row r="247" spans="1:26" s="45" customFormat="1" x14ac:dyDescent="0.25">
      <c r="A247" s="127">
        <v>765</v>
      </c>
      <c r="B247" s="124" t="s">
        <v>251</v>
      </c>
      <c r="C247" s="403">
        <v>10161</v>
      </c>
      <c r="D247" s="407">
        <v>0.59563333333333335</v>
      </c>
      <c r="E247" s="415">
        <v>0</v>
      </c>
      <c r="F247" s="155">
        <v>0</v>
      </c>
      <c r="G247" s="414">
        <v>0</v>
      </c>
      <c r="H247" s="269">
        <v>4730</v>
      </c>
      <c r="I247" s="15">
        <v>4379</v>
      </c>
      <c r="J247" s="329">
        <v>1.080155286595113</v>
      </c>
      <c r="K247" s="422">
        <v>1.0806378302402979</v>
      </c>
      <c r="L247" s="429">
        <v>0.70546225900617399</v>
      </c>
      <c r="M247" s="14">
        <v>7168.2020137617337</v>
      </c>
      <c r="N247" s="422">
        <f>Lisäosat[[#This Row],[HYTE-kerroin (sis. Kulttuurihyte)]]/$N$7</f>
        <v>1.0042823223412183</v>
      </c>
      <c r="O247" s="434">
        <v>0</v>
      </c>
      <c r="P247" s="197">
        <v>419601.12669900001</v>
      </c>
      <c r="Q247" s="159">
        <v>0</v>
      </c>
      <c r="R247" s="159">
        <v>159325.03800946989</v>
      </c>
      <c r="S247" s="159">
        <v>218274.52616764206</v>
      </c>
      <c r="T247" s="159">
        <v>0</v>
      </c>
      <c r="U247" s="307">
        <f t="shared" si="4"/>
        <v>797200.69087611197</v>
      </c>
      <c r="V247" s="44"/>
      <c r="W247" s="44"/>
      <c r="X247" s="110"/>
      <c r="Y247" s="110"/>
      <c r="Z247" s="111"/>
    </row>
    <row r="248" spans="1:26" s="45" customFormat="1" x14ac:dyDescent="0.25">
      <c r="A248" s="127">
        <v>768</v>
      </c>
      <c r="B248" s="124" t="s">
        <v>252</v>
      </c>
      <c r="C248" s="403">
        <v>2310</v>
      </c>
      <c r="D248" s="407">
        <v>1.2305166666666667</v>
      </c>
      <c r="E248" s="415">
        <v>0</v>
      </c>
      <c r="F248" s="155">
        <v>0</v>
      </c>
      <c r="G248" s="414">
        <v>0</v>
      </c>
      <c r="H248" s="269">
        <v>673</v>
      </c>
      <c r="I248" s="15">
        <v>774</v>
      </c>
      <c r="J248" s="329">
        <v>0.86950904392764861</v>
      </c>
      <c r="K248" s="422">
        <v>0.86989748443132908</v>
      </c>
      <c r="L248" s="429">
        <v>0.52252028011516805</v>
      </c>
      <c r="M248" s="14">
        <v>1207.0218470660382</v>
      </c>
      <c r="N248" s="422">
        <f>Lisäosat[[#This Row],[HYTE-kerroin (sis. Kulttuurihyte)]]/$N$7</f>
        <v>0.74384968676241026</v>
      </c>
      <c r="O248" s="434">
        <v>0</v>
      </c>
      <c r="P248" s="197">
        <v>295605.11153250001</v>
      </c>
      <c r="Q248" s="159">
        <v>0</v>
      </c>
      <c r="R248" s="159">
        <v>29157.310872917729</v>
      </c>
      <c r="S248" s="159">
        <v>36754.282487648779</v>
      </c>
      <c r="T248" s="159">
        <v>0</v>
      </c>
      <c r="U248" s="307">
        <f t="shared" si="4"/>
        <v>361516.70489306649</v>
      </c>
      <c r="V248" s="44"/>
      <c r="W248" s="44"/>
      <c r="X248" s="110"/>
      <c r="Y248" s="110"/>
      <c r="Z248" s="111"/>
    </row>
    <row r="249" spans="1:26" s="45" customFormat="1" x14ac:dyDescent="0.25">
      <c r="A249" s="127">
        <v>777</v>
      </c>
      <c r="B249" s="124" t="s">
        <v>253</v>
      </c>
      <c r="C249" s="403">
        <v>6957</v>
      </c>
      <c r="D249" s="407">
        <v>1.4814499999999999</v>
      </c>
      <c r="E249" s="415">
        <v>0</v>
      </c>
      <c r="F249" s="155">
        <v>0</v>
      </c>
      <c r="G249" s="414">
        <v>0</v>
      </c>
      <c r="H249" s="269">
        <v>2054</v>
      </c>
      <c r="I249" s="15">
        <v>2311</v>
      </c>
      <c r="J249" s="329">
        <v>0.88879273041973172</v>
      </c>
      <c r="K249" s="422">
        <v>0.88918978562954565</v>
      </c>
      <c r="L249" s="429">
        <v>0.64403991526522797</v>
      </c>
      <c r="M249" s="14">
        <v>4480.585690500191</v>
      </c>
      <c r="N249" s="422">
        <f>Lisäosat[[#This Row],[HYTE-kerroin (sis. Kulttuurihyte)]]/$N$7</f>
        <v>0.91684267092358229</v>
      </c>
      <c r="O249" s="434">
        <v>0</v>
      </c>
      <c r="P249" s="197">
        <v>1071819.0233617499</v>
      </c>
      <c r="Q249" s="159">
        <v>0</v>
      </c>
      <c r="R249" s="159">
        <v>89760.214343445099</v>
      </c>
      <c r="S249" s="159">
        <v>136435.56873395259</v>
      </c>
      <c r="T249" s="159">
        <v>0</v>
      </c>
      <c r="U249" s="307">
        <f t="shared" si="4"/>
        <v>1298014.8064391478</v>
      </c>
      <c r="V249" s="44"/>
      <c r="W249" s="44"/>
      <c r="X249" s="110"/>
      <c r="Y249" s="110"/>
      <c r="Z249" s="111"/>
    </row>
    <row r="250" spans="1:26" s="45" customFormat="1" x14ac:dyDescent="0.25">
      <c r="A250" s="127">
        <v>778</v>
      </c>
      <c r="B250" s="124" t="s">
        <v>254</v>
      </c>
      <c r="C250" s="403">
        <v>6549</v>
      </c>
      <c r="D250" s="407">
        <v>0.39226666666666665</v>
      </c>
      <c r="E250" s="415">
        <v>0</v>
      </c>
      <c r="F250" s="155">
        <v>0</v>
      </c>
      <c r="G250" s="414">
        <v>0</v>
      </c>
      <c r="H250" s="269">
        <v>2280</v>
      </c>
      <c r="I250" s="15">
        <v>2439</v>
      </c>
      <c r="J250" s="329">
        <v>0.93480934809348093</v>
      </c>
      <c r="K250" s="422">
        <v>0.93522696055715171</v>
      </c>
      <c r="L250" s="429">
        <v>0.74958940693371501</v>
      </c>
      <c r="M250" s="14">
        <v>4909.0610260088997</v>
      </c>
      <c r="N250" s="422">
        <f>Lisäosat[[#This Row],[HYTE-kerroin (sis. Kulttuurihyte)]]/$N$7</f>
        <v>1.0671008700852125</v>
      </c>
      <c r="O250" s="434">
        <v>0</v>
      </c>
      <c r="P250" s="197">
        <v>178105.60855199999</v>
      </c>
      <c r="Q250" s="159">
        <v>0</v>
      </c>
      <c r="R250" s="159">
        <v>88870.867801634289</v>
      </c>
      <c r="S250" s="159">
        <v>149482.80856524254</v>
      </c>
      <c r="T250" s="159">
        <v>0</v>
      </c>
      <c r="U250" s="307">
        <f t="shared" si="4"/>
        <v>416459.28491887683</v>
      </c>
      <c r="V250" s="44"/>
      <c r="W250" s="44"/>
      <c r="X250" s="110"/>
      <c r="Y250" s="110"/>
      <c r="Z250" s="111"/>
    </row>
    <row r="251" spans="1:26" s="45" customFormat="1" x14ac:dyDescent="0.25">
      <c r="A251" s="127">
        <v>781</v>
      </c>
      <c r="B251" s="124" t="s">
        <v>255</v>
      </c>
      <c r="C251" s="403">
        <v>3367</v>
      </c>
      <c r="D251" s="407">
        <v>1.0842833333333333</v>
      </c>
      <c r="E251" s="415">
        <v>0</v>
      </c>
      <c r="F251" s="155">
        <v>0</v>
      </c>
      <c r="G251" s="414">
        <v>0</v>
      </c>
      <c r="H251" s="269">
        <v>940</v>
      </c>
      <c r="I251" s="15">
        <v>1118</v>
      </c>
      <c r="J251" s="329">
        <v>0.84078711985688726</v>
      </c>
      <c r="K251" s="422">
        <v>0.84116272925923452</v>
      </c>
      <c r="L251" s="429">
        <v>0.65751607181157601</v>
      </c>
      <c r="M251" s="14">
        <v>2213.8566137895764</v>
      </c>
      <c r="N251" s="422">
        <f>Lisäosat[[#This Row],[HYTE-kerroin (sis. Kulttuurihyte)]]/$N$7</f>
        <v>0.93602706473036956</v>
      </c>
      <c r="O251" s="434">
        <v>0</v>
      </c>
      <c r="P251" s="197">
        <v>379663.07235675002</v>
      </c>
      <c r="Q251" s="159">
        <v>0</v>
      </c>
      <c r="R251" s="159">
        <v>41095.148135623873</v>
      </c>
      <c r="S251" s="159">
        <v>67412.790885399634</v>
      </c>
      <c r="T251" s="159">
        <v>0</v>
      </c>
      <c r="U251" s="307">
        <f t="shared" si="4"/>
        <v>488171.01137777354</v>
      </c>
      <c r="V251" s="44"/>
      <c r="W251" s="44"/>
      <c r="X251" s="110"/>
      <c r="Y251" s="110"/>
      <c r="Z251" s="111"/>
    </row>
    <row r="252" spans="1:26" s="45" customFormat="1" x14ac:dyDescent="0.25">
      <c r="A252" s="127">
        <v>783</v>
      </c>
      <c r="B252" s="124" t="s">
        <v>256</v>
      </c>
      <c r="C252" s="403">
        <v>6221</v>
      </c>
      <c r="D252" s="407">
        <v>0</v>
      </c>
      <c r="E252" s="415">
        <v>0</v>
      </c>
      <c r="F252" s="155">
        <v>0</v>
      </c>
      <c r="G252" s="414">
        <v>0</v>
      </c>
      <c r="H252" s="269">
        <v>3118</v>
      </c>
      <c r="I252" s="15">
        <v>2587</v>
      </c>
      <c r="J252" s="329">
        <v>1.2052570545032857</v>
      </c>
      <c r="K252" s="422">
        <v>1.2057954855415656</v>
      </c>
      <c r="L252" s="429">
        <v>0.56355499642028795</v>
      </c>
      <c r="M252" s="14">
        <v>3505.8756327306114</v>
      </c>
      <c r="N252" s="422">
        <f>Lisäosat[[#This Row],[HYTE-kerroin (sis. Kulttuurihyte)]]/$N$7</f>
        <v>0.80226590912074647</v>
      </c>
      <c r="O252" s="434">
        <v>0</v>
      </c>
      <c r="P252" s="197">
        <v>0</v>
      </c>
      <c r="Q252" s="159">
        <v>0</v>
      </c>
      <c r="R252" s="159">
        <v>108843.19141268969</v>
      </c>
      <c r="S252" s="159">
        <v>106755.27015949311</v>
      </c>
      <c r="T252" s="159">
        <v>0</v>
      </c>
      <c r="U252" s="307">
        <f t="shared" si="4"/>
        <v>215598.4615721828</v>
      </c>
      <c r="V252" s="44"/>
      <c r="W252" s="44"/>
      <c r="X252" s="110"/>
      <c r="Y252" s="110"/>
      <c r="Z252" s="111"/>
    </row>
    <row r="253" spans="1:26" s="104" customFormat="1" x14ac:dyDescent="0.25">
      <c r="A253" s="124">
        <v>785</v>
      </c>
      <c r="B253" s="124" t="s">
        <v>257</v>
      </c>
      <c r="C253" s="403">
        <v>2544</v>
      </c>
      <c r="D253" s="407">
        <v>1.7081500000000001</v>
      </c>
      <c r="E253" s="415">
        <v>0</v>
      </c>
      <c r="F253" s="155">
        <v>0</v>
      </c>
      <c r="G253" s="414">
        <v>0</v>
      </c>
      <c r="H253" s="269">
        <v>791</v>
      </c>
      <c r="I253" s="15">
        <v>831</v>
      </c>
      <c r="J253" s="329">
        <v>0.95186522262334539</v>
      </c>
      <c r="K253" s="422">
        <v>0.95229045455059658</v>
      </c>
      <c r="L253" s="429">
        <v>0.57045359225005499</v>
      </c>
      <c r="M253" s="14">
        <v>1451.23393868414</v>
      </c>
      <c r="N253" s="422">
        <f>Lisäosat[[#This Row],[HYTE-kerroin (sis. Kulttuurihyte)]]/$N$7</f>
        <v>0.81208661568919138</v>
      </c>
      <c r="O253" s="433">
        <v>0</v>
      </c>
      <c r="P253" s="197">
        <v>903827.53346399986</v>
      </c>
      <c r="Q253" s="159">
        <v>0</v>
      </c>
      <c r="R253" s="159">
        <v>35152.316556626174</v>
      </c>
      <c r="S253" s="159">
        <v>44190.635213201553</v>
      </c>
      <c r="T253" s="159">
        <v>0</v>
      </c>
      <c r="U253" s="307">
        <f t="shared" si="4"/>
        <v>983170.48523382761</v>
      </c>
      <c r="V253" s="59"/>
      <c r="W253" s="59"/>
      <c r="X253" s="109"/>
      <c r="Y253" s="110"/>
      <c r="Z253" s="111"/>
    </row>
    <row r="254" spans="1:26" s="45" customFormat="1" x14ac:dyDescent="0.25">
      <c r="A254" s="127">
        <v>790</v>
      </c>
      <c r="B254" s="124" t="s">
        <v>258</v>
      </c>
      <c r="C254" s="403">
        <v>23332</v>
      </c>
      <c r="D254" s="407">
        <v>0</v>
      </c>
      <c r="E254" s="415">
        <v>0</v>
      </c>
      <c r="F254" s="155">
        <v>0</v>
      </c>
      <c r="G254" s="414">
        <v>0</v>
      </c>
      <c r="H254" s="269">
        <v>7853</v>
      </c>
      <c r="I254" s="15">
        <v>9119</v>
      </c>
      <c r="J254" s="329">
        <v>0.86116898782761264</v>
      </c>
      <c r="K254" s="422">
        <v>0.86155370253267738</v>
      </c>
      <c r="L254" s="429">
        <v>0.67469273436650101</v>
      </c>
      <c r="M254" s="14">
        <v>15741.930878239202</v>
      </c>
      <c r="N254" s="422">
        <f>Lisäosat[[#This Row],[HYTE-kerroin (sis. Kulttuurihyte)]]/$N$7</f>
        <v>0.96047942676747267</v>
      </c>
      <c r="O254" s="434">
        <v>0</v>
      </c>
      <c r="P254" s="197">
        <v>0</v>
      </c>
      <c r="Q254" s="159">
        <v>0</v>
      </c>
      <c r="R254" s="159">
        <v>291676.69702851516</v>
      </c>
      <c r="S254" s="159">
        <v>479347.88902639417</v>
      </c>
      <c r="T254" s="159">
        <v>0</v>
      </c>
      <c r="U254" s="307">
        <f t="shared" si="4"/>
        <v>771024.58605490928</v>
      </c>
      <c r="V254" s="44"/>
      <c r="W254" s="44"/>
      <c r="X254" s="110"/>
      <c r="Y254" s="110"/>
      <c r="Z254" s="111"/>
    </row>
    <row r="255" spans="1:26" s="45" customFormat="1" x14ac:dyDescent="0.25">
      <c r="A255" s="127">
        <v>791</v>
      </c>
      <c r="B255" s="124" t="s">
        <v>259</v>
      </c>
      <c r="C255" s="403">
        <v>4861</v>
      </c>
      <c r="D255" s="407">
        <v>1.4546666666666668</v>
      </c>
      <c r="E255" s="415">
        <v>0</v>
      </c>
      <c r="F255" s="155">
        <v>0</v>
      </c>
      <c r="G255" s="414">
        <v>0</v>
      </c>
      <c r="H255" s="269">
        <v>1631</v>
      </c>
      <c r="I255" s="15">
        <v>1782</v>
      </c>
      <c r="J255" s="329">
        <v>0.91526374859708193</v>
      </c>
      <c r="K255" s="422">
        <v>0.91567262934879845</v>
      </c>
      <c r="L255" s="429">
        <v>0.623442467761952</v>
      </c>
      <c r="M255" s="14">
        <v>3030.5538357908486</v>
      </c>
      <c r="N255" s="422">
        <f>Lisäosat[[#This Row],[HYTE-kerroin (sis. Kulttuurihyte)]]/$N$7</f>
        <v>0.88752054610568998</v>
      </c>
      <c r="O255" s="434">
        <v>0</v>
      </c>
      <c r="P255" s="197">
        <v>735362.64966</v>
      </c>
      <c r="Q255" s="159">
        <v>0</v>
      </c>
      <c r="R255" s="159">
        <v>64585.238289848028</v>
      </c>
      <c r="S255" s="159">
        <v>92281.537443116642</v>
      </c>
      <c r="T255" s="159">
        <v>0</v>
      </c>
      <c r="U255" s="307">
        <f t="shared" si="4"/>
        <v>892229.42539296474</v>
      </c>
      <c r="V255" s="44"/>
      <c r="W255" s="44"/>
      <c r="X255" s="110"/>
      <c r="Y255" s="110"/>
      <c r="Z255" s="111"/>
    </row>
    <row r="256" spans="1:26" s="45" customFormat="1" x14ac:dyDescent="0.25">
      <c r="A256" s="127">
        <v>831</v>
      </c>
      <c r="B256" s="124" t="s">
        <v>260</v>
      </c>
      <c r="C256" s="403">
        <v>4574</v>
      </c>
      <c r="D256" s="407">
        <v>0</v>
      </c>
      <c r="E256" s="415">
        <v>0</v>
      </c>
      <c r="F256" s="155">
        <v>0</v>
      </c>
      <c r="G256" s="414">
        <v>0</v>
      </c>
      <c r="H256" s="269">
        <v>746</v>
      </c>
      <c r="I256" s="15">
        <v>1859</v>
      </c>
      <c r="J256" s="329">
        <v>0.40129101667563205</v>
      </c>
      <c r="K256" s="422">
        <v>0.40147028759377662</v>
      </c>
      <c r="L256" s="429">
        <v>0.74252821852222195</v>
      </c>
      <c r="M256" s="14">
        <v>3396.324071520643</v>
      </c>
      <c r="N256" s="422">
        <f>Lisäosat[[#This Row],[HYTE-kerroin (sis. Kulttuurihyte)]]/$N$7</f>
        <v>1.0570486998863797</v>
      </c>
      <c r="O256" s="434">
        <v>0.1139939194906366</v>
      </c>
      <c r="P256" s="197">
        <v>0</v>
      </c>
      <c r="Q256" s="159">
        <v>0</v>
      </c>
      <c r="R256" s="159">
        <v>26645.077135036583</v>
      </c>
      <c r="S256" s="159">
        <v>103419.38271266564</v>
      </c>
      <c r="T256" s="159">
        <v>5912.7688490869486</v>
      </c>
      <c r="U256" s="307">
        <f t="shared" si="4"/>
        <v>135977.22869678919</v>
      </c>
      <c r="V256" s="44"/>
      <c r="W256" s="44"/>
      <c r="X256" s="110"/>
      <c r="Y256" s="110"/>
      <c r="Z256" s="111"/>
    </row>
    <row r="257" spans="1:26" s="45" customFormat="1" x14ac:dyDescent="0.25">
      <c r="A257" s="127">
        <v>832</v>
      </c>
      <c r="B257" s="124" t="s">
        <v>261</v>
      </c>
      <c r="C257" s="403">
        <v>3555</v>
      </c>
      <c r="D257" s="407">
        <v>1.7243499999999998</v>
      </c>
      <c r="E257" s="415">
        <v>0</v>
      </c>
      <c r="F257" s="155">
        <v>0</v>
      </c>
      <c r="G257" s="414">
        <v>0</v>
      </c>
      <c r="H257" s="269">
        <v>1155</v>
      </c>
      <c r="I257" s="15">
        <v>1266</v>
      </c>
      <c r="J257" s="329">
        <v>0.91232227488151663</v>
      </c>
      <c r="K257" s="422">
        <v>0.91272984157268422</v>
      </c>
      <c r="L257" s="429">
        <v>0.69528457574710201</v>
      </c>
      <c r="M257" s="14">
        <v>2471.7366667809474</v>
      </c>
      <c r="N257" s="422">
        <f>Lisäosat[[#This Row],[HYTE-kerroin (sis. Kulttuurihyte)]]/$N$7</f>
        <v>0.98979357081838915</v>
      </c>
      <c r="O257" s="434">
        <v>0</v>
      </c>
      <c r="P257" s="197">
        <v>1274992.0633574999</v>
      </c>
      <c r="Q257" s="159">
        <v>0</v>
      </c>
      <c r="R257" s="159">
        <v>47081.38905433585</v>
      </c>
      <c r="S257" s="159">
        <v>75265.338325707999</v>
      </c>
      <c r="T257" s="159">
        <v>0</v>
      </c>
      <c r="U257" s="307">
        <f t="shared" si="4"/>
        <v>1397338.7907375437</v>
      </c>
      <c r="V257" s="44"/>
      <c r="W257" s="44"/>
      <c r="X257" s="110"/>
      <c r="Y257" s="110"/>
      <c r="Z257" s="111"/>
    </row>
    <row r="258" spans="1:26" s="45" customFormat="1" x14ac:dyDescent="0.25">
      <c r="A258" s="127">
        <v>833</v>
      </c>
      <c r="B258" s="124" t="s">
        <v>262</v>
      </c>
      <c r="C258" s="403">
        <v>1707</v>
      </c>
      <c r="D258" s="407">
        <v>0.48993333333333333</v>
      </c>
      <c r="E258" s="415">
        <v>0</v>
      </c>
      <c r="F258" s="155">
        <v>0</v>
      </c>
      <c r="G258" s="414">
        <v>0</v>
      </c>
      <c r="H258" s="269">
        <v>463</v>
      </c>
      <c r="I258" s="15">
        <v>624</v>
      </c>
      <c r="J258" s="329">
        <v>0.74198717948717952</v>
      </c>
      <c r="K258" s="422">
        <v>0.74231865145488041</v>
      </c>
      <c r="L258" s="429">
        <v>0.40445698535290597</v>
      </c>
      <c r="M258" s="14">
        <v>690.4080739974105</v>
      </c>
      <c r="N258" s="422">
        <f>Lisäosat[[#This Row],[HYTE-kerroin (sis. Kulttuurihyte)]]/$N$7</f>
        <v>0.5757770814126425</v>
      </c>
      <c r="O258" s="434">
        <v>0.31732465247010416</v>
      </c>
      <c r="P258" s="197">
        <v>57981.802145999995</v>
      </c>
      <c r="Q258" s="159">
        <v>0</v>
      </c>
      <c r="R258" s="159">
        <v>18386.171480865807</v>
      </c>
      <c r="S258" s="159">
        <v>21023.193113807836</v>
      </c>
      <c r="T258" s="159">
        <v>6142.573881231745</v>
      </c>
      <c r="U258" s="307">
        <f t="shared" si="4"/>
        <v>103533.74062190538</v>
      </c>
      <c r="V258" s="44"/>
      <c r="W258" s="44"/>
      <c r="X258" s="110"/>
      <c r="Y258" s="110"/>
      <c r="Z258" s="111"/>
    </row>
    <row r="259" spans="1:26" s="45" customFormat="1" x14ac:dyDescent="0.25">
      <c r="A259" s="127">
        <v>834</v>
      </c>
      <c r="B259" s="124" t="s">
        <v>263</v>
      </c>
      <c r="C259" s="403">
        <v>5777</v>
      </c>
      <c r="D259" s="407">
        <v>0</v>
      </c>
      <c r="E259" s="415">
        <v>0</v>
      </c>
      <c r="F259" s="155">
        <v>0</v>
      </c>
      <c r="G259" s="414">
        <v>0</v>
      </c>
      <c r="H259" s="269">
        <v>1739</v>
      </c>
      <c r="I259" s="15">
        <v>2441</v>
      </c>
      <c r="J259" s="329">
        <v>0.71241294551413359</v>
      </c>
      <c r="K259" s="422">
        <v>0.7127312056234637</v>
      </c>
      <c r="L259" s="429">
        <v>0.62582085428206502</v>
      </c>
      <c r="M259" s="14">
        <v>3615.3670751874897</v>
      </c>
      <c r="N259" s="422">
        <f>Lisäosat[[#This Row],[HYTE-kerroin (sis. Kulttuurihyte)]]/$N$7</f>
        <v>0.89090637080056323</v>
      </c>
      <c r="O259" s="434">
        <v>0</v>
      </c>
      <c r="P259" s="197">
        <v>0</v>
      </c>
      <c r="Q259" s="159">
        <v>0</v>
      </c>
      <c r="R259" s="159">
        <v>59744.173017606743</v>
      </c>
      <c r="S259" s="159">
        <v>110089.32696701674</v>
      </c>
      <c r="T259" s="159">
        <v>0</v>
      </c>
      <c r="U259" s="307">
        <f t="shared" si="4"/>
        <v>169833.49998462349</v>
      </c>
      <c r="V259" s="44"/>
      <c r="W259" s="44"/>
      <c r="X259" s="110"/>
      <c r="Y259" s="110"/>
      <c r="Z259" s="111"/>
    </row>
    <row r="260" spans="1:26" s="45" customFormat="1" x14ac:dyDescent="0.25">
      <c r="A260" s="127">
        <v>837</v>
      </c>
      <c r="B260" s="124" t="s">
        <v>264</v>
      </c>
      <c r="C260" s="403">
        <v>263337</v>
      </c>
      <c r="D260" s="407">
        <v>0</v>
      </c>
      <c r="E260" s="415">
        <v>0</v>
      </c>
      <c r="F260" s="155">
        <v>14</v>
      </c>
      <c r="G260" s="414">
        <v>5.3163816706349656E-5</v>
      </c>
      <c r="H260" s="269">
        <v>138159</v>
      </c>
      <c r="I260" s="15">
        <v>116465</v>
      </c>
      <c r="J260" s="329">
        <v>1.1862705533851372</v>
      </c>
      <c r="K260" s="422">
        <v>1.1868005024805217</v>
      </c>
      <c r="L260" s="429">
        <v>0.71940564050358802</v>
      </c>
      <c r="M260" s="14">
        <v>189446.12315329336</v>
      </c>
      <c r="N260" s="422">
        <f>Lisäosat[[#This Row],[HYTE-kerroin (sis. Kulttuurihyte)]]/$N$7</f>
        <v>1.024131848482049</v>
      </c>
      <c r="O260" s="434">
        <v>1.8835925931197133</v>
      </c>
      <c r="P260" s="197">
        <v>0</v>
      </c>
      <c r="Q260" s="159">
        <v>0</v>
      </c>
      <c r="R260" s="159">
        <v>4534788.3017040575</v>
      </c>
      <c r="S260" s="159">
        <v>5768707.7856057137</v>
      </c>
      <c r="T260" s="159">
        <v>5624862.521354109</v>
      </c>
      <c r="U260" s="307">
        <f t="shared" si="4"/>
        <v>15928358.608663879</v>
      </c>
      <c r="V260" s="44"/>
      <c r="W260" s="44"/>
      <c r="X260" s="110"/>
      <c r="Y260" s="110"/>
      <c r="Z260" s="111"/>
    </row>
    <row r="261" spans="1:26" s="45" customFormat="1" x14ac:dyDescent="0.25">
      <c r="A261" s="127">
        <v>844</v>
      </c>
      <c r="B261" s="124" t="s">
        <v>265</v>
      </c>
      <c r="C261" s="403">
        <v>1388</v>
      </c>
      <c r="D261" s="407">
        <v>1.4789666666666665</v>
      </c>
      <c r="E261" s="415">
        <v>0</v>
      </c>
      <c r="F261" s="155">
        <v>0</v>
      </c>
      <c r="G261" s="414">
        <v>0</v>
      </c>
      <c r="H261" s="269">
        <v>341</v>
      </c>
      <c r="I261" s="15">
        <v>472</v>
      </c>
      <c r="J261" s="329">
        <v>0.72245762711864403</v>
      </c>
      <c r="K261" s="422">
        <v>0.72278037454321142</v>
      </c>
      <c r="L261" s="429">
        <v>0.57264455583431895</v>
      </c>
      <c r="M261" s="14">
        <v>794.83064349803465</v>
      </c>
      <c r="N261" s="422">
        <f>Lisäosat[[#This Row],[HYTE-kerroin (sis. Kulttuurihyte)]]/$N$7</f>
        <v>0.81520562874549496</v>
      </c>
      <c r="O261" s="434">
        <v>0</v>
      </c>
      <c r="P261" s="197">
        <v>213481.53223799996</v>
      </c>
      <c r="Q261" s="159">
        <v>0</v>
      </c>
      <c r="R261" s="159">
        <v>14556.710009655331</v>
      </c>
      <c r="S261" s="159">
        <v>24202.900777626201</v>
      </c>
      <c r="T261" s="159">
        <v>0</v>
      </c>
      <c r="U261" s="307">
        <f t="shared" si="4"/>
        <v>252241.14302528149</v>
      </c>
      <c r="V261" s="44"/>
      <c r="W261" s="44"/>
      <c r="X261" s="110"/>
      <c r="Y261" s="110"/>
      <c r="Z261" s="111"/>
    </row>
    <row r="262" spans="1:26" s="45" customFormat="1" x14ac:dyDescent="0.25">
      <c r="A262" s="127">
        <v>845</v>
      </c>
      <c r="B262" s="124" t="s">
        <v>266</v>
      </c>
      <c r="C262" s="403">
        <v>2837</v>
      </c>
      <c r="D262" s="407">
        <v>1.3779666666666666</v>
      </c>
      <c r="E262" s="415">
        <v>0</v>
      </c>
      <c r="F262" s="155">
        <v>0</v>
      </c>
      <c r="G262" s="414">
        <v>0</v>
      </c>
      <c r="H262" s="269">
        <v>1008</v>
      </c>
      <c r="I262" s="15">
        <v>1079</v>
      </c>
      <c r="J262" s="329">
        <v>0.93419833178869327</v>
      </c>
      <c r="K262" s="422">
        <v>0.93461567128972745</v>
      </c>
      <c r="L262" s="429">
        <v>0.43902859950193002</v>
      </c>
      <c r="M262" s="14">
        <v>1245.5241367869755</v>
      </c>
      <c r="N262" s="422">
        <f>Lisäosat[[#This Row],[HYTE-kerroin (sis. Kulttuurihyte)]]/$N$7</f>
        <v>0.624992557508526</v>
      </c>
      <c r="O262" s="434">
        <v>0</v>
      </c>
      <c r="P262" s="197">
        <v>406546.76260949997</v>
      </c>
      <c r="Q262" s="159">
        <v>0</v>
      </c>
      <c r="R262" s="159">
        <v>38473.33260860436</v>
      </c>
      <c r="S262" s="159">
        <v>37926.692114089608</v>
      </c>
      <c r="T262" s="159">
        <v>0</v>
      </c>
      <c r="U262" s="307">
        <f t="shared" si="4"/>
        <v>482946.78733219393</v>
      </c>
      <c r="V262" s="44"/>
      <c r="W262" s="44"/>
      <c r="X262" s="110"/>
      <c r="Y262" s="110"/>
      <c r="Z262" s="111"/>
    </row>
    <row r="263" spans="1:26" s="45" customFormat="1" x14ac:dyDescent="0.25">
      <c r="A263" s="127">
        <v>846</v>
      </c>
      <c r="B263" s="124" t="s">
        <v>267</v>
      </c>
      <c r="C263" s="403">
        <v>4574</v>
      </c>
      <c r="D263" s="407">
        <v>0.17711666666666667</v>
      </c>
      <c r="E263" s="415">
        <v>0</v>
      </c>
      <c r="F263" s="155">
        <v>0</v>
      </c>
      <c r="G263" s="414">
        <v>0</v>
      </c>
      <c r="H263" s="269">
        <v>1517</v>
      </c>
      <c r="I263" s="15">
        <v>1737</v>
      </c>
      <c r="J263" s="329">
        <v>0.87334484743811169</v>
      </c>
      <c r="K263" s="422">
        <v>0.87373500153115391</v>
      </c>
      <c r="L263" s="429">
        <v>0.64616444497852799</v>
      </c>
      <c r="M263" s="14">
        <v>2955.556171331787</v>
      </c>
      <c r="N263" s="422">
        <f>Lisäosat[[#This Row],[HYTE-kerroin (sis. Kulttuurihyte)]]/$N$7</f>
        <v>0.91986711001598909</v>
      </c>
      <c r="O263" s="434">
        <v>0</v>
      </c>
      <c r="P263" s="197">
        <v>56166.426139000003</v>
      </c>
      <c r="Q263" s="159">
        <v>0</v>
      </c>
      <c r="R263" s="159">
        <v>57988.691145520752</v>
      </c>
      <c r="S263" s="159">
        <v>89997.829528348942</v>
      </c>
      <c r="T263" s="159">
        <v>0</v>
      </c>
      <c r="U263" s="307">
        <f t="shared" si="4"/>
        <v>204152.94681286969</v>
      </c>
      <c r="V263" s="44"/>
      <c r="W263" s="44"/>
      <c r="X263" s="110"/>
      <c r="Y263" s="110"/>
      <c r="Z263" s="111"/>
    </row>
    <row r="264" spans="1:26" s="45" customFormat="1" x14ac:dyDescent="0.25">
      <c r="A264" s="127">
        <v>848</v>
      </c>
      <c r="B264" s="124" t="s">
        <v>268</v>
      </c>
      <c r="C264" s="403">
        <v>3869</v>
      </c>
      <c r="D264" s="407">
        <v>0.92721666666666658</v>
      </c>
      <c r="E264" s="415">
        <v>0</v>
      </c>
      <c r="F264" s="155">
        <v>0</v>
      </c>
      <c r="G264" s="414">
        <v>0</v>
      </c>
      <c r="H264" s="269">
        <v>1171</v>
      </c>
      <c r="I264" s="15">
        <v>1362</v>
      </c>
      <c r="J264" s="329">
        <v>0.85976505139500736</v>
      </c>
      <c r="K264" s="422">
        <v>0.8601491389119148</v>
      </c>
      <c r="L264" s="429">
        <v>0.67809488810082097</v>
      </c>
      <c r="M264" s="14">
        <v>2623.5491220620765</v>
      </c>
      <c r="N264" s="422">
        <f>Lisäosat[[#This Row],[HYTE-kerroin (sis. Kulttuurihyte)]]/$N$7</f>
        <v>0.96532266651509291</v>
      </c>
      <c r="O264" s="434">
        <v>0</v>
      </c>
      <c r="P264" s="197">
        <v>248714.53097349999</v>
      </c>
      <c r="Q264" s="159">
        <v>0</v>
      </c>
      <c r="R264" s="159">
        <v>48288.075937712376</v>
      </c>
      <c r="S264" s="159">
        <v>79888.086356416068</v>
      </c>
      <c r="T264" s="159">
        <v>0</v>
      </c>
      <c r="U264" s="307">
        <f t="shared" ref="U264:U299" si="5">SUM(P264:T264)</f>
        <v>376890.69326762843</v>
      </c>
      <c r="V264" s="44"/>
      <c r="W264" s="44"/>
      <c r="X264" s="110"/>
      <c r="Y264" s="110"/>
      <c r="Z264" s="111"/>
    </row>
    <row r="265" spans="1:26" s="45" customFormat="1" x14ac:dyDescent="0.25">
      <c r="A265" s="127">
        <v>849</v>
      </c>
      <c r="B265" s="124" t="s">
        <v>269</v>
      </c>
      <c r="C265" s="403">
        <v>2750</v>
      </c>
      <c r="D265" s="407">
        <v>0.86536666666666673</v>
      </c>
      <c r="E265" s="415">
        <v>0</v>
      </c>
      <c r="F265" s="155">
        <v>0</v>
      </c>
      <c r="G265" s="414">
        <v>0</v>
      </c>
      <c r="H265" s="269">
        <v>972</v>
      </c>
      <c r="I265" s="15">
        <v>1056</v>
      </c>
      <c r="J265" s="329">
        <v>0.92045454545454541</v>
      </c>
      <c r="K265" s="422">
        <v>0.9208657451191703</v>
      </c>
      <c r="L265" s="429">
        <v>0.67697426330154598</v>
      </c>
      <c r="M265" s="14">
        <v>1861.6792240792515</v>
      </c>
      <c r="N265" s="422">
        <f>Lisäosat[[#This Row],[HYTE-kerroin (sis. Kulttuurihyte)]]/$N$7</f>
        <v>0.96372736689201388</v>
      </c>
      <c r="O265" s="434">
        <v>0</v>
      </c>
      <c r="P265" s="197">
        <v>164988.64525000003</v>
      </c>
      <c r="Q265" s="159">
        <v>0</v>
      </c>
      <c r="R265" s="159">
        <v>36744.845394617689</v>
      </c>
      <c r="S265" s="159">
        <v>56688.853039005488</v>
      </c>
      <c r="T265" s="159">
        <v>0</v>
      </c>
      <c r="U265" s="307">
        <f t="shared" si="5"/>
        <v>258422.34368362318</v>
      </c>
      <c r="V265" s="44"/>
      <c r="W265" s="44"/>
      <c r="X265" s="110"/>
      <c r="Y265" s="110"/>
      <c r="Z265" s="111"/>
    </row>
    <row r="266" spans="1:26" s="45" customFormat="1" x14ac:dyDescent="0.25">
      <c r="A266" s="127">
        <v>850</v>
      </c>
      <c r="B266" s="124" t="s">
        <v>270</v>
      </c>
      <c r="C266" s="403">
        <v>2307</v>
      </c>
      <c r="D266" s="407">
        <v>0.21193333333333333</v>
      </c>
      <c r="E266" s="415">
        <v>0</v>
      </c>
      <c r="F266" s="155">
        <v>0</v>
      </c>
      <c r="G266" s="414">
        <v>0</v>
      </c>
      <c r="H266" s="269">
        <v>548</v>
      </c>
      <c r="I266" s="15">
        <v>908</v>
      </c>
      <c r="J266" s="329">
        <v>0.6035242290748899</v>
      </c>
      <c r="K266" s="422">
        <v>0.60379384473577624</v>
      </c>
      <c r="L266" s="429">
        <v>0.62361421174319698</v>
      </c>
      <c r="M266" s="14">
        <v>1438.6779864915554</v>
      </c>
      <c r="N266" s="422">
        <f>Lisäosat[[#This Row],[HYTE-kerroin (sis. Kulttuurihyte)]]/$N$7</f>
        <v>0.88776503749007074</v>
      </c>
      <c r="O266" s="434">
        <v>0</v>
      </c>
      <c r="P266" s="197">
        <v>33897.530766000003</v>
      </c>
      <c r="Q266" s="159">
        <v>0</v>
      </c>
      <c r="R266" s="159">
        <v>20211.739321176872</v>
      </c>
      <c r="S266" s="159">
        <v>43808.301608462403</v>
      </c>
      <c r="T266" s="159">
        <v>0</v>
      </c>
      <c r="U266" s="307">
        <f t="shared" si="5"/>
        <v>97917.571695639286</v>
      </c>
      <c r="V266" s="44"/>
      <c r="W266" s="44"/>
      <c r="X266" s="110"/>
      <c r="Y266" s="110"/>
      <c r="Z266" s="111"/>
    </row>
    <row r="267" spans="1:26" s="45" customFormat="1" x14ac:dyDescent="0.25">
      <c r="A267" s="127">
        <v>851</v>
      </c>
      <c r="B267" s="124" t="s">
        <v>271</v>
      </c>
      <c r="C267" s="403">
        <v>20823</v>
      </c>
      <c r="D267" s="407">
        <v>0.14405000000000001</v>
      </c>
      <c r="E267" s="415">
        <v>0</v>
      </c>
      <c r="F267" s="155">
        <v>14</v>
      </c>
      <c r="G267" s="414">
        <v>6.7233347740479278E-4</v>
      </c>
      <c r="H267" s="269">
        <v>8856</v>
      </c>
      <c r="I267" s="15">
        <v>8678</v>
      </c>
      <c r="J267" s="329">
        <v>1.0205116386264117</v>
      </c>
      <c r="K267" s="422">
        <v>1.0209675373403908</v>
      </c>
      <c r="L267" s="429">
        <v>0.64011024651339798</v>
      </c>
      <c r="M267" s="14">
        <v>13329.015663148486</v>
      </c>
      <c r="N267" s="422">
        <f>Lisäosat[[#This Row],[HYTE-kerroin (sis. Kulttuurihyte)]]/$N$7</f>
        <v>0.91124847107839257</v>
      </c>
      <c r="O267" s="434">
        <v>0</v>
      </c>
      <c r="P267" s="197">
        <v>207959.01988950002</v>
      </c>
      <c r="Q267" s="159">
        <v>0</v>
      </c>
      <c r="R267" s="159">
        <v>308476.89800586528</v>
      </c>
      <c r="S267" s="159">
        <v>405873.68667474622</v>
      </c>
      <c r="T267" s="159">
        <v>0</v>
      </c>
      <c r="U267" s="307">
        <f t="shared" si="5"/>
        <v>922309.60457011149</v>
      </c>
      <c r="V267" s="44"/>
      <c r="W267" s="44"/>
      <c r="X267" s="110"/>
      <c r="Y267" s="110"/>
      <c r="Z267" s="111"/>
    </row>
    <row r="268" spans="1:26" s="45" customFormat="1" x14ac:dyDescent="0.25">
      <c r="A268" s="127">
        <v>853</v>
      </c>
      <c r="B268" s="124" t="s">
        <v>272</v>
      </c>
      <c r="C268" s="403">
        <v>209633</v>
      </c>
      <c r="D268" s="407">
        <v>0</v>
      </c>
      <c r="E268" s="415">
        <v>0</v>
      </c>
      <c r="F268" s="155">
        <v>12</v>
      </c>
      <c r="G268" s="414">
        <v>5.7242895918104494E-5</v>
      </c>
      <c r="H268" s="269">
        <v>109511</v>
      </c>
      <c r="I268" s="15">
        <v>90315</v>
      </c>
      <c r="J268" s="329">
        <v>1.2125449814538005</v>
      </c>
      <c r="K268" s="422">
        <v>1.2130866682673196</v>
      </c>
      <c r="L268" s="429">
        <v>0.69459852701870695</v>
      </c>
      <c r="M268" s="14">
        <v>145610.77301451258</v>
      </c>
      <c r="N268" s="422">
        <f>Lisäosat[[#This Row],[HYTE-kerroin (sis. Kulttuurihyte)]]/$N$7</f>
        <v>0.98881692521985287</v>
      </c>
      <c r="O268" s="434">
        <v>1.9385475230923117</v>
      </c>
      <c r="P268" s="197">
        <v>0</v>
      </c>
      <c r="Q268" s="159">
        <v>0</v>
      </c>
      <c r="R268" s="159">
        <v>3689936.4941440923</v>
      </c>
      <c r="S268" s="159">
        <v>4433904.4049858805</v>
      </c>
      <c r="T268" s="159">
        <v>4608389.2631813763</v>
      </c>
      <c r="U268" s="307">
        <f t="shared" si="5"/>
        <v>12732230.162311349</v>
      </c>
      <c r="V268" s="44"/>
      <c r="W268" s="44"/>
      <c r="X268" s="110"/>
      <c r="Y268" s="110"/>
      <c r="Z268" s="111"/>
    </row>
    <row r="269" spans="1:26" s="45" customFormat="1" x14ac:dyDescent="0.25">
      <c r="A269" s="127">
        <v>854</v>
      </c>
      <c r="B269" s="124" t="s">
        <v>273</v>
      </c>
      <c r="C269" s="403">
        <v>3146</v>
      </c>
      <c r="D269" s="407">
        <v>1.7608999999999999</v>
      </c>
      <c r="E269" s="415">
        <v>0</v>
      </c>
      <c r="F269" s="155">
        <v>0</v>
      </c>
      <c r="G269" s="414">
        <v>0</v>
      </c>
      <c r="H269" s="269">
        <v>1047</v>
      </c>
      <c r="I269" s="15">
        <v>1052</v>
      </c>
      <c r="J269" s="329">
        <v>0.99524714828897343</v>
      </c>
      <c r="K269" s="422">
        <v>0.99569176045979291</v>
      </c>
      <c r="L269" s="429">
        <v>0.53270070557152605</v>
      </c>
      <c r="M269" s="14">
        <v>1675.8764197280209</v>
      </c>
      <c r="N269" s="422">
        <f>Lisäosat[[#This Row],[HYTE-kerroin (sis. Kulttuurihyte)]]/$N$7</f>
        <v>0.75834234202384976</v>
      </c>
      <c r="O269" s="434">
        <v>0</v>
      </c>
      <c r="P269" s="197">
        <v>1152221.2132860001</v>
      </c>
      <c r="Q269" s="159">
        <v>0</v>
      </c>
      <c r="R269" s="159">
        <v>45451.795499678439</v>
      </c>
      <c r="S269" s="159">
        <v>51031.0857212704</v>
      </c>
      <c r="T269" s="159">
        <v>0</v>
      </c>
      <c r="U269" s="307">
        <f t="shared" si="5"/>
        <v>1248704.094506949</v>
      </c>
      <c r="V269" s="44"/>
      <c r="W269" s="44"/>
      <c r="X269" s="110"/>
      <c r="Y269" s="110"/>
      <c r="Z269" s="111"/>
    </row>
    <row r="270" spans="1:26" s="45" customFormat="1" x14ac:dyDescent="0.25">
      <c r="A270" s="127">
        <v>857</v>
      </c>
      <c r="B270" s="124" t="s">
        <v>274</v>
      </c>
      <c r="C270" s="403">
        <v>2270</v>
      </c>
      <c r="D270" s="407">
        <v>1.1848333333333332</v>
      </c>
      <c r="E270" s="415">
        <v>0</v>
      </c>
      <c r="F270" s="155">
        <v>0</v>
      </c>
      <c r="G270" s="414">
        <v>0</v>
      </c>
      <c r="H270" s="269">
        <v>579</v>
      </c>
      <c r="I270" s="15">
        <v>718</v>
      </c>
      <c r="J270" s="329">
        <v>0.80640668523676884</v>
      </c>
      <c r="K270" s="422">
        <v>0.80676693568059366</v>
      </c>
      <c r="L270" s="429">
        <v>0.50799179195042099</v>
      </c>
      <c r="M270" s="14">
        <v>1153.1413677274556</v>
      </c>
      <c r="N270" s="422">
        <f>Lisäosat[[#This Row],[HYTE-kerroin (sis. Kulttuurihyte)]]/$N$7</f>
        <v>0.72316721417379315</v>
      </c>
      <c r="O270" s="434">
        <v>0</v>
      </c>
      <c r="P270" s="197">
        <v>279702.00547499995</v>
      </c>
      <c r="Q270" s="159">
        <v>0</v>
      </c>
      <c r="R270" s="159">
        <v>26573.047297366687</v>
      </c>
      <c r="S270" s="159">
        <v>35113.601034372783</v>
      </c>
      <c r="T270" s="159">
        <v>0</v>
      </c>
      <c r="U270" s="307">
        <f t="shared" si="5"/>
        <v>341388.65380673937</v>
      </c>
      <c r="V270" s="44"/>
      <c r="W270" s="44"/>
      <c r="X270" s="110"/>
      <c r="Y270" s="110"/>
      <c r="Z270" s="111"/>
    </row>
    <row r="271" spans="1:26" s="45" customFormat="1" x14ac:dyDescent="0.25">
      <c r="A271" s="127">
        <v>858</v>
      </c>
      <c r="B271" s="124" t="s">
        <v>275</v>
      </c>
      <c r="C271" s="403">
        <v>42479</v>
      </c>
      <c r="D271" s="407">
        <v>0</v>
      </c>
      <c r="E271" s="415">
        <v>0</v>
      </c>
      <c r="F271" s="155">
        <v>0</v>
      </c>
      <c r="G271" s="414">
        <v>0</v>
      </c>
      <c r="H271" s="269">
        <v>14251</v>
      </c>
      <c r="I271" s="15">
        <v>20026</v>
      </c>
      <c r="J271" s="329">
        <v>0.71162488764606013</v>
      </c>
      <c r="K271" s="422">
        <v>0.71194279570201335</v>
      </c>
      <c r="L271" s="429">
        <v>0.75521038175099597</v>
      </c>
      <c r="M271" s="14">
        <v>32080.581806400558</v>
      </c>
      <c r="N271" s="422">
        <f>Lisäosat[[#This Row],[HYTE-kerroin (sis. Kulttuurihyte)]]/$N$7</f>
        <v>1.075102780281334</v>
      </c>
      <c r="O271" s="434">
        <v>1.7031955221951556</v>
      </c>
      <c r="P271" s="197">
        <v>0</v>
      </c>
      <c r="Q271" s="159">
        <v>0</v>
      </c>
      <c r="R271" s="159">
        <v>438820.38745026069</v>
      </c>
      <c r="S271" s="159">
        <v>976866.13456637925</v>
      </c>
      <c r="T271" s="159">
        <v>820449.48294029967</v>
      </c>
      <c r="U271" s="307">
        <f t="shared" si="5"/>
        <v>2236136.0049569393</v>
      </c>
      <c r="V271" s="44"/>
      <c r="W271" s="44"/>
      <c r="X271" s="110"/>
      <c r="Y271" s="110"/>
      <c r="Z271" s="111"/>
    </row>
    <row r="272" spans="1:26" s="45" customFormat="1" x14ac:dyDescent="0.25">
      <c r="A272" s="127">
        <v>859</v>
      </c>
      <c r="B272" s="124" t="s">
        <v>276</v>
      </c>
      <c r="C272" s="403">
        <v>6470</v>
      </c>
      <c r="D272" s="407">
        <v>0</v>
      </c>
      <c r="E272" s="415">
        <v>0</v>
      </c>
      <c r="F272" s="155">
        <v>0</v>
      </c>
      <c r="G272" s="414">
        <v>0</v>
      </c>
      <c r="H272" s="269">
        <v>1314</v>
      </c>
      <c r="I272" s="15">
        <v>2539</v>
      </c>
      <c r="J272" s="329">
        <v>0.51752658526979123</v>
      </c>
      <c r="K272" s="422">
        <v>0.51775778273559581</v>
      </c>
      <c r="L272" s="429">
        <v>0.67293830434757396</v>
      </c>
      <c r="M272" s="14">
        <v>4353.9108291288039</v>
      </c>
      <c r="N272" s="422">
        <f>Lisäosat[[#This Row],[HYTE-kerroin (sis. Kulttuurihyte)]]/$N$7</f>
        <v>0.95798185438666894</v>
      </c>
      <c r="O272" s="434">
        <v>0</v>
      </c>
      <c r="P272" s="197">
        <v>0</v>
      </c>
      <c r="Q272" s="159">
        <v>0</v>
      </c>
      <c r="R272" s="159">
        <v>48606.945315882913</v>
      </c>
      <c r="S272" s="159">
        <v>132578.27016869059</v>
      </c>
      <c r="T272" s="159">
        <v>0</v>
      </c>
      <c r="U272" s="307">
        <f t="shared" si="5"/>
        <v>181185.21548457351</v>
      </c>
      <c r="V272" s="44"/>
      <c r="W272" s="44"/>
      <c r="X272" s="110"/>
      <c r="Y272" s="110"/>
      <c r="Z272" s="111"/>
    </row>
    <row r="273" spans="1:26" s="45" customFormat="1" x14ac:dyDescent="0.25">
      <c r="A273" s="127">
        <v>886</v>
      </c>
      <c r="B273" s="124" t="s">
        <v>277</v>
      </c>
      <c r="C273" s="403">
        <v>12339</v>
      </c>
      <c r="D273" s="407">
        <v>0</v>
      </c>
      <c r="E273" s="415">
        <v>0</v>
      </c>
      <c r="F273" s="155">
        <v>0</v>
      </c>
      <c r="G273" s="414">
        <v>0</v>
      </c>
      <c r="H273" s="269">
        <v>3869</v>
      </c>
      <c r="I273" s="15">
        <v>5225</v>
      </c>
      <c r="J273" s="329">
        <v>0.74047846889952151</v>
      </c>
      <c r="K273" s="422">
        <v>0.74080926687273707</v>
      </c>
      <c r="L273" s="429">
        <v>0.67829055581193398</v>
      </c>
      <c r="M273" s="14">
        <v>8369.4271681634527</v>
      </c>
      <c r="N273" s="422">
        <f>Lisäosat[[#This Row],[HYTE-kerroin (sis. Kulttuurihyte)]]/$N$7</f>
        <v>0.96560121525503628</v>
      </c>
      <c r="O273" s="434">
        <v>0</v>
      </c>
      <c r="P273" s="197">
        <v>0</v>
      </c>
      <c r="Q273" s="159">
        <v>0</v>
      </c>
      <c r="R273" s="159">
        <v>132633.66884260863</v>
      </c>
      <c r="S273" s="159">
        <v>254852.29711973219</v>
      </c>
      <c r="T273" s="159">
        <v>0</v>
      </c>
      <c r="U273" s="307">
        <f t="shared" si="5"/>
        <v>387485.96596234082</v>
      </c>
      <c r="V273" s="44"/>
      <c r="W273" s="44"/>
      <c r="X273" s="110"/>
      <c r="Y273" s="110"/>
      <c r="Z273" s="111"/>
    </row>
    <row r="274" spans="1:26" s="45" customFormat="1" x14ac:dyDescent="0.25">
      <c r="A274" s="127">
        <v>887</v>
      </c>
      <c r="B274" s="124" t="s">
        <v>278</v>
      </c>
      <c r="C274" s="403">
        <v>4440</v>
      </c>
      <c r="D274" s="407">
        <v>0</v>
      </c>
      <c r="E274" s="415">
        <v>0</v>
      </c>
      <c r="F274" s="155">
        <v>0</v>
      </c>
      <c r="G274" s="414">
        <v>0</v>
      </c>
      <c r="H274" s="269">
        <v>1310</v>
      </c>
      <c r="I274" s="15">
        <v>1666</v>
      </c>
      <c r="J274" s="329">
        <v>0.78631452581032413</v>
      </c>
      <c r="K274" s="422">
        <v>0.78666580037450495</v>
      </c>
      <c r="L274" s="429">
        <v>0.67104010480834098</v>
      </c>
      <c r="M274" s="14">
        <v>2979.4180653490339</v>
      </c>
      <c r="N274" s="422">
        <f>Lisäosat[[#This Row],[HYTE-kerroin (sis. Kulttuurihyte)]]/$N$7</f>
        <v>0.95527961451885024</v>
      </c>
      <c r="O274" s="434">
        <v>0</v>
      </c>
      <c r="P274" s="197">
        <v>0</v>
      </c>
      <c r="Q274" s="159">
        <v>0</v>
      </c>
      <c r="R274" s="159">
        <v>50680.472189647255</v>
      </c>
      <c r="S274" s="159">
        <v>90724.43343823844</v>
      </c>
      <c r="T274" s="159">
        <v>0</v>
      </c>
      <c r="U274" s="307">
        <f t="shared" si="5"/>
        <v>141404.90562788569</v>
      </c>
      <c r="V274" s="44"/>
      <c r="W274" s="44"/>
      <c r="X274" s="110"/>
      <c r="Y274" s="110"/>
      <c r="Z274" s="111"/>
    </row>
    <row r="275" spans="1:26" s="45" customFormat="1" x14ac:dyDescent="0.25">
      <c r="A275" s="127">
        <v>889</v>
      </c>
      <c r="B275" s="124" t="s">
        <v>279</v>
      </c>
      <c r="C275" s="403">
        <v>2399</v>
      </c>
      <c r="D275" s="407">
        <v>1.3616333333333333</v>
      </c>
      <c r="E275" s="415">
        <v>0</v>
      </c>
      <c r="F275" s="155">
        <v>0</v>
      </c>
      <c r="G275" s="414">
        <v>0</v>
      </c>
      <c r="H275" s="269">
        <v>779</v>
      </c>
      <c r="I275" s="15">
        <v>868</v>
      </c>
      <c r="J275" s="329">
        <v>0.89746543778801846</v>
      </c>
      <c r="K275" s="422">
        <v>0.89786636740355807</v>
      </c>
      <c r="L275" s="429">
        <v>0.72639165514174198</v>
      </c>
      <c r="M275" s="14">
        <v>1742.6135806850391</v>
      </c>
      <c r="N275" s="422">
        <f>Lisäosat[[#This Row],[HYTE-kerroin (sis. Kulttuurihyte)]]/$N$7</f>
        <v>1.0340770027623059</v>
      </c>
      <c r="O275" s="434">
        <v>0</v>
      </c>
      <c r="P275" s="197">
        <v>339705.7373415</v>
      </c>
      <c r="Q275" s="159">
        <v>0</v>
      </c>
      <c r="R275" s="159">
        <v>31254.270337470483</v>
      </c>
      <c r="S275" s="159">
        <v>53063.258106716647</v>
      </c>
      <c r="T275" s="159">
        <v>0</v>
      </c>
      <c r="U275" s="307">
        <f t="shared" si="5"/>
        <v>424023.26578568714</v>
      </c>
      <c r="V275" s="44"/>
      <c r="W275" s="44"/>
      <c r="X275" s="110"/>
      <c r="Y275" s="110"/>
      <c r="Z275" s="111"/>
    </row>
    <row r="276" spans="1:26" s="45" customFormat="1" x14ac:dyDescent="0.25">
      <c r="A276" s="127">
        <v>890</v>
      </c>
      <c r="B276" s="124" t="s">
        <v>280</v>
      </c>
      <c r="C276" s="403">
        <v>1112</v>
      </c>
      <c r="D276" s="407">
        <v>1.9536666666666667</v>
      </c>
      <c r="E276" s="415">
        <v>1</v>
      </c>
      <c r="F276" s="155">
        <v>458</v>
      </c>
      <c r="G276" s="414">
        <v>0.41187050359712229</v>
      </c>
      <c r="H276" s="269">
        <v>445</v>
      </c>
      <c r="I276" s="15">
        <v>474</v>
      </c>
      <c r="J276" s="329">
        <v>0.93881856540084385</v>
      </c>
      <c r="K276" s="422">
        <v>0.93923796892396483</v>
      </c>
      <c r="L276" s="429">
        <v>0.39266676848999899</v>
      </c>
      <c r="M276" s="14">
        <v>436.6454465608789</v>
      </c>
      <c r="N276" s="422">
        <f>Lisäosat[[#This Row],[HYTE-kerroin (sis. Kulttuurihyte)]]/$N$7</f>
        <v>0.55899275847994934</v>
      </c>
      <c r="O276" s="434">
        <v>0</v>
      </c>
      <c r="P276" s="197">
        <v>451853.56056000001</v>
      </c>
      <c r="Q276" s="159">
        <v>464247.12</v>
      </c>
      <c r="R276" s="159">
        <v>15154.717337144442</v>
      </c>
      <c r="S276" s="159">
        <v>13296.022875521361</v>
      </c>
      <c r="T276" s="159">
        <v>0</v>
      </c>
      <c r="U276" s="307">
        <f t="shared" si="5"/>
        <v>944551.42077266576</v>
      </c>
      <c r="V276" s="44"/>
      <c r="W276" s="44"/>
      <c r="X276" s="110"/>
      <c r="Y276" s="110"/>
      <c r="Z276" s="111"/>
    </row>
    <row r="277" spans="1:26" s="45" customFormat="1" x14ac:dyDescent="0.25">
      <c r="A277" s="127">
        <v>892</v>
      </c>
      <c r="B277" s="124" t="s">
        <v>281</v>
      </c>
      <c r="C277" s="403">
        <v>3651</v>
      </c>
      <c r="D277" s="407">
        <v>0</v>
      </c>
      <c r="E277" s="415">
        <v>0</v>
      </c>
      <c r="F277" s="155">
        <v>0</v>
      </c>
      <c r="G277" s="414">
        <v>0</v>
      </c>
      <c r="H277" s="269">
        <v>739</v>
      </c>
      <c r="I277" s="15">
        <v>1397</v>
      </c>
      <c r="J277" s="329">
        <v>0.5289906943450251</v>
      </c>
      <c r="K277" s="422">
        <v>0.52922701323461996</v>
      </c>
      <c r="L277" s="429">
        <v>0.67473153910574402</v>
      </c>
      <c r="M277" s="14">
        <v>2463.4448492750712</v>
      </c>
      <c r="N277" s="422">
        <f>Lisäosat[[#This Row],[HYTE-kerroin (sis. Kulttuurihyte)]]/$N$7</f>
        <v>0.96053466843794799</v>
      </c>
      <c r="O277" s="434">
        <v>0.54602287373608138</v>
      </c>
      <c r="P277" s="197">
        <v>0</v>
      </c>
      <c r="Q277" s="159">
        <v>0</v>
      </c>
      <c r="R277" s="159">
        <v>28036.335545387359</v>
      </c>
      <c r="S277" s="159">
        <v>75012.84927284802</v>
      </c>
      <c r="T277" s="159">
        <v>22606.62466619831</v>
      </c>
      <c r="U277" s="307">
        <f t="shared" si="5"/>
        <v>125655.80948443367</v>
      </c>
      <c r="V277" s="44"/>
      <c r="W277" s="44"/>
      <c r="X277" s="110"/>
      <c r="Y277" s="110"/>
      <c r="Z277" s="111"/>
    </row>
    <row r="278" spans="1:26" s="45" customFormat="1" x14ac:dyDescent="0.25">
      <c r="A278" s="127">
        <v>893</v>
      </c>
      <c r="B278" s="124" t="s">
        <v>282</v>
      </c>
      <c r="C278" s="403">
        <v>7391</v>
      </c>
      <c r="D278" s="407">
        <v>1.1783333333333333E-2</v>
      </c>
      <c r="E278" s="415">
        <v>0</v>
      </c>
      <c r="F278" s="155">
        <v>0</v>
      </c>
      <c r="G278" s="414">
        <v>0</v>
      </c>
      <c r="H278" s="269">
        <v>3161</v>
      </c>
      <c r="I278" s="15">
        <v>3251</v>
      </c>
      <c r="J278" s="329">
        <v>0.97231621039680094</v>
      </c>
      <c r="K278" s="422">
        <v>0.97275057850503488</v>
      </c>
      <c r="L278" s="429">
        <v>0.62209071535023697</v>
      </c>
      <c r="M278" s="14">
        <v>4597.8724771536017</v>
      </c>
      <c r="N278" s="422">
        <f>Lisäosat[[#This Row],[HYTE-kerroin (sis. Kulttuurihyte)]]/$N$7</f>
        <v>0.88559621771825792</v>
      </c>
      <c r="O278" s="434">
        <v>0</v>
      </c>
      <c r="P278" s="197">
        <v>6037.9924534999991</v>
      </c>
      <c r="Q278" s="159">
        <v>0</v>
      </c>
      <c r="R278" s="159">
        <v>104321.08911835264</v>
      </c>
      <c r="S278" s="159">
        <v>140006.99678987922</v>
      </c>
      <c r="T278" s="159">
        <v>0</v>
      </c>
      <c r="U278" s="307">
        <f t="shared" si="5"/>
        <v>250366.07836173187</v>
      </c>
      <c r="V278" s="44"/>
      <c r="W278" s="44"/>
      <c r="X278" s="110"/>
      <c r="Y278" s="110"/>
      <c r="Z278" s="111"/>
    </row>
    <row r="279" spans="1:26" s="45" customFormat="1" x14ac:dyDescent="0.25">
      <c r="A279" s="127">
        <v>895</v>
      </c>
      <c r="B279" s="124" t="s">
        <v>283</v>
      </c>
      <c r="C279" s="403">
        <v>14783</v>
      </c>
      <c r="D279" s="407">
        <v>0</v>
      </c>
      <c r="E279" s="415">
        <v>0</v>
      </c>
      <c r="F279" s="155">
        <v>0</v>
      </c>
      <c r="G279" s="414">
        <v>0</v>
      </c>
      <c r="H279" s="269">
        <v>7005</v>
      </c>
      <c r="I279" s="15">
        <v>5969</v>
      </c>
      <c r="J279" s="329">
        <v>1.1735634109566091</v>
      </c>
      <c r="K279" s="422">
        <v>1.1740876833211538</v>
      </c>
      <c r="L279" s="429">
        <v>0.71825611464811101</v>
      </c>
      <c r="M279" s="14">
        <v>10617.980142843026</v>
      </c>
      <c r="N279" s="422">
        <f>Lisäosat[[#This Row],[HYTE-kerroin (sis. Kulttuurihyte)]]/$N$7</f>
        <v>1.0224954058786473</v>
      </c>
      <c r="O279" s="434">
        <v>0</v>
      </c>
      <c r="P279" s="197">
        <v>0</v>
      </c>
      <c r="Q279" s="159">
        <v>0</v>
      </c>
      <c r="R279" s="159">
        <v>251843.3696090063</v>
      </c>
      <c r="S279" s="159">
        <v>323321.60562537547</v>
      </c>
      <c r="T279" s="159">
        <v>0</v>
      </c>
      <c r="U279" s="307">
        <f t="shared" si="5"/>
        <v>575164.97523438174</v>
      </c>
      <c r="V279" s="44"/>
      <c r="W279" s="44"/>
      <c r="X279" s="110"/>
      <c r="Y279" s="110"/>
      <c r="Z279" s="111"/>
    </row>
    <row r="280" spans="1:26" s="45" customFormat="1" x14ac:dyDescent="0.25">
      <c r="A280" s="127">
        <v>905</v>
      </c>
      <c r="B280" s="124" t="s">
        <v>284</v>
      </c>
      <c r="C280" s="403">
        <v>71209</v>
      </c>
      <c r="D280" s="407">
        <v>0</v>
      </c>
      <c r="E280" s="415">
        <v>0</v>
      </c>
      <c r="F280" s="155">
        <v>0</v>
      </c>
      <c r="G280" s="414">
        <v>0</v>
      </c>
      <c r="H280" s="269">
        <v>39139</v>
      </c>
      <c r="I280" s="15">
        <v>31376</v>
      </c>
      <c r="J280" s="329">
        <v>1.2474184089750127</v>
      </c>
      <c r="K280" s="422">
        <v>1.2479756749844537</v>
      </c>
      <c r="L280" s="429">
        <v>0.79640679649893098</v>
      </c>
      <c r="M280" s="14">
        <v>56711.331571892377</v>
      </c>
      <c r="N280" s="422">
        <f>Lisäosat[[#This Row],[HYTE-kerroin (sis. Kulttuurihyte)]]/$N$7</f>
        <v>1.1337491933913315</v>
      </c>
      <c r="O280" s="434">
        <v>1.5555083205664639</v>
      </c>
      <c r="P280" s="197">
        <v>0</v>
      </c>
      <c r="Q280" s="159">
        <v>0</v>
      </c>
      <c r="R280" s="159">
        <v>1289461.6186779351</v>
      </c>
      <c r="S280" s="159">
        <v>1726881.9996180292</v>
      </c>
      <c r="T280" s="159">
        <v>1256088.6172711246</v>
      </c>
      <c r="U280" s="307">
        <f t="shared" si="5"/>
        <v>4272432.2355670892</v>
      </c>
      <c r="V280" s="44"/>
      <c r="W280" s="44"/>
      <c r="X280" s="110"/>
      <c r="Y280" s="110"/>
      <c r="Z280" s="111"/>
    </row>
    <row r="281" spans="1:26" s="45" customFormat="1" x14ac:dyDescent="0.25">
      <c r="A281" s="127">
        <v>908</v>
      </c>
      <c r="B281" s="124" t="s">
        <v>285</v>
      </c>
      <c r="C281" s="403">
        <v>20762</v>
      </c>
      <c r="D281" s="407">
        <v>0</v>
      </c>
      <c r="E281" s="415">
        <v>0</v>
      </c>
      <c r="F281" s="155">
        <v>0</v>
      </c>
      <c r="G281" s="414">
        <v>0</v>
      </c>
      <c r="H281" s="269">
        <v>6499</v>
      </c>
      <c r="I281" s="15">
        <v>8219</v>
      </c>
      <c r="J281" s="329">
        <v>0.79072879912398097</v>
      </c>
      <c r="K281" s="422">
        <v>0.79108204570048457</v>
      </c>
      <c r="L281" s="429">
        <v>0.70230661727785904</v>
      </c>
      <c r="M281" s="14">
        <v>14581.28998792291</v>
      </c>
      <c r="N281" s="422">
        <f>Lisäosat[[#This Row],[HYTE-kerroin (sis. Kulttuurihyte)]]/$N$7</f>
        <v>0.99979001228078557</v>
      </c>
      <c r="O281" s="434">
        <v>9.6046749852566712E-2</v>
      </c>
      <c r="P281" s="197">
        <v>0</v>
      </c>
      <c r="Q281" s="159">
        <v>0</v>
      </c>
      <c r="R281" s="159">
        <v>238318.70323041352</v>
      </c>
      <c r="S281" s="159">
        <v>444005.92462608684</v>
      </c>
      <c r="T281" s="159">
        <v>22613.350515778147</v>
      </c>
      <c r="U281" s="307">
        <f t="shared" si="5"/>
        <v>704937.97837227851</v>
      </c>
      <c r="V281" s="44"/>
      <c r="W281" s="44"/>
      <c r="X281" s="110"/>
      <c r="Y281" s="110"/>
      <c r="Z281" s="111"/>
    </row>
    <row r="282" spans="1:26" s="45" customFormat="1" x14ac:dyDescent="0.25">
      <c r="A282" s="127">
        <v>915</v>
      </c>
      <c r="B282" s="124" t="s">
        <v>286</v>
      </c>
      <c r="C282" s="403">
        <v>19433</v>
      </c>
      <c r="D282" s="407">
        <v>7.091666666666667E-2</v>
      </c>
      <c r="E282" s="415">
        <v>0</v>
      </c>
      <c r="F282" s="155">
        <v>0</v>
      </c>
      <c r="G282" s="414">
        <v>0</v>
      </c>
      <c r="H282" s="269">
        <v>7924</v>
      </c>
      <c r="I282" s="15">
        <v>7035</v>
      </c>
      <c r="J282" s="329">
        <v>1.12636815920398</v>
      </c>
      <c r="K282" s="422">
        <v>1.1268713477770562</v>
      </c>
      <c r="L282" s="429">
        <v>0.71109378966276704</v>
      </c>
      <c r="M282" s="14">
        <v>13818.685614516551</v>
      </c>
      <c r="N282" s="422">
        <f>Lisäosat[[#This Row],[HYTE-kerroin (sis. Kulttuurihyte)]]/$N$7</f>
        <v>1.0122992596244493</v>
      </c>
      <c r="O282" s="434">
        <v>0</v>
      </c>
      <c r="P282" s="197">
        <v>95545.308032500005</v>
      </c>
      <c r="Q282" s="159">
        <v>0</v>
      </c>
      <c r="R282" s="159">
        <v>317747.10297861078</v>
      </c>
      <c r="S282" s="159">
        <v>420784.32624771033</v>
      </c>
      <c r="T282" s="159">
        <v>0</v>
      </c>
      <c r="U282" s="307">
        <f t="shared" si="5"/>
        <v>834076.73725882103</v>
      </c>
      <c r="V282" s="44"/>
      <c r="W282" s="44"/>
      <c r="X282" s="110"/>
      <c r="Y282" s="110"/>
      <c r="Z282" s="111"/>
    </row>
    <row r="283" spans="1:26" s="45" customFormat="1" x14ac:dyDescent="0.25">
      <c r="A283" s="127">
        <v>918</v>
      </c>
      <c r="B283" s="124" t="s">
        <v>287</v>
      </c>
      <c r="C283" s="403">
        <v>2263</v>
      </c>
      <c r="D283" s="407">
        <v>0</v>
      </c>
      <c r="E283" s="415">
        <v>0</v>
      </c>
      <c r="F283" s="155">
        <v>0</v>
      </c>
      <c r="G283" s="414">
        <v>0</v>
      </c>
      <c r="H283" s="269">
        <v>661</v>
      </c>
      <c r="I283" s="15">
        <v>920</v>
      </c>
      <c r="J283" s="329">
        <v>0.71847826086956523</v>
      </c>
      <c r="K283" s="422">
        <v>0.718799230570208</v>
      </c>
      <c r="L283" s="429">
        <v>0.51483219402403502</v>
      </c>
      <c r="M283" s="14">
        <v>1165.0652550763912</v>
      </c>
      <c r="N283" s="422">
        <f>Lisäosat[[#This Row],[HYTE-kerroin (sis. Kulttuurihyte)]]/$N$7</f>
        <v>0.73290507724518483</v>
      </c>
      <c r="O283" s="434">
        <v>0.52148691514895729</v>
      </c>
      <c r="P283" s="197">
        <v>0</v>
      </c>
      <c r="Q283" s="159">
        <v>0</v>
      </c>
      <c r="R283" s="159">
        <v>23602.584978903324</v>
      </c>
      <c r="S283" s="159">
        <v>35476.6880199472</v>
      </c>
      <c r="T283" s="159">
        <v>13382.616241056905</v>
      </c>
      <c r="U283" s="307">
        <f t="shared" si="5"/>
        <v>72461.889239907425</v>
      </c>
      <c r="V283" s="44"/>
      <c r="W283" s="44"/>
      <c r="X283" s="110"/>
      <c r="Y283" s="110"/>
      <c r="Z283" s="111"/>
    </row>
    <row r="284" spans="1:26" s="45" customFormat="1" x14ac:dyDescent="0.25">
      <c r="A284" s="127">
        <v>921</v>
      </c>
      <c r="B284" s="124" t="s">
        <v>288</v>
      </c>
      <c r="C284" s="403">
        <v>1787</v>
      </c>
      <c r="D284" s="407">
        <v>1.6164666666666667</v>
      </c>
      <c r="E284" s="415">
        <v>0</v>
      </c>
      <c r="F284" s="155">
        <v>0</v>
      </c>
      <c r="G284" s="414">
        <v>0</v>
      </c>
      <c r="H284" s="269">
        <v>486</v>
      </c>
      <c r="I284" s="15">
        <v>611</v>
      </c>
      <c r="J284" s="329">
        <v>0.79541734860883795</v>
      </c>
      <c r="K284" s="422">
        <v>0.7957726897265498</v>
      </c>
      <c r="L284" s="429">
        <v>0.55170320336598</v>
      </c>
      <c r="M284" s="14">
        <v>985.89362441500623</v>
      </c>
      <c r="N284" s="422">
        <f>Lisäosat[[#This Row],[HYTE-kerroin (sis. Kulttuurihyte)]]/$N$7</f>
        <v>0.78539392752210546</v>
      </c>
      <c r="O284" s="434">
        <v>0</v>
      </c>
      <c r="P284" s="197">
        <v>600805.30787399993</v>
      </c>
      <c r="Q284" s="159">
        <v>0</v>
      </c>
      <c r="R284" s="159">
        <v>20633.88450781491</v>
      </c>
      <c r="S284" s="159">
        <v>30020.842508030037</v>
      </c>
      <c r="T284" s="159">
        <v>0</v>
      </c>
      <c r="U284" s="307">
        <f t="shared" si="5"/>
        <v>651460.03488984483</v>
      </c>
      <c r="V284" s="44"/>
      <c r="W284" s="44"/>
      <c r="X284" s="110"/>
      <c r="Y284" s="110"/>
      <c r="Z284" s="111"/>
    </row>
    <row r="285" spans="1:26" s="45" customFormat="1" x14ac:dyDescent="0.25">
      <c r="A285" s="127">
        <v>922</v>
      </c>
      <c r="B285" s="124" t="s">
        <v>289</v>
      </c>
      <c r="C285" s="403">
        <v>4532</v>
      </c>
      <c r="D285" s="407">
        <v>0</v>
      </c>
      <c r="E285" s="415">
        <v>0</v>
      </c>
      <c r="F285" s="155">
        <v>0</v>
      </c>
      <c r="G285" s="414">
        <v>0</v>
      </c>
      <c r="H285" s="269">
        <v>940</v>
      </c>
      <c r="I285" s="15">
        <v>2059</v>
      </c>
      <c r="J285" s="329">
        <v>0.45653229723166588</v>
      </c>
      <c r="K285" s="422">
        <v>0.45673624638748145</v>
      </c>
      <c r="L285" s="429">
        <v>0.87408758917173801</v>
      </c>
      <c r="M285" s="14">
        <v>3961.3649541263167</v>
      </c>
      <c r="N285" s="422">
        <f>Lisäosat[[#This Row],[HYTE-kerroin (sis. Kulttuurihyte)]]/$N$7</f>
        <v>1.2443340558284171</v>
      </c>
      <c r="O285" s="434">
        <v>0.23146104976278226</v>
      </c>
      <c r="P285" s="197">
        <v>0</v>
      </c>
      <c r="Q285" s="159">
        <v>0</v>
      </c>
      <c r="R285" s="159">
        <v>30034.664981793238</v>
      </c>
      <c r="S285" s="159">
        <v>120625.09631829771</v>
      </c>
      <c r="T285" s="159">
        <v>11895.449955132697</v>
      </c>
      <c r="U285" s="307">
        <f t="shared" si="5"/>
        <v>162555.21125522366</v>
      </c>
      <c r="V285" s="44"/>
      <c r="W285" s="44"/>
      <c r="X285" s="110"/>
      <c r="Y285" s="110"/>
      <c r="Z285" s="111"/>
    </row>
    <row r="286" spans="1:26" s="45" customFormat="1" x14ac:dyDescent="0.25">
      <c r="A286" s="127">
        <v>924</v>
      </c>
      <c r="B286" s="124" t="s">
        <v>290</v>
      </c>
      <c r="C286" s="403">
        <v>2912</v>
      </c>
      <c r="D286" s="407">
        <v>0.99025000000000007</v>
      </c>
      <c r="E286" s="415">
        <v>0</v>
      </c>
      <c r="F286" s="155">
        <v>0</v>
      </c>
      <c r="G286" s="414">
        <v>0</v>
      </c>
      <c r="H286" s="269">
        <v>980</v>
      </c>
      <c r="I286" s="15">
        <v>1166</v>
      </c>
      <c r="J286" s="329">
        <v>0.84048027444253859</v>
      </c>
      <c r="K286" s="422">
        <v>0.84085574676616526</v>
      </c>
      <c r="L286" s="429">
        <v>0.55552285511275101</v>
      </c>
      <c r="M286" s="14">
        <v>1617.682554088331</v>
      </c>
      <c r="N286" s="422">
        <f>Lisäosat[[#This Row],[HYTE-kerroin (sis. Kulttuurihyte)]]/$N$7</f>
        <v>0.7908315093031435</v>
      </c>
      <c r="O286" s="434">
        <v>0</v>
      </c>
      <c r="P286" s="197">
        <v>199920.54264</v>
      </c>
      <c r="Q286" s="159">
        <v>0</v>
      </c>
      <c r="R286" s="159">
        <v>35528.778770800389</v>
      </c>
      <c r="S286" s="159">
        <v>49259.059985391228</v>
      </c>
      <c r="T286" s="159">
        <v>0</v>
      </c>
      <c r="U286" s="307">
        <f t="shared" si="5"/>
        <v>284708.3813961916</v>
      </c>
      <c r="V286" s="44"/>
      <c r="W286" s="44"/>
      <c r="X286" s="110"/>
      <c r="Y286" s="110"/>
      <c r="Z286" s="111"/>
    </row>
    <row r="287" spans="1:26" s="45" customFormat="1" x14ac:dyDescent="0.25">
      <c r="A287" s="127">
        <v>925</v>
      </c>
      <c r="B287" s="124" t="s">
        <v>291</v>
      </c>
      <c r="C287" s="403">
        <v>3295</v>
      </c>
      <c r="D287" s="407">
        <v>0.83401666666666663</v>
      </c>
      <c r="E287" s="415">
        <v>0</v>
      </c>
      <c r="F287" s="155">
        <v>0</v>
      </c>
      <c r="G287" s="414">
        <v>0</v>
      </c>
      <c r="H287" s="269">
        <v>1936</v>
      </c>
      <c r="I287" s="15">
        <v>1423</v>
      </c>
      <c r="J287" s="329">
        <v>1.3605059732958538</v>
      </c>
      <c r="K287" s="422">
        <v>1.3611137595278866</v>
      </c>
      <c r="L287" s="429">
        <v>0.68243871535374301</v>
      </c>
      <c r="M287" s="14">
        <v>2248.6355670905832</v>
      </c>
      <c r="N287" s="422">
        <f>Lisäosat[[#This Row],[HYTE-kerroin (sis. Kulttuurihyte)]]/$N$7</f>
        <v>0.97150645433041738</v>
      </c>
      <c r="O287" s="434">
        <v>0</v>
      </c>
      <c r="P287" s="197">
        <v>190524.72727249999</v>
      </c>
      <c r="Q287" s="159">
        <v>0</v>
      </c>
      <c r="R287" s="159">
        <v>65075.461344220043</v>
      </c>
      <c r="S287" s="159">
        <v>68471.823476530539</v>
      </c>
      <c r="T287" s="159">
        <v>0</v>
      </c>
      <c r="U287" s="307">
        <f t="shared" si="5"/>
        <v>324072.01209325058</v>
      </c>
      <c r="V287" s="44"/>
      <c r="W287" s="44"/>
      <c r="X287" s="110"/>
      <c r="Y287" s="110"/>
      <c r="Z287" s="111"/>
    </row>
    <row r="288" spans="1:26" s="45" customFormat="1" x14ac:dyDescent="0.25">
      <c r="A288" s="127">
        <v>927</v>
      </c>
      <c r="B288" s="124" t="s">
        <v>292</v>
      </c>
      <c r="C288" s="403">
        <v>28852</v>
      </c>
      <c r="D288" s="407">
        <v>0</v>
      </c>
      <c r="E288" s="415">
        <v>0</v>
      </c>
      <c r="F288" s="155">
        <v>0</v>
      </c>
      <c r="G288" s="414">
        <v>0</v>
      </c>
      <c r="H288" s="269">
        <v>7697</v>
      </c>
      <c r="I288" s="15">
        <v>13366</v>
      </c>
      <c r="J288" s="329">
        <v>0.57586413287445759</v>
      </c>
      <c r="K288" s="422">
        <v>0.57612139179014965</v>
      </c>
      <c r="L288" s="429">
        <v>0.72179757098077602</v>
      </c>
      <c r="M288" s="14">
        <v>20825.303517937351</v>
      </c>
      <c r="N288" s="422">
        <f>Lisäosat[[#This Row],[HYTE-kerroin (sis. Kulttuurihyte)]]/$N$7</f>
        <v>1.0275369540902402</v>
      </c>
      <c r="O288" s="434">
        <v>0</v>
      </c>
      <c r="P288" s="197">
        <v>0</v>
      </c>
      <c r="Q288" s="159">
        <v>0</v>
      </c>
      <c r="R288" s="159">
        <v>241188.91128493557</v>
      </c>
      <c r="S288" s="159">
        <v>634138.55370541429</v>
      </c>
      <c r="T288" s="159">
        <v>0</v>
      </c>
      <c r="U288" s="307">
        <f t="shared" si="5"/>
        <v>875327.46499034984</v>
      </c>
      <c r="V288" s="44"/>
      <c r="W288" s="44"/>
      <c r="X288" s="110"/>
      <c r="Y288" s="110"/>
      <c r="Z288" s="111"/>
    </row>
    <row r="289" spans="1:26" s="45" customFormat="1" x14ac:dyDescent="0.25">
      <c r="A289" s="127">
        <v>931</v>
      </c>
      <c r="B289" s="124" t="s">
        <v>293</v>
      </c>
      <c r="C289" s="403">
        <v>5695</v>
      </c>
      <c r="D289" s="407">
        <v>1.4403999999999999</v>
      </c>
      <c r="E289" s="415">
        <v>0</v>
      </c>
      <c r="F289" s="155">
        <v>0</v>
      </c>
      <c r="G289" s="414">
        <v>0</v>
      </c>
      <c r="H289" s="269">
        <v>2085</v>
      </c>
      <c r="I289" s="15">
        <v>2020</v>
      </c>
      <c r="J289" s="329">
        <v>1.0321782178217822</v>
      </c>
      <c r="K289" s="422">
        <v>1.0326393284101294</v>
      </c>
      <c r="L289" s="429">
        <v>0.66737884973302397</v>
      </c>
      <c r="M289" s="14">
        <v>3800.7225492295715</v>
      </c>
      <c r="N289" s="422">
        <f>Lisäosat[[#This Row],[HYTE-kerroin (sis. Kulttuurihyte)]]/$N$7</f>
        <v>0.95006752315211596</v>
      </c>
      <c r="O289" s="434">
        <v>0</v>
      </c>
      <c r="P289" s="197">
        <v>853079.09660999989</v>
      </c>
      <c r="Q289" s="159">
        <v>0</v>
      </c>
      <c r="R289" s="159">
        <v>85331.582951540418</v>
      </c>
      <c r="S289" s="159">
        <v>115733.47290367431</v>
      </c>
      <c r="T289" s="159">
        <v>0</v>
      </c>
      <c r="U289" s="307">
        <f t="shared" si="5"/>
        <v>1054144.1524652145</v>
      </c>
      <c r="V289" s="44"/>
      <c r="W289" s="44"/>
      <c r="X289" s="110"/>
      <c r="Y289" s="110"/>
      <c r="Z289" s="111"/>
    </row>
    <row r="290" spans="1:26" s="45" customFormat="1" x14ac:dyDescent="0.25">
      <c r="A290" s="127">
        <v>934</v>
      </c>
      <c r="B290" s="124" t="s">
        <v>294</v>
      </c>
      <c r="C290" s="403">
        <v>2554</v>
      </c>
      <c r="D290" s="407">
        <v>0.61865000000000003</v>
      </c>
      <c r="E290" s="415">
        <v>0</v>
      </c>
      <c r="F290" s="155">
        <v>0</v>
      </c>
      <c r="G290" s="414">
        <v>0</v>
      </c>
      <c r="H290" s="269">
        <v>927</v>
      </c>
      <c r="I290" s="15">
        <v>1025</v>
      </c>
      <c r="J290" s="329">
        <v>0.90439024390243905</v>
      </c>
      <c r="K290" s="422">
        <v>0.90479426707427202</v>
      </c>
      <c r="L290" s="429">
        <v>0.65801548875331095</v>
      </c>
      <c r="M290" s="14">
        <v>1680.5715582759562</v>
      </c>
      <c r="N290" s="422">
        <f>Lisäosat[[#This Row],[HYTE-kerroin (sis. Kulttuurihyte)]]/$N$7</f>
        <v>0.93673802495490188</v>
      </c>
      <c r="O290" s="434">
        <v>0</v>
      </c>
      <c r="P290" s="197">
        <v>109543.625493</v>
      </c>
      <c r="Q290" s="159">
        <v>0</v>
      </c>
      <c r="R290" s="159">
        <v>33530.354538142594</v>
      </c>
      <c r="S290" s="159">
        <v>51174.054507567787</v>
      </c>
      <c r="T290" s="159">
        <v>0</v>
      </c>
      <c r="U290" s="307">
        <f t="shared" si="5"/>
        <v>194248.03453871037</v>
      </c>
      <c r="V290" s="44"/>
      <c r="W290" s="44"/>
      <c r="X290" s="110"/>
      <c r="Y290" s="110"/>
      <c r="Z290" s="111"/>
    </row>
    <row r="291" spans="1:26" s="45" customFormat="1" x14ac:dyDescent="0.25">
      <c r="A291" s="127">
        <v>935</v>
      </c>
      <c r="B291" s="124" t="s">
        <v>295</v>
      </c>
      <c r="C291" s="403">
        <v>2751</v>
      </c>
      <c r="D291" s="407">
        <v>0.64713333333333334</v>
      </c>
      <c r="E291" s="415">
        <v>0</v>
      </c>
      <c r="F291" s="155">
        <v>0</v>
      </c>
      <c r="G291" s="414">
        <v>0</v>
      </c>
      <c r="H291" s="269">
        <v>1010</v>
      </c>
      <c r="I291" s="15">
        <v>1076</v>
      </c>
      <c r="J291" s="329">
        <v>0.93866171003717469</v>
      </c>
      <c r="K291" s="422">
        <v>0.93908104348744614</v>
      </c>
      <c r="L291" s="429">
        <v>0.72333112214207695</v>
      </c>
      <c r="M291" s="14">
        <v>1989.8839170128538</v>
      </c>
      <c r="N291" s="422">
        <f>Lisäosat[[#This Row],[HYTE-kerroin (sis. Kulttuurihyte)]]/$N$7</f>
        <v>1.029720087634294</v>
      </c>
      <c r="O291" s="434">
        <v>0</v>
      </c>
      <c r="P291" s="197">
        <v>123425.689254</v>
      </c>
      <c r="Q291" s="159">
        <v>0</v>
      </c>
      <c r="R291" s="159">
        <v>37485.307403698826</v>
      </c>
      <c r="S291" s="159">
        <v>60592.735567542761</v>
      </c>
      <c r="T291" s="159">
        <v>0</v>
      </c>
      <c r="U291" s="307">
        <f t="shared" si="5"/>
        <v>221503.73222524158</v>
      </c>
      <c r="V291" s="44"/>
      <c r="W291" s="44"/>
      <c r="X291" s="110"/>
      <c r="Y291" s="110"/>
      <c r="Z291" s="111"/>
    </row>
    <row r="292" spans="1:26" s="45" customFormat="1" x14ac:dyDescent="0.25">
      <c r="A292" s="127">
        <v>936</v>
      </c>
      <c r="B292" s="124" t="s">
        <v>296</v>
      </c>
      <c r="C292" s="403">
        <v>6126</v>
      </c>
      <c r="D292" s="407">
        <v>1.0767333333333333</v>
      </c>
      <c r="E292" s="415">
        <v>0</v>
      </c>
      <c r="F292" s="155">
        <v>0</v>
      </c>
      <c r="G292" s="414">
        <v>0</v>
      </c>
      <c r="H292" s="269">
        <v>2227</v>
      </c>
      <c r="I292" s="15">
        <v>2228</v>
      </c>
      <c r="J292" s="329">
        <v>0.99955116696588864</v>
      </c>
      <c r="K292" s="422">
        <v>0.99999770189437742</v>
      </c>
      <c r="L292" s="429">
        <v>0.72714944662263503</v>
      </c>
      <c r="M292" s="14">
        <v>4454.5175100102624</v>
      </c>
      <c r="N292" s="422">
        <f>Lisäosat[[#This Row],[HYTE-kerroin (sis. Kulttuurihyte)]]/$N$7</f>
        <v>1.0351557799450197</v>
      </c>
      <c r="O292" s="434">
        <v>0</v>
      </c>
      <c r="P292" s="197">
        <v>685958.13325800002</v>
      </c>
      <c r="Q292" s="159">
        <v>0</v>
      </c>
      <c r="R292" s="159">
        <v>88888.055725389917</v>
      </c>
      <c r="S292" s="159">
        <v>135641.78254690484</v>
      </c>
      <c r="T292" s="159">
        <v>0</v>
      </c>
      <c r="U292" s="307">
        <f t="shared" si="5"/>
        <v>910487.97153029474</v>
      </c>
      <c r="V292" s="44"/>
      <c r="W292" s="44"/>
      <c r="X292" s="110"/>
      <c r="Y292" s="110"/>
      <c r="Z292" s="111"/>
    </row>
    <row r="293" spans="1:26" s="45" customFormat="1" x14ac:dyDescent="0.25">
      <c r="A293" s="127">
        <v>946</v>
      </c>
      <c r="B293" s="124" t="s">
        <v>297</v>
      </c>
      <c r="C293" s="403">
        <v>6185</v>
      </c>
      <c r="D293" s="407">
        <v>0.40866666666666668</v>
      </c>
      <c r="E293" s="415">
        <v>0</v>
      </c>
      <c r="F293" s="155">
        <v>0</v>
      </c>
      <c r="G293" s="414">
        <v>0</v>
      </c>
      <c r="H293" s="269">
        <v>2268</v>
      </c>
      <c r="I293" s="15">
        <v>2700</v>
      </c>
      <c r="J293" s="329">
        <v>0.84</v>
      </c>
      <c r="K293" s="422">
        <v>0.84037525776801314</v>
      </c>
      <c r="L293" s="429">
        <v>0.68922595725604097</v>
      </c>
      <c r="M293" s="14">
        <v>4262.8625456286136</v>
      </c>
      <c r="N293" s="422">
        <f>Lisäosat[[#This Row],[HYTE-kerroin (sis. Kulttuurihyte)]]/$N$7</f>
        <v>0.98116863961802425</v>
      </c>
      <c r="O293" s="434">
        <v>0</v>
      </c>
      <c r="P293" s="197">
        <v>175238.73910000001</v>
      </c>
      <c r="Q293" s="159">
        <v>0</v>
      </c>
      <c r="R293" s="159">
        <v>75418.931264472791</v>
      </c>
      <c r="S293" s="159">
        <v>129805.8146908417</v>
      </c>
      <c r="T293" s="159">
        <v>0</v>
      </c>
      <c r="U293" s="307">
        <f t="shared" si="5"/>
        <v>380463.48505531449</v>
      </c>
      <c r="V293" s="44"/>
      <c r="W293" s="44"/>
      <c r="X293" s="110"/>
      <c r="Y293" s="110"/>
      <c r="Z293" s="111"/>
    </row>
    <row r="294" spans="1:26" s="45" customFormat="1" x14ac:dyDescent="0.25">
      <c r="A294" s="127">
        <v>976</v>
      </c>
      <c r="B294" s="124" t="s">
        <v>298</v>
      </c>
      <c r="C294" s="403">
        <v>3673</v>
      </c>
      <c r="D294" s="407">
        <v>1.7273999999999998</v>
      </c>
      <c r="E294" s="415">
        <v>0</v>
      </c>
      <c r="F294" s="155">
        <v>0</v>
      </c>
      <c r="G294" s="414">
        <v>0</v>
      </c>
      <c r="H294" s="269">
        <v>1138</v>
      </c>
      <c r="I294" s="15">
        <v>1273</v>
      </c>
      <c r="J294" s="329">
        <v>0.8939512961508248</v>
      </c>
      <c r="K294" s="422">
        <v>0.89435065587476059</v>
      </c>
      <c r="L294" s="429">
        <v>0.66039043918294804</v>
      </c>
      <c r="M294" s="14">
        <v>2425.6140831189682</v>
      </c>
      <c r="N294" s="422">
        <f>Lisäosat[[#This Row],[HYTE-kerroin (sis. Kulttuurihyte)]]/$N$7</f>
        <v>0.94011895809834356</v>
      </c>
      <c r="O294" s="434">
        <v>0</v>
      </c>
      <c r="P294" s="197">
        <v>1319642.5141979998</v>
      </c>
      <c r="Q294" s="159">
        <v>0</v>
      </c>
      <c r="R294" s="159">
        <v>47664.623905496213</v>
      </c>
      <c r="S294" s="159">
        <v>73860.887798906668</v>
      </c>
      <c r="T294" s="159">
        <v>0</v>
      </c>
      <c r="U294" s="307">
        <f t="shared" si="5"/>
        <v>1441168.0259024028</v>
      </c>
      <c r="V294" s="44"/>
      <c r="W294" s="44"/>
      <c r="X294" s="110"/>
      <c r="Y294" s="110"/>
      <c r="Z294" s="111"/>
    </row>
    <row r="295" spans="1:26" s="45" customFormat="1" x14ac:dyDescent="0.25">
      <c r="A295" s="127">
        <v>977</v>
      </c>
      <c r="B295" s="124" t="s">
        <v>299</v>
      </c>
      <c r="C295" s="403">
        <v>15274</v>
      </c>
      <c r="D295" s="407">
        <v>0</v>
      </c>
      <c r="E295" s="415">
        <v>0</v>
      </c>
      <c r="F295" s="155">
        <v>0</v>
      </c>
      <c r="G295" s="414">
        <v>0</v>
      </c>
      <c r="H295" s="269">
        <v>6863</v>
      </c>
      <c r="I295" s="15">
        <v>6314</v>
      </c>
      <c r="J295" s="329">
        <v>1.0869496357301236</v>
      </c>
      <c r="K295" s="422">
        <v>1.087435214651846</v>
      </c>
      <c r="L295" s="429">
        <v>0.72687394173475095</v>
      </c>
      <c r="M295" s="14">
        <v>11102.272586056586</v>
      </c>
      <c r="N295" s="422">
        <f>Lisäosat[[#This Row],[HYTE-kerroin (sis. Kulttuurihyte)]]/$N$7</f>
        <v>1.0347635765562653</v>
      </c>
      <c r="O295" s="434">
        <v>0</v>
      </c>
      <c r="P295" s="197">
        <v>0</v>
      </c>
      <c r="Q295" s="159">
        <v>0</v>
      </c>
      <c r="R295" s="159">
        <v>241003.63414927418</v>
      </c>
      <c r="S295" s="159">
        <v>338068.49799337325</v>
      </c>
      <c r="T295" s="159">
        <v>0</v>
      </c>
      <c r="U295" s="307">
        <f t="shared" si="5"/>
        <v>579072.1321426474</v>
      </c>
      <c r="V295" s="44"/>
      <c r="W295" s="44"/>
      <c r="X295" s="110"/>
      <c r="Y295" s="110"/>
      <c r="Z295" s="111"/>
    </row>
    <row r="296" spans="1:26" s="45" customFormat="1" x14ac:dyDescent="0.25">
      <c r="A296" s="127">
        <v>980</v>
      </c>
      <c r="B296" s="124" t="s">
        <v>300</v>
      </c>
      <c r="C296" s="403">
        <v>33658</v>
      </c>
      <c r="D296" s="407">
        <v>0</v>
      </c>
      <c r="E296" s="415">
        <v>0</v>
      </c>
      <c r="F296" s="155">
        <v>0</v>
      </c>
      <c r="G296" s="414">
        <v>0</v>
      </c>
      <c r="H296" s="269">
        <v>10178</v>
      </c>
      <c r="I296" s="15">
        <v>15252</v>
      </c>
      <c r="J296" s="329">
        <v>0.6673223183844742</v>
      </c>
      <c r="K296" s="422">
        <v>0.66762043491273892</v>
      </c>
      <c r="L296" s="429">
        <v>0.72559023886091401</v>
      </c>
      <c r="M296" s="14">
        <v>24421.916259580645</v>
      </c>
      <c r="N296" s="422">
        <f>Lisäosat[[#This Row],[HYTE-kerroin (sis. Kulttuurihyte)]]/$N$7</f>
        <v>1.0329361221646596</v>
      </c>
      <c r="O296" s="434">
        <v>5.0660345025991628E-2</v>
      </c>
      <c r="P296" s="197">
        <v>0</v>
      </c>
      <c r="Q296" s="159">
        <v>0</v>
      </c>
      <c r="R296" s="159">
        <v>326050.85236123094</v>
      </c>
      <c r="S296" s="159">
        <v>743656.80395610945</v>
      </c>
      <c r="T296" s="159">
        <v>19336.127625313929</v>
      </c>
      <c r="U296" s="307">
        <f t="shared" si="5"/>
        <v>1089043.7839426543</v>
      </c>
      <c r="V296" s="44"/>
      <c r="W296" s="44"/>
      <c r="X296" s="110"/>
      <c r="Y296" s="110"/>
      <c r="Z296" s="111"/>
    </row>
    <row r="297" spans="1:26" s="45" customFormat="1" x14ac:dyDescent="0.25">
      <c r="A297" s="127">
        <v>981</v>
      </c>
      <c r="B297" s="124" t="s">
        <v>301</v>
      </c>
      <c r="C297" s="403">
        <v>2186</v>
      </c>
      <c r="D297" s="407">
        <v>0</v>
      </c>
      <c r="E297" s="415">
        <v>0</v>
      </c>
      <c r="F297" s="155">
        <v>0</v>
      </c>
      <c r="G297" s="414">
        <v>0</v>
      </c>
      <c r="H297" s="269">
        <v>559</v>
      </c>
      <c r="I297" s="15">
        <v>934</v>
      </c>
      <c r="J297" s="329">
        <v>0.59850107066381153</v>
      </c>
      <c r="K297" s="422">
        <v>0.59876844230182436</v>
      </c>
      <c r="L297" s="429">
        <v>0.49328711891746702</v>
      </c>
      <c r="M297" s="14">
        <v>1078.3256419535828</v>
      </c>
      <c r="N297" s="422">
        <f>Lisäosat[[#This Row],[HYTE-kerroin (sis. Kulttuurihyte)]]/$N$7</f>
        <v>0.70223392824066988</v>
      </c>
      <c r="O297" s="434">
        <v>0</v>
      </c>
      <c r="P297" s="197">
        <v>0</v>
      </c>
      <c r="Q297" s="159">
        <v>0</v>
      </c>
      <c r="R297" s="159">
        <v>18992.252393789644</v>
      </c>
      <c r="S297" s="159">
        <v>32835.433222998494</v>
      </c>
      <c r="T297" s="159">
        <v>0</v>
      </c>
      <c r="U297" s="307">
        <f t="shared" si="5"/>
        <v>51827.685616788134</v>
      </c>
      <c r="V297" s="44"/>
      <c r="W297" s="44"/>
      <c r="X297" s="110"/>
      <c r="Y297" s="110"/>
      <c r="Z297" s="111"/>
    </row>
    <row r="298" spans="1:26" s="45" customFormat="1" x14ac:dyDescent="0.25">
      <c r="A298" s="127">
        <v>989</v>
      </c>
      <c r="B298" s="124" t="s">
        <v>302</v>
      </c>
      <c r="C298" s="403">
        <v>5121</v>
      </c>
      <c r="D298" s="407">
        <v>0.91591666666666671</v>
      </c>
      <c r="E298" s="415">
        <v>0</v>
      </c>
      <c r="F298" s="155">
        <v>0</v>
      </c>
      <c r="G298" s="414">
        <v>0</v>
      </c>
      <c r="H298" s="269">
        <v>1811</v>
      </c>
      <c r="I298" s="15">
        <v>1849</v>
      </c>
      <c r="J298" s="329">
        <v>0.97944835045970791</v>
      </c>
      <c r="K298" s="422">
        <v>0.97988590474765758</v>
      </c>
      <c r="L298" s="429">
        <v>0.59670680959667699</v>
      </c>
      <c r="M298" s="14">
        <v>3055.7355719445827</v>
      </c>
      <c r="N298" s="422">
        <f>Lisäosat[[#This Row],[HYTE-kerroin (sis. Kulttuurihyte)]]/$N$7</f>
        <v>0.84946018422415048</v>
      </c>
      <c r="O298" s="434">
        <v>0</v>
      </c>
      <c r="P298" s="197">
        <v>325186.07330250001</v>
      </c>
      <c r="Q298" s="159">
        <v>0</v>
      </c>
      <c r="R298" s="159">
        <v>72811.117871267066</v>
      </c>
      <c r="S298" s="159">
        <v>93048.331056979994</v>
      </c>
      <c r="T298" s="159">
        <v>0</v>
      </c>
      <c r="U298" s="307">
        <f t="shared" si="5"/>
        <v>491045.5222307471</v>
      </c>
      <c r="V298" s="44"/>
      <c r="W298" s="44"/>
      <c r="X298" s="110"/>
      <c r="Y298" s="110"/>
      <c r="Z298" s="111"/>
    </row>
    <row r="299" spans="1:26" s="45" customFormat="1" x14ac:dyDescent="0.25">
      <c r="A299" s="127">
        <v>992</v>
      </c>
      <c r="B299" s="124" t="s">
        <v>303</v>
      </c>
      <c r="C299" s="404">
        <v>17492</v>
      </c>
      <c r="D299" s="408">
        <v>0</v>
      </c>
      <c r="E299" s="416">
        <v>0</v>
      </c>
      <c r="F299" s="417">
        <v>0</v>
      </c>
      <c r="G299" s="418">
        <v>0</v>
      </c>
      <c r="H299" s="390">
        <v>6839</v>
      </c>
      <c r="I299" s="398">
        <v>6335</v>
      </c>
      <c r="J299" s="423">
        <v>1.0795580110497238</v>
      </c>
      <c r="K299" s="424">
        <v>1.0800402878707562</v>
      </c>
      <c r="L299" s="430">
        <v>0.72521711384373999</v>
      </c>
      <c r="M299" s="431">
        <v>12685.4977553547</v>
      </c>
      <c r="N299" s="424">
        <f>Lisäosat[[#This Row],[HYTE-kerroin (sis. Kulttuurihyte)]]/$N$7</f>
        <v>1.0324049486624809</v>
      </c>
      <c r="O299" s="435">
        <v>0</v>
      </c>
      <c r="P299" s="197">
        <v>0</v>
      </c>
      <c r="Q299" s="159">
        <v>0</v>
      </c>
      <c r="R299" s="159">
        <v>274123.8590209657</v>
      </c>
      <c r="S299" s="159">
        <v>386278.31727326801</v>
      </c>
      <c r="T299" s="159">
        <v>0</v>
      </c>
      <c r="U299" s="307">
        <f t="shared" si="5"/>
        <v>660402.17629423365</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31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2" width="23.125" style="131" customWidth="1"/>
    <col min="13" max="13" width="22" style="131" customWidth="1"/>
    <col min="14" max="14" width="23.125" style="131" customWidth="1"/>
    <col min="15" max="15" width="25.125" style="248" bestFit="1" customWidth="1"/>
    <col min="16" max="16" width="8.625" style="21"/>
  </cols>
  <sheetData>
    <row r="1" spans="1:16" ht="23.25" x14ac:dyDescent="0.35">
      <c r="A1" s="310" t="s">
        <v>1105</v>
      </c>
      <c r="B1" s="238"/>
      <c r="C1" s="238"/>
      <c r="D1" s="41"/>
      <c r="E1" s="319"/>
      <c r="F1" s="41"/>
      <c r="G1" s="38"/>
      <c r="H1" s="38"/>
      <c r="I1" s="41"/>
      <c r="J1" s="41"/>
      <c r="K1" s="41"/>
      <c r="L1" s="41"/>
      <c r="M1" s="41"/>
      <c r="N1" s="41"/>
    </row>
    <row r="2" spans="1:16" ht="14.25" x14ac:dyDescent="0.2">
      <c r="A2" s="239" t="s">
        <v>355</v>
      </c>
      <c r="B2" s="240"/>
      <c r="C2" s="326"/>
      <c r="D2" s="326"/>
      <c r="E2" s="326"/>
      <c r="F2" s="326"/>
      <c r="G2" s="326"/>
      <c r="H2" s="326"/>
      <c r="I2" s="359"/>
      <c r="J2" s="326"/>
      <c r="K2" s="326"/>
      <c r="L2" s="326"/>
      <c r="M2" s="326"/>
      <c r="N2" s="326"/>
      <c r="O2" s="336"/>
    </row>
    <row r="3" spans="1:16" s="212" customFormat="1" ht="60" x14ac:dyDescent="0.2">
      <c r="A3" s="246" t="s">
        <v>656</v>
      </c>
      <c r="B3" s="246" t="s">
        <v>3</v>
      </c>
      <c r="C3" s="246" t="s">
        <v>1084</v>
      </c>
      <c r="D3" s="252" t="s">
        <v>1085</v>
      </c>
      <c r="E3" s="252" t="s">
        <v>1086</v>
      </c>
      <c r="F3" s="252" t="s">
        <v>733</v>
      </c>
      <c r="G3" s="252" t="s">
        <v>718</v>
      </c>
      <c r="H3" s="252" t="s">
        <v>726</v>
      </c>
      <c r="I3" s="360" t="s">
        <v>713</v>
      </c>
      <c r="J3" s="360" t="s">
        <v>1120</v>
      </c>
      <c r="K3" s="360" t="s">
        <v>1062</v>
      </c>
      <c r="L3" s="360" t="s">
        <v>744</v>
      </c>
      <c r="M3" s="360" t="s">
        <v>1079</v>
      </c>
      <c r="N3" s="442" t="s">
        <v>745</v>
      </c>
      <c r="O3" s="250" t="s">
        <v>1063</v>
      </c>
      <c r="P3" s="247"/>
    </row>
    <row r="4" spans="1:16" s="31" customFormat="1" x14ac:dyDescent="0.25">
      <c r="A4" s="237"/>
      <c r="B4" s="237" t="s">
        <v>359</v>
      </c>
      <c r="C4" s="241">
        <f t="shared" ref="C4:N4" si="0">SUM(C5:C296)</f>
        <v>-5509604.0999999987</v>
      </c>
      <c r="D4" s="241">
        <f t="shared" si="0"/>
        <v>-10007240.100000003</v>
      </c>
      <c r="E4" s="241">
        <f t="shared" si="0"/>
        <v>-5509604.0999999987</v>
      </c>
      <c r="F4" s="241">
        <f t="shared" si="0"/>
        <v>-56220.450000000019</v>
      </c>
      <c r="G4" s="241">
        <f t="shared" si="0"/>
        <v>-119805778.95</v>
      </c>
      <c r="H4" s="241">
        <f t="shared" si="0"/>
        <v>-481770956.55999994</v>
      </c>
      <c r="I4" s="241">
        <f t="shared" si="0"/>
        <v>0.27999701583757997</v>
      </c>
      <c r="J4" s="241">
        <f t="shared" si="0"/>
        <v>1.5657860785722733E-8</v>
      </c>
      <c r="K4" s="241">
        <f t="shared" si="0"/>
        <v>-167087177.39999983</v>
      </c>
      <c r="L4" s="241">
        <f t="shared" si="0"/>
        <v>-63978872.099999957</v>
      </c>
      <c r="M4" s="241">
        <f t="shared" ref="M4" si="1">SUM(M5:M296)</f>
        <v>-74999999.999999911</v>
      </c>
      <c r="N4" s="443">
        <f t="shared" si="0"/>
        <v>216081015.58784497</v>
      </c>
      <c r="O4" s="251">
        <f>SUM(O5:O296)</f>
        <v>-712644437.89215791</v>
      </c>
      <c r="P4" s="114"/>
    </row>
    <row r="5" spans="1:16" s="45" customFormat="1" x14ac:dyDescent="0.25">
      <c r="A5" s="239">
        <v>5</v>
      </c>
      <c r="B5" s="239" t="s">
        <v>12</v>
      </c>
      <c r="C5" s="324">
        <v>-8802.36</v>
      </c>
      <c r="D5" s="121">
        <v>-15987.960000000001</v>
      </c>
      <c r="E5" s="121">
        <v>-8802.36</v>
      </c>
      <c r="F5" s="121">
        <v>-89.820000000000007</v>
      </c>
      <c r="G5" s="121">
        <v>-191406.41999999998</v>
      </c>
      <c r="H5" s="121">
        <v>-373551.55</v>
      </c>
      <c r="I5" s="121">
        <v>1109106.1207811574</v>
      </c>
      <c r="J5" s="34">
        <v>-51725.025239937248</v>
      </c>
      <c r="K5" s="34">
        <v>-266945.03999999998</v>
      </c>
      <c r="L5" s="34">
        <v>-102215.16</v>
      </c>
      <c r="M5" s="34">
        <v>-238067.87352985216</v>
      </c>
      <c r="N5" s="444">
        <v>316760.57052561705</v>
      </c>
      <c r="O5" s="251">
        <f>SUM(LisäyksetVähennykset[[#This Row],[Kuntien yhdistymisavustus (-0,98 €/as)]:[TE25: Kunnan työttömyysetuuksien rahoitusvastuun laajentamisen korvaus]])</f>
        <v>168273.12253698509</v>
      </c>
      <c r="P5" s="112"/>
    </row>
    <row r="6" spans="1:16" s="45" customFormat="1" x14ac:dyDescent="0.25">
      <c r="A6" s="239">
        <v>9</v>
      </c>
      <c r="B6" s="239" t="s">
        <v>13</v>
      </c>
      <c r="C6" s="324">
        <v>-2336.3200000000002</v>
      </c>
      <c r="D6" s="121">
        <v>-4243.5200000000004</v>
      </c>
      <c r="E6" s="121">
        <v>-2336.3200000000002</v>
      </c>
      <c r="F6" s="121">
        <v>-23.84</v>
      </c>
      <c r="G6" s="121">
        <v>-50803.039999999994</v>
      </c>
      <c r="H6" s="121">
        <v>-120313.38</v>
      </c>
      <c r="I6" s="121">
        <v>507818.30530274403</v>
      </c>
      <c r="J6" s="34">
        <v>-13783.201215520685</v>
      </c>
      <c r="K6" s="34">
        <v>-70852.479999999996</v>
      </c>
      <c r="L6" s="34">
        <v>-27129.920000000002</v>
      </c>
      <c r="M6" s="34">
        <v>-81498.645605974874</v>
      </c>
      <c r="N6" s="444">
        <v>76029.623449555904</v>
      </c>
      <c r="O6" s="251">
        <f>SUM(LisäyksetVähennykset[[#This Row],[Kuntien yhdistymisavustus (-0,98 €/as)]:[TE25: Kunnan työttömyysetuuksien rahoitusvastuun laajentamisen korvaus]])</f>
        <v>210527.26193080441</v>
      </c>
      <c r="P6" s="112"/>
    </row>
    <row r="7" spans="1:16" s="45" customFormat="1" x14ac:dyDescent="0.25">
      <c r="A7" s="239">
        <v>10</v>
      </c>
      <c r="B7" s="239" t="s">
        <v>14</v>
      </c>
      <c r="C7" s="324">
        <v>-10421.32</v>
      </c>
      <c r="D7" s="121">
        <v>-18928.52</v>
      </c>
      <c r="E7" s="121">
        <v>-10421.32</v>
      </c>
      <c r="F7" s="121">
        <v>-106.34</v>
      </c>
      <c r="G7" s="121">
        <v>-226610.53999999998</v>
      </c>
      <c r="H7" s="121">
        <v>-456596.26</v>
      </c>
      <c r="I7" s="121">
        <v>-338822.04824569105</v>
      </c>
      <c r="J7" s="34">
        <v>-577538.08126331808</v>
      </c>
      <c r="K7" s="34">
        <v>-316042.48</v>
      </c>
      <c r="L7" s="34">
        <v>-121014.92000000001</v>
      </c>
      <c r="M7" s="34">
        <v>-225385.94397736256</v>
      </c>
      <c r="N7" s="444">
        <v>534209.61680744821</v>
      </c>
      <c r="O7" s="251">
        <f>SUM(LisäyksetVähennykset[[#This Row],[Kuntien yhdistymisavustus (-0,98 €/as)]:[TE25: Kunnan työttömyysetuuksien rahoitusvastuun laajentamisen korvaus]])</f>
        <v>-1767678.1566789234</v>
      </c>
      <c r="P7" s="112"/>
    </row>
    <row r="8" spans="1:16" s="45" customFormat="1" x14ac:dyDescent="0.25">
      <c r="A8" s="239">
        <v>16</v>
      </c>
      <c r="B8" s="239" t="s">
        <v>15</v>
      </c>
      <c r="C8" s="324">
        <v>-7684.18</v>
      </c>
      <c r="D8" s="121">
        <v>-13956.98</v>
      </c>
      <c r="E8" s="121">
        <v>-7684.18</v>
      </c>
      <c r="F8" s="121">
        <v>-78.41</v>
      </c>
      <c r="G8" s="121">
        <v>-167091.71</v>
      </c>
      <c r="H8" s="121">
        <v>-333975.59000000003</v>
      </c>
      <c r="I8" s="121">
        <v>2193579.711165017</v>
      </c>
      <c r="J8" s="34">
        <v>1590056.2269120428</v>
      </c>
      <c r="K8" s="34">
        <v>-233034.52</v>
      </c>
      <c r="L8" s="34">
        <v>-89230.58</v>
      </c>
      <c r="M8" s="34">
        <v>-139394.83640042992</v>
      </c>
      <c r="N8" s="444">
        <v>294529.82823765307</v>
      </c>
      <c r="O8" s="251">
        <f>SUM(LisäyksetVähennykset[[#This Row],[Kuntien yhdistymisavustus (-0,98 €/as)]:[TE25: Kunnan työttömyysetuuksien rahoitusvastuun laajentamisen korvaus]])</f>
        <v>3086034.7799142832</v>
      </c>
      <c r="P8" s="112"/>
    </row>
    <row r="9" spans="1:16" s="45" customFormat="1" x14ac:dyDescent="0.25">
      <c r="A9" s="239">
        <v>18</v>
      </c>
      <c r="B9" s="239" t="s">
        <v>16</v>
      </c>
      <c r="C9" s="324">
        <v>-4583.46</v>
      </c>
      <c r="D9" s="121">
        <v>-8325.06</v>
      </c>
      <c r="E9" s="121">
        <v>-4583.46</v>
      </c>
      <c r="F9" s="121">
        <v>-46.77</v>
      </c>
      <c r="G9" s="121">
        <v>-99666.87</v>
      </c>
      <c r="H9" s="121">
        <v>-136196.35999999999</v>
      </c>
      <c r="I9" s="121">
        <v>-455651.56277451664</v>
      </c>
      <c r="J9" s="34">
        <v>-91950.590418984008</v>
      </c>
      <c r="K9" s="34">
        <v>-139000.44</v>
      </c>
      <c r="L9" s="34">
        <v>-53224.26</v>
      </c>
      <c r="M9" s="34">
        <v>-58877.479273088124</v>
      </c>
      <c r="N9" s="444">
        <v>135236.42157126064</v>
      </c>
      <c r="O9" s="251">
        <f>SUM(LisäyksetVähennykset[[#This Row],[Kuntien yhdistymisavustus (-0,98 €/as)]:[TE25: Kunnan työttömyysetuuksien rahoitusvastuun laajentamisen korvaus]])</f>
        <v>-916869.8908953279</v>
      </c>
      <c r="P9" s="112"/>
    </row>
    <row r="10" spans="1:16" s="45" customFormat="1" x14ac:dyDescent="0.25">
      <c r="A10" s="239">
        <v>19</v>
      </c>
      <c r="B10" s="239" t="s">
        <v>17</v>
      </c>
      <c r="C10" s="324">
        <v>-3858.2599999999998</v>
      </c>
      <c r="D10" s="121">
        <v>-7007.86</v>
      </c>
      <c r="E10" s="121">
        <v>-3858.2599999999998</v>
      </c>
      <c r="F10" s="121">
        <v>-39.369999999999997</v>
      </c>
      <c r="G10" s="121">
        <v>-83897.47</v>
      </c>
      <c r="H10" s="121">
        <v>-122901.2</v>
      </c>
      <c r="I10" s="121">
        <v>-363181.43061748438</v>
      </c>
      <c r="J10" s="34">
        <v>-349619.84659239731</v>
      </c>
      <c r="K10" s="34">
        <v>-117007.64</v>
      </c>
      <c r="L10" s="34">
        <v>-44803.060000000005</v>
      </c>
      <c r="M10" s="34">
        <v>-60209.713602549113</v>
      </c>
      <c r="N10" s="444">
        <v>77081.081784552516</v>
      </c>
      <c r="O10" s="251">
        <f>SUM(LisäyksetVähennykset[[#This Row],[Kuntien yhdistymisavustus (-0,98 €/as)]:[TE25: Kunnan työttömyysetuuksien rahoitusvastuun laajentamisen korvaus]])</f>
        <v>-1079303.0290278785</v>
      </c>
      <c r="P10" s="112"/>
    </row>
    <row r="11" spans="1:16" s="45" customFormat="1" x14ac:dyDescent="0.25">
      <c r="A11" s="239">
        <v>20</v>
      </c>
      <c r="B11" s="239" t="s">
        <v>18</v>
      </c>
      <c r="C11" s="324">
        <v>-16100.42</v>
      </c>
      <c r="D11" s="121">
        <v>-29243.62</v>
      </c>
      <c r="E11" s="121">
        <v>-16100.42</v>
      </c>
      <c r="F11" s="121">
        <v>-164.29</v>
      </c>
      <c r="G11" s="121">
        <v>-350101.99</v>
      </c>
      <c r="H11" s="121">
        <v>-1074485.5</v>
      </c>
      <c r="I11" s="121">
        <v>-2785117.3322464745</v>
      </c>
      <c r="J11" s="34">
        <v>-1704398.9409137759</v>
      </c>
      <c r="K11" s="34">
        <v>-488269.88</v>
      </c>
      <c r="L11" s="34">
        <v>-186962.02000000002</v>
      </c>
      <c r="M11" s="34">
        <v>-167080.78456182551</v>
      </c>
      <c r="N11" s="444">
        <v>1028469.863971878</v>
      </c>
      <c r="O11" s="251">
        <f>SUM(LisäyksetVähennykset[[#This Row],[Kuntien yhdistymisavustus (-0,98 €/as)]:[TE25: Kunnan työttömyysetuuksien rahoitusvastuun laajentamisen korvaus]])</f>
        <v>-5789555.3337501977</v>
      </c>
      <c r="P11" s="112"/>
    </row>
    <row r="12" spans="1:16" s="45" customFormat="1" x14ac:dyDescent="0.25">
      <c r="A12" s="239">
        <v>46</v>
      </c>
      <c r="B12" s="239" t="s">
        <v>19</v>
      </c>
      <c r="C12" s="324">
        <v>-1247.54</v>
      </c>
      <c r="D12" s="121">
        <v>-2265.94</v>
      </c>
      <c r="E12" s="121">
        <v>-1247.54</v>
      </c>
      <c r="F12" s="121">
        <v>-12.73</v>
      </c>
      <c r="G12" s="121">
        <v>-27127.629999999997</v>
      </c>
      <c r="H12" s="121">
        <v>-49261.91</v>
      </c>
      <c r="I12" s="121">
        <v>386486.75930091698</v>
      </c>
      <c r="J12" s="34">
        <v>222612.81742960156</v>
      </c>
      <c r="K12" s="34">
        <v>-37833.56</v>
      </c>
      <c r="L12" s="34">
        <v>-14486.740000000002</v>
      </c>
      <c r="M12" s="34">
        <v>-45598.453414857933</v>
      </c>
      <c r="N12" s="444">
        <v>39422.009864600623</v>
      </c>
      <c r="O12" s="251">
        <f>SUM(LisäyksetVähennykset[[#This Row],[Kuntien yhdistymisavustus (-0,98 €/as)]:[TE25: Kunnan työttömyysetuuksien rahoitusvastuun laajentamisen korvaus]])</f>
        <v>469439.54318026127</v>
      </c>
      <c r="P12" s="112"/>
    </row>
    <row r="13" spans="1:16" s="45" customFormat="1" x14ac:dyDescent="0.25">
      <c r="A13" s="239">
        <v>47</v>
      </c>
      <c r="B13" s="239" t="s">
        <v>20</v>
      </c>
      <c r="C13" s="324">
        <v>-1733.62</v>
      </c>
      <c r="D13" s="121">
        <v>-3148.82</v>
      </c>
      <c r="E13" s="121">
        <v>-1733.62</v>
      </c>
      <c r="F13" s="121">
        <v>-17.690000000000001</v>
      </c>
      <c r="G13" s="121">
        <v>-37697.39</v>
      </c>
      <c r="H13" s="121">
        <v>-20311.53</v>
      </c>
      <c r="I13" s="121">
        <v>-127873.58371498143</v>
      </c>
      <c r="J13" s="34">
        <v>483395.14174429263</v>
      </c>
      <c r="K13" s="34">
        <v>-52574.68</v>
      </c>
      <c r="L13" s="34">
        <v>-20131.22</v>
      </c>
      <c r="M13" s="34">
        <v>-64528.815311141363</v>
      </c>
      <c r="N13" s="444">
        <v>44772.299622023187</v>
      </c>
      <c r="O13" s="251">
        <f>SUM(LisäyksetVähennykset[[#This Row],[Kuntien yhdistymisavustus (-0,98 €/as)]:[TE25: Kunnan työttömyysetuuksien rahoitusvastuun laajentamisen korvaus]])</f>
        <v>198416.47234019302</v>
      </c>
      <c r="P13" s="112"/>
    </row>
    <row r="14" spans="1:16" s="45" customFormat="1" x14ac:dyDescent="0.25">
      <c r="A14" s="239">
        <v>49</v>
      </c>
      <c r="B14" s="239" t="s">
        <v>21</v>
      </c>
      <c r="C14" s="324">
        <v>-319201.68</v>
      </c>
      <c r="D14" s="121">
        <v>-579774.48</v>
      </c>
      <c r="E14" s="121">
        <v>-319201.68</v>
      </c>
      <c r="F14" s="121">
        <v>-3257.16</v>
      </c>
      <c r="G14" s="121">
        <v>-6941007.96</v>
      </c>
      <c r="H14" s="121">
        <v>-35487620.890000001</v>
      </c>
      <c r="I14" s="121">
        <v>116403180.46761133</v>
      </c>
      <c r="J14" s="34">
        <v>29757964.401602585</v>
      </c>
      <c r="K14" s="34">
        <v>-9680279.5199999996</v>
      </c>
      <c r="L14" s="34">
        <v>-3706648.08</v>
      </c>
      <c r="M14" s="34">
        <v>-9699166.1936005522</v>
      </c>
      <c r="N14" s="444">
        <v>9001638.3093743287</v>
      </c>
      <c r="O14" s="251">
        <f>SUM(LisäyksetVähennykset[[#This Row],[Kuntien yhdistymisavustus (-0,98 €/as)]:[TE25: Kunnan työttömyysetuuksien rahoitusvastuun laajentamisen korvaus]])</f>
        <v>88426625.534987688</v>
      </c>
      <c r="P14" s="112"/>
    </row>
    <row r="15" spans="1:16" s="45" customFormat="1" x14ac:dyDescent="0.25">
      <c r="A15" s="239">
        <v>50</v>
      </c>
      <c r="B15" s="239" t="s">
        <v>22</v>
      </c>
      <c r="C15" s="324">
        <v>-10784.9</v>
      </c>
      <c r="D15" s="121">
        <v>-19588.900000000001</v>
      </c>
      <c r="E15" s="121">
        <v>-10784.9</v>
      </c>
      <c r="F15" s="121">
        <v>-110.05</v>
      </c>
      <c r="G15" s="121">
        <v>-234516.55</v>
      </c>
      <c r="H15" s="121">
        <v>-322338.40999999997</v>
      </c>
      <c r="I15" s="121">
        <v>-901823.83140918578</v>
      </c>
      <c r="J15" s="34">
        <v>-63514.252924483553</v>
      </c>
      <c r="K15" s="34">
        <v>-327068.59999999998</v>
      </c>
      <c r="L15" s="34">
        <v>-125236.90000000001</v>
      </c>
      <c r="M15" s="34">
        <v>-94176.825643290897</v>
      </c>
      <c r="N15" s="444">
        <v>295813.22828237887</v>
      </c>
      <c r="O15" s="251">
        <f>SUM(LisäyksetVähennykset[[#This Row],[Kuntien yhdistymisavustus (-0,98 €/as)]:[TE25: Kunnan työttömyysetuuksien rahoitusvastuun laajentamisen korvaus]])</f>
        <v>-1814130.8916945807</v>
      </c>
      <c r="P15" s="112"/>
    </row>
    <row r="16" spans="1:16" s="104" customFormat="1" x14ac:dyDescent="0.25">
      <c r="A16" s="239">
        <v>51</v>
      </c>
      <c r="B16" s="239" t="s">
        <v>23</v>
      </c>
      <c r="C16" s="324">
        <v>-8741.6</v>
      </c>
      <c r="D16" s="121">
        <v>-15877.6</v>
      </c>
      <c r="E16" s="121">
        <v>-8741.6</v>
      </c>
      <c r="F16" s="121">
        <v>-89.2</v>
      </c>
      <c r="G16" s="121">
        <v>-190085.19999999998</v>
      </c>
      <c r="H16" s="121">
        <v>-205603.43</v>
      </c>
      <c r="I16" s="121">
        <v>-4094168.4345235913</v>
      </c>
      <c r="J16" s="121">
        <v>-4100625.226273552</v>
      </c>
      <c r="K16" s="121">
        <v>-265102.39999999997</v>
      </c>
      <c r="L16" s="121">
        <v>-101509.6</v>
      </c>
      <c r="M16" s="34">
        <v>0</v>
      </c>
      <c r="N16" s="445">
        <v>263763.15918738878</v>
      </c>
      <c r="O16" s="251">
        <f>SUM(LisäyksetVähennykset[[#This Row],[Kuntien yhdistymisavustus (-0,98 €/as)]:[TE25: Kunnan työttömyysetuuksien rahoitusvastuun laajentamisen korvaus]])</f>
        <v>-8726781.1316097546</v>
      </c>
      <c r="P16" s="60"/>
    </row>
    <row r="17" spans="1:16" s="45" customFormat="1" x14ac:dyDescent="0.25">
      <c r="A17" s="239">
        <v>52</v>
      </c>
      <c r="B17" s="239" t="s">
        <v>24</v>
      </c>
      <c r="C17" s="324">
        <v>-2221.66</v>
      </c>
      <c r="D17" s="121">
        <v>-4035.26</v>
      </c>
      <c r="E17" s="121">
        <v>-2221.66</v>
      </c>
      <c r="F17" s="121">
        <v>-22.67</v>
      </c>
      <c r="G17" s="121">
        <v>-48309.77</v>
      </c>
      <c r="H17" s="121">
        <v>-56097.14</v>
      </c>
      <c r="I17" s="121">
        <v>435938.46574912104</v>
      </c>
      <c r="J17" s="34">
        <v>27835.223495409999</v>
      </c>
      <c r="K17" s="34">
        <v>-67375.239999999991</v>
      </c>
      <c r="L17" s="34">
        <v>-25798.460000000003</v>
      </c>
      <c r="M17" s="34">
        <v>-54112.586423521927</v>
      </c>
      <c r="N17" s="444">
        <v>65695.45264651801</v>
      </c>
      <c r="O17" s="251">
        <f>SUM(LisäyksetVähennykset[[#This Row],[Kuntien yhdistymisavustus (-0,98 €/as)]:[TE25: Kunnan työttömyysetuuksien rahoitusvastuun laajentamisen korvaus]])</f>
        <v>269274.69546752714</v>
      </c>
      <c r="P17" s="112"/>
    </row>
    <row r="18" spans="1:16" s="45" customFormat="1" x14ac:dyDescent="0.25">
      <c r="A18" s="239">
        <v>61</v>
      </c>
      <c r="B18" s="239" t="s">
        <v>25</v>
      </c>
      <c r="C18" s="324">
        <v>-15980.86</v>
      </c>
      <c r="D18" s="121">
        <v>-29026.46</v>
      </c>
      <c r="E18" s="121">
        <v>-15980.86</v>
      </c>
      <c r="F18" s="121">
        <v>-163.07</v>
      </c>
      <c r="G18" s="121">
        <v>-347502.17</v>
      </c>
      <c r="H18" s="121">
        <v>-1720290.59</v>
      </c>
      <c r="I18" s="121">
        <v>680225.8650918114</v>
      </c>
      <c r="J18" s="34">
        <v>398608.10094159667</v>
      </c>
      <c r="K18" s="34">
        <v>-484644.04</v>
      </c>
      <c r="L18" s="34">
        <v>-185573.66</v>
      </c>
      <c r="M18" s="34">
        <v>-183931.86331810561</v>
      </c>
      <c r="N18" s="444">
        <v>1310691.9463011723</v>
      </c>
      <c r="O18" s="251">
        <f>SUM(LisäyksetVähennykset[[#This Row],[Kuntien yhdistymisavustus (-0,98 €/as)]:[TE25: Kunnan työttömyysetuuksien rahoitusvastuun laajentamisen korvaus]])</f>
        <v>-593567.66098352568</v>
      </c>
      <c r="P18" s="112"/>
    </row>
    <row r="19" spans="1:16" s="45" customFormat="1" x14ac:dyDescent="0.25">
      <c r="A19" s="239">
        <v>69</v>
      </c>
      <c r="B19" s="239" t="s">
        <v>26</v>
      </c>
      <c r="C19" s="324">
        <v>-6312.18</v>
      </c>
      <c r="D19" s="121">
        <v>-11464.98</v>
      </c>
      <c r="E19" s="121">
        <v>-6312.18</v>
      </c>
      <c r="F19" s="121">
        <v>-64.41</v>
      </c>
      <c r="G19" s="121">
        <v>-137257.71</v>
      </c>
      <c r="H19" s="121">
        <v>-246262.96</v>
      </c>
      <c r="I19" s="121">
        <v>-1819379.0551378445</v>
      </c>
      <c r="J19" s="34">
        <v>-1602035.4096328472</v>
      </c>
      <c r="K19" s="34">
        <v>-191426.52</v>
      </c>
      <c r="L19" s="34">
        <v>-73298.58</v>
      </c>
      <c r="M19" s="34">
        <v>-84749.844611700712</v>
      </c>
      <c r="N19" s="444">
        <v>225377.20761484338</v>
      </c>
      <c r="O19" s="251">
        <f>SUM(LisäyksetVähennykset[[#This Row],[Kuntien yhdistymisavustus (-0,98 €/as)]:[TE25: Kunnan työttömyysetuuksien rahoitusvastuun laajentamisen korvaus]])</f>
        <v>-3953186.6217675493</v>
      </c>
      <c r="P19" s="112"/>
    </row>
    <row r="20" spans="1:16" s="45" customFormat="1" x14ac:dyDescent="0.25">
      <c r="A20" s="239">
        <v>71</v>
      </c>
      <c r="B20" s="239" t="s">
        <v>27</v>
      </c>
      <c r="C20" s="324">
        <v>-6172.04</v>
      </c>
      <c r="D20" s="121">
        <v>-11210.44</v>
      </c>
      <c r="E20" s="121">
        <v>-6172.04</v>
      </c>
      <c r="F20" s="121">
        <v>-62.980000000000004</v>
      </c>
      <c r="G20" s="121">
        <v>-134210.38</v>
      </c>
      <c r="H20" s="121">
        <v>-231359.54</v>
      </c>
      <c r="I20" s="121">
        <v>-306682.04770555964</v>
      </c>
      <c r="J20" s="34">
        <v>-524776.86360171868</v>
      </c>
      <c r="K20" s="34">
        <v>-187176.56</v>
      </c>
      <c r="L20" s="34">
        <v>-71671.240000000005</v>
      </c>
      <c r="M20" s="34">
        <v>-174892.53370355361</v>
      </c>
      <c r="N20" s="444">
        <v>216053.06066545047</v>
      </c>
      <c r="O20" s="251">
        <f>SUM(LisäyksetVähennykset[[#This Row],[Kuntien yhdistymisavustus (-0,98 €/as)]:[TE25: Kunnan työttömyysetuuksien rahoitusvastuun laajentamisen korvaus]])</f>
        <v>-1438333.6043453817</v>
      </c>
      <c r="P20" s="112"/>
    </row>
    <row r="21" spans="1:16" s="45" customFormat="1" x14ac:dyDescent="0.25">
      <c r="A21" s="239">
        <v>72</v>
      </c>
      <c r="B21" s="239" t="s">
        <v>28</v>
      </c>
      <c r="C21" s="324">
        <v>-893.76</v>
      </c>
      <c r="D21" s="121">
        <v>-1623.3600000000001</v>
      </c>
      <c r="E21" s="121">
        <v>-893.76</v>
      </c>
      <c r="F21" s="121">
        <v>-9.120000000000001</v>
      </c>
      <c r="G21" s="121">
        <v>-19434.719999999998</v>
      </c>
      <c r="H21" s="121">
        <v>-13159.9</v>
      </c>
      <c r="I21" s="121">
        <v>-171618.28273126914</v>
      </c>
      <c r="J21" s="34">
        <v>-34072.755773777513</v>
      </c>
      <c r="K21" s="34">
        <v>-27104.639999999999</v>
      </c>
      <c r="L21" s="34">
        <v>-10378.560000000001</v>
      </c>
      <c r="M21" s="34">
        <v>-30033.39671939244</v>
      </c>
      <c r="N21" s="444">
        <v>38544.153724807999</v>
      </c>
      <c r="O21" s="251">
        <f>SUM(LisäyksetVähennykset[[#This Row],[Kuntien yhdistymisavustus (-0,98 €/as)]:[TE25: Kunnan työttömyysetuuksien rahoitusvastuun laajentamisen korvaus]])</f>
        <v>-270678.10149963107</v>
      </c>
      <c r="P21" s="112"/>
    </row>
    <row r="22" spans="1:16" s="45" customFormat="1" x14ac:dyDescent="0.25">
      <c r="A22" s="239">
        <v>74</v>
      </c>
      <c r="B22" s="239" t="s">
        <v>29</v>
      </c>
      <c r="C22" s="324">
        <v>-955.5</v>
      </c>
      <c r="D22" s="121">
        <v>-1735.5</v>
      </c>
      <c r="E22" s="121">
        <v>-955.5</v>
      </c>
      <c r="F22" s="121">
        <v>-9.75</v>
      </c>
      <c r="G22" s="121">
        <v>-20777.25</v>
      </c>
      <c r="H22" s="121">
        <v>-20000.53</v>
      </c>
      <c r="I22" s="121">
        <v>202287.86616323752</v>
      </c>
      <c r="J22" s="34">
        <v>5735.0680108062379</v>
      </c>
      <c r="K22" s="34">
        <v>-28977</v>
      </c>
      <c r="L22" s="34">
        <v>-11095.5</v>
      </c>
      <c r="M22" s="34">
        <v>-28611.029024504238</v>
      </c>
      <c r="N22" s="444">
        <v>13527.519571801931</v>
      </c>
      <c r="O22" s="251">
        <f>SUM(LisäyksetVähennykset[[#This Row],[Kuntien yhdistymisavustus (-0,98 €/as)]:[TE25: Kunnan työttömyysetuuksien rahoitusvastuun laajentamisen korvaus]])</f>
        <v>108432.89472134146</v>
      </c>
      <c r="P22" s="112"/>
    </row>
    <row r="23" spans="1:16" s="45" customFormat="1" x14ac:dyDescent="0.25">
      <c r="A23" s="239">
        <v>75</v>
      </c>
      <c r="B23" s="239" t="s">
        <v>30</v>
      </c>
      <c r="C23" s="324">
        <v>-18730.739999999998</v>
      </c>
      <c r="D23" s="121">
        <v>-34021.14</v>
      </c>
      <c r="E23" s="121">
        <v>-18730.739999999998</v>
      </c>
      <c r="F23" s="121">
        <v>-191.13</v>
      </c>
      <c r="G23" s="121">
        <v>-407298.02999999997</v>
      </c>
      <c r="H23" s="121">
        <v>-1269948.43</v>
      </c>
      <c r="I23" s="121">
        <v>-4035140.9718102282</v>
      </c>
      <c r="J23" s="34">
        <v>-110113.52699722676</v>
      </c>
      <c r="K23" s="34">
        <v>-568038.36</v>
      </c>
      <c r="L23" s="34">
        <v>-217505.94</v>
      </c>
      <c r="M23" s="34">
        <v>-16588.880651840256</v>
      </c>
      <c r="N23" s="444">
        <v>898453.91864475072</v>
      </c>
      <c r="O23" s="251">
        <f>SUM(LisäyksetVähennykset[[#This Row],[Kuntien yhdistymisavustus (-0,98 €/as)]:[TE25: Kunnan työttömyysetuuksien rahoitusvastuun laajentamisen korvaus]])</f>
        <v>-5797853.9708145456</v>
      </c>
      <c r="P23" s="112"/>
    </row>
    <row r="24" spans="1:16" s="45" customFormat="1" x14ac:dyDescent="0.25">
      <c r="A24" s="239">
        <v>77</v>
      </c>
      <c r="B24" s="239" t="s">
        <v>31</v>
      </c>
      <c r="C24" s="324">
        <v>-4347.28</v>
      </c>
      <c r="D24" s="121">
        <v>-7896.08</v>
      </c>
      <c r="E24" s="121">
        <v>-4347.28</v>
      </c>
      <c r="F24" s="121">
        <v>-44.36</v>
      </c>
      <c r="G24" s="121">
        <v>-94531.159999999989</v>
      </c>
      <c r="H24" s="121">
        <v>-158946.07999999999</v>
      </c>
      <c r="I24" s="121">
        <v>-411774.1259344237</v>
      </c>
      <c r="J24" s="34">
        <v>-43574.427864861049</v>
      </c>
      <c r="K24" s="34">
        <v>-131837.91999999998</v>
      </c>
      <c r="L24" s="34">
        <v>-50481.68</v>
      </c>
      <c r="M24" s="34">
        <v>-58091.788808321384</v>
      </c>
      <c r="N24" s="444">
        <v>207058.29587333102</v>
      </c>
      <c r="O24" s="251">
        <f>SUM(LisäyksetVähennykset[[#This Row],[Kuntien yhdistymisavustus (-0,98 €/as)]:[TE25: Kunnan työttömyysetuuksien rahoitusvastuun laajentamisen korvaus]])</f>
        <v>-758813.88673427515</v>
      </c>
      <c r="P24" s="112"/>
    </row>
    <row r="25" spans="1:16" s="45" customFormat="1" x14ac:dyDescent="0.25">
      <c r="A25" s="239">
        <v>78</v>
      </c>
      <c r="B25" s="239" t="s">
        <v>32</v>
      </c>
      <c r="C25" s="324">
        <v>-7467.5999999999995</v>
      </c>
      <c r="D25" s="121">
        <v>-13563.6</v>
      </c>
      <c r="E25" s="121">
        <v>-7467.5999999999995</v>
      </c>
      <c r="F25" s="121">
        <v>-76.2</v>
      </c>
      <c r="G25" s="121">
        <v>-162382.19999999998</v>
      </c>
      <c r="H25" s="121">
        <v>-450238.71</v>
      </c>
      <c r="I25" s="121">
        <v>-2245375.2181295166</v>
      </c>
      <c r="J25" s="34">
        <v>-426581.15171524015</v>
      </c>
      <c r="K25" s="34">
        <v>-226466.4</v>
      </c>
      <c r="L25" s="34">
        <v>-86715.6</v>
      </c>
      <c r="M25" s="34">
        <v>0</v>
      </c>
      <c r="N25" s="444">
        <v>329720.40269825689</v>
      </c>
      <c r="O25" s="251">
        <f>SUM(LisäyksetVähennykset[[#This Row],[Kuntien yhdistymisavustus (-0,98 €/as)]:[TE25: Kunnan työttömyysetuuksien rahoitusvastuun laajentamisen korvaus]])</f>
        <v>-3296613.8771464997</v>
      </c>
      <c r="P25" s="112"/>
    </row>
    <row r="26" spans="1:16" s="45" customFormat="1" x14ac:dyDescent="0.25">
      <c r="A26" s="239">
        <v>79</v>
      </c>
      <c r="B26" s="239" t="s">
        <v>33</v>
      </c>
      <c r="C26" s="324">
        <v>-6433.7</v>
      </c>
      <c r="D26" s="121">
        <v>-11685.7</v>
      </c>
      <c r="E26" s="121">
        <v>-6433.7</v>
      </c>
      <c r="F26" s="121">
        <v>-65.650000000000006</v>
      </c>
      <c r="G26" s="121">
        <v>-139900.15</v>
      </c>
      <c r="H26" s="121">
        <v>-405649.29</v>
      </c>
      <c r="I26" s="121">
        <v>-1053593.8958628413</v>
      </c>
      <c r="J26" s="34">
        <v>-619928.23611416039</v>
      </c>
      <c r="K26" s="34">
        <v>-195111.8</v>
      </c>
      <c r="L26" s="34">
        <v>-74709.700000000012</v>
      </c>
      <c r="M26" s="34">
        <v>0</v>
      </c>
      <c r="N26" s="444">
        <v>405339.7434121992</v>
      </c>
      <c r="O26" s="251">
        <f>SUM(LisäyksetVähennykset[[#This Row],[Kuntien yhdistymisavustus (-0,98 €/as)]:[TE25: Kunnan työttömyysetuuksien rahoitusvastuun laajentamisen korvaus]])</f>
        <v>-2108172.0785648022</v>
      </c>
      <c r="P26" s="112"/>
    </row>
    <row r="27" spans="1:16" s="45" customFormat="1" x14ac:dyDescent="0.25">
      <c r="A27" s="239">
        <v>81</v>
      </c>
      <c r="B27" s="239" t="s">
        <v>34</v>
      </c>
      <c r="C27" s="324">
        <v>-2352.98</v>
      </c>
      <c r="D27" s="121">
        <v>-4273.78</v>
      </c>
      <c r="E27" s="121">
        <v>-2352.98</v>
      </c>
      <c r="F27" s="121">
        <v>-24.01</v>
      </c>
      <c r="G27" s="121">
        <v>-51165.31</v>
      </c>
      <c r="H27" s="121">
        <v>-93019.33</v>
      </c>
      <c r="I27" s="121">
        <v>-140682.24961389371</v>
      </c>
      <c r="J27" s="34">
        <v>-14498.553301491722</v>
      </c>
      <c r="K27" s="34">
        <v>-71357.72</v>
      </c>
      <c r="L27" s="34">
        <v>-27323.38</v>
      </c>
      <c r="M27" s="34">
        <v>-2850.3445029589898</v>
      </c>
      <c r="N27" s="444">
        <v>118360.59974001625</v>
      </c>
      <c r="O27" s="251">
        <f>SUM(LisäyksetVähennykset[[#This Row],[Kuntien yhdistymisavustus (-0,98 €/as)]:[TE25: Kunnan työttömyysetuuksien rahoitusvastuun laajentamisen korvaus]])</f>
        <v>-291540.03767832823</v>
      </c>
      <c r="P27" s="112"/>
    </row>
    <row r="28" spans="1:16" s="45" customFormat="1" x14ac:dyDescent="0.25">
      <c r="A28" s="239">
        <v>82</v>
      </c>
      <c r="B28" s="239" t="s">
        <v>35</v>
      </c>
      <c r="C28" s="324">
        <v>-9159.08</v>
      </c>
      <c r="D28" s="121">
        <v>-16635.88</v>
      </c>
      <c r="E28" s="121">
        <v>-9159.08</v>
      </c>
      <c r="F28" s="121">
        <v>-93.460000000000008</v>
      </c>
      <c r="G28" s="121">
        <v>-199163.25999999998</v>
      </c>
      <c r="H28" s="121">
        <v>-230775.57</v>
      </c>
      <c r="I28" s="121">
        <v>146175.49532770694</v>
      </c>
      <c r="J28" s="34">
        <v>-52716.37931183412</v>
      </c>
      <c r="K28" s="34">
        <v>-277763.12</v>
      </c>
      <c r="L28" s="34">
        <v>-106357.48000000001</v>
      </c>
      <c r="M28" s="34">
        <v>-108422.28592394272</v>
      </c>
      <c r="N28" s="444">
        <v>235899.34011272225</v>
      </c>
      <c r="O28" s="251">
        <f>SUM(LisäyksetVähennykset[[#This Row],[Kuntien yhdistymisavustus (-0,98 €/as)]:[TE25: Kunnan työttömyysetuuksien rahoitusvastuun laajentamisen korvaus]])</f>
        <v>-628170.75979534758</v>
      </c>
      <c r="P28" s="112"/>
    </row>
    <row r="29" spans="1:16" s="45" customFormat="1" x14ac:dyDescent="0.25">
      <c r="A29" s="239">
        <v>86</v>
      </c>
      <c r="B29" s="239" t="s">
        <v>36</v>
      </c>
      <c r="C29" s="324">
        <v>-7704.76</v>
      </c>
      <c r="D29" s="121">
        <v>-13994.36</v>
      </c>
      <c r="E29" s="121">
        <v>-7704.76</v>
      </c>
      <c r="F29" s="121">
        <v>-78.62</v>
      </c>
      <c r="G29" s="121">
        <v>-167539.22</v>
      </c>
      <c r="H29" s="121">
        <v>-284353.59999999998</v>
      </c>
      <c r="I29" s="121">
        <v>-402318.4142881424</v>
      </c>
      <c r="J29" s="34">
        <v>-78643.56447913697</v>
      </c>
      <c r="K29" s="34">
        <v>-233658.63999999998</v>
      </c>
      <c r="L29" s="34">
        <v>-89469.560000000012</v>
      </c>
      <c r="M29" s="34">
        <v>-100243.95959371178</v>
      </c>
      <c r="N29" s="444">
        <v>429084.17827694298</v>
      </c>
      <c r="O29" s="251">
        <f>SUM(LisäyksetVähennykset[[#This Row],[Kuntien yhdistymisavustus (-0,98 €/as)]:[TE25: Kunnan työttömyysetuuksien rahoitusvastuun laajentamisen korvaus]])</f>
        <v>-956625.28008404817</v>
      </c>
      <c r="P29" s="112"/>
    </row>
    <row r="30" spans="1:16" s="45" customFormat="1" x14ac:dyDescent="0.25">
      <c r="A30" s="239">
        <v>90</v>
      </c>
      <c r="B30" s="239" t="s">
        <v>37</v>
      </c>
      <c r="C30" s="324">
        <v>-2830.24</v>
      </c>
      <c r="D30" s="121">
        <v>-5140.6400000000003</v>
      </c>
      <c r="E30" s="121">
        <v>-2830.24</v>
      </c>
      <c r="F30" s="121">
        <v>-28.88</v>
      </c>
      <c r="G30" s="121">
        <v>-61543.28</v>
      </c>
      <c r="H30" s="121">
        <v>-152447.29999999999</v>
      </c>
      <c r="I30" s="121">
        <v>-485495.99844049948</v>
      </c>
      <c r="J30" s="34">
        <v>-909668.55950568442</v>
      </c>
      <c r="K30" s="34">
        <v>-85831.360000000001</v>
      </c>
      <c r="L30" s="34">
        <v>-32865.440000000002</v>
      </c>
      <c r="M30" s="34">
        <v>-4387.5802868969367</v>
      </c>
      <c r="N30" s="444">
        <v>157682.6419541467</v>
      </c>
      <c r="O30" s="251">
        <f>SUM(LisäyksetVähennykset[[#This Row],[Kuntien yhdistymisavustus (-0,98 €/as)]:[TE25: Kunnan työttömyysetuuksien rahoitusvastuun laajentamisen korvaus]])</f>
        <v>-1585386.8762789341</v>
      </c>
      <c r="P30" s="112"/>
    </row>
    <row r="31" spans="1:16" s="45" customFormat="1" x14ac:dyDescent="0.25">
      <c r="A31" s="239">
        <v>91</v>
      </c>
      <c r="B31" s="239" t="s">
        <v>38</v>
      </c>
      <c r="C31" s="324">
        <v>-680504.16</v>
      </c>
      <c r="D31" s="121">
        <v>-1236017.76</v>
      </c>
      <c r="E31" s="121">
        <v>-680504.16</v>
      </c>
      <c r="F31" s="121">
        <v>-6943.92</v>
      </c>
      <c r="G31" s="121">
        <v>-14797493.52</v>
      </c>
      <c r="H31" s="121">
        <v>-88557911.140000001</v>
      </c>
      <c r="I31" s="121">
        <v>55076117.060363501</v>
      </c>
      <c r="J31" s="34">
        <v>-3740266.2593950834</v>
      </c>
      <c r="K31" s="34">
        <v>-20637330.239999998</v>
      </c>
      <c r="L31" s="34">
        <v>-7902180.9600000009</v>
      </c>
      <c r="M31" s="34">
        <v>-8222917.9284638483</v>
      </c>
      <c r="N31" s="444">
        <v>17349434.160264015</v>
      </c>
      <c r="O31" s="251">
        <f>SUM(LisäyksetVähennykset[[#This Row],[Kuntien yhdistymisavustus (-0,98 €/as)]:[TE25: Kunnan työttömyysetuuksien rahoitusvastuun laajentamisen korvaus]])</f>
        <v>-74036518.827231407</v>
      </c>
      <c r="P31" s="112"/>
    </row>
    <row r="32" spans="1:16" s="45" customFormat="1" x14ac:dyDescent="0.25">
      <c r="A32" s="239">
        <v>92</v>
      </c>
      <c r="B32" s="239" t="s">
        <v>39</v>
      </c>
      <c r="C32" s="324">
        <v>-247896.88</v>
      </c>
      <c r="D32" s="121">
        <v>-450261.68</v>
      </c>
      <c r="E32" s="121">
        <v>-247896.88</v>
      </c>
      <c r="F32" s="121">
        <v>-2529.56</v>
      </c>
      <c r="G32" s="121">
        <v>-5390492.3599999994</v>
      </c>
      <c r="H32" s="121">
        <v>-39304888.380000003</v>
      </c>
      <c r="I32" s="121">
        <v>-26465622.019977588</v>
      </c>
      <c r="J32" s="34">
        <v>-1367725.0249086707</v>
      </c>
      <c r="K32" s="34">
        <v>-7517852.3199999994</v>
      </c>
      <c r="L32" s="34">
        <v>-2878639.2800000003</v>
      </c>
      <c r="M32" s="34">
        <v>-4691209.7598953415</v>
      </c>
      <c r="N32" s="444">
        <v>10165974.187999807</v>
      </c>
      <c r="O32" s="251">
        <f>SUM(LisäyksetVähennykset[[#This Row],[Kuntien yhdistymisavustus (-0,98 €/as)]:[TE25: Kunnan työttömyysetuuksien rahoitusvastuun laajentamisen korvaus]])</f>
        <v>-78399039.956781805</v>
      </c>
      <c r="P32" s="112"/>
    </row>
    <row r="33" spans="1:16" s="45" customFormat="1" x14ac:dyDescent="0.25">
      <c r="A33" s="239">
        <v>97</v>
      </c>
      <c r="B33" s="239" t="s">
        <v>40</v>
      </c>
      <c r="C33" s="324">
        <v>-1982.54</v>
      </c>
      <c r="D33" s="121">
        <v>-3600.94</v>
      </c>
      <c r="E33" s="121">
        <v>-1982.54</v>
      </c>
      <c r="F33" s="121">
        <v>-20.23</v>
      </c>
      <c r="G33" s="121">
        <v>-43110.13</v>
      </c>
      <c r="H33" s="121">
        <v>-83511.75</v>
      </c>
      <c r="I33" s="121">
        <v>-405409.91501179541</v>
      </c>
      <c r="J33" s="34">
        <v>65470.545962426251</v>
      </c>
      <c r="K33" s="34">
        <v>-60123.56</v>
      </c>
      <c r="L33" s="34">
        <v>-23021.74</v>
      </c>
      <c r="M33" s="34">
        <v>-5744.3905533653624</v>
      </c>
      <c r="N33" s="444">
        <v>71137.816863066037</v>
      </c>
      <c r="O33" s="251">
        <f>SUM(LisäyksetVähennykset[[#This Row],[Kuntien yhdistymisavustus (-0,98 €/as)]:[TE25: Kunnan työttömyysetuuksien rahoitusvastuun laajentamisen korvaus]])</f>
        <v>-491899.37273966835</v>
      </c>
      <c r="P33" s="112"/>
    </row>
    <row r="34" spans="1:16" s="104" customFormat="1" x14ac:dyDescent="0.25">
      <c r="A34" s="237">
        <v>98</v>
      </c>
      <c r="B34" s="239" t="s">
        <v>41</v>
      </c>
      <c r="C34" s="324">
        <v>-22319.5</v>
      </c>
      <c r="D34" s="121">
        <v>-40539.5</v>
      </c>
      <c r="E34" s="121">
        <v>-22319.5</v>
      </c>
      <c r="F34" s="121">
        <v>-227.75</v>
      </c>
      <c r="G34" s="121">
        <v>-485335.24999999994</v>
      </c>
      <c r="H34" s="121">
        <v>-950220.12</v>
      </c>
      <c r="I34" s="121">
        <v>4495154.9679005193</v>
      </c>
      <c r="J34" s="121">
        <v>1523511.754672203</v>
      </c>
      <c r="K34" s="121">
        <v>-676873</v>
      </c>
      <c r="L34" s="121">
        <v>-259179.50000000003</v>
      </c>
      <c r="M34" s="34">
        <v>-448275.32588950556</v>
      </c>
      <c r="N34" s="445">
        <v>721277.40261503099</v>
      </c>
      <c r="O34" s="251">
        <f>SUM(LisäyksetVähennykset[[#This Row],[Kuntien yhdistymisavustus (-0,98 €/as)]:[TE25: Kunnan työttömyysetuuksien rahoitusvastuun laajentamisen korvaus]])</f>
        <v>3834654.6792982481</v>
      </c>
      <c r="P34" s="60"/>
    </row>
    <row r="35" spans="1:16" s="45" customFormat="1" x14ac:dyDescent="0.25">
      <c r="A35" s="239">
        <v>102</v>
      </c>
      <c r="B35" s="239" t="s">
        <v>42</v>
      </c>
      <c r="C35" s="324">
        <v>-9355.08</v>
      </c>
      <c r="D35" s="121">
        <v>-16991.88</v>
      </c>
      <c r="E35" s="121">
        <v>-9355.08</v>
      </c>
      <c r="F35" s="121">
        <v>-95.460000000000008</v>
      </c>
      <c r="G35" s="121">
        <v>-203425.25999999998</v>
      </c>
      <c r="H35" s="121">
        <v>-301746.48</v>
      </c>
      <c r="I35" s="121">
        <v>310285.04827605054</v>
      </c>
      <c r="J35" s="34">
        <v>-54890.599037698848</v>
      </c>
      <c r="K35" s="34">
        <v>-283707.12</v>
      </c>
      <c r="L35" s="34">
        <v>-108633.48000000001</v>
      </c>
      <c r="M35" s="34">
        <v>-123089.80013575139</v>
      </c>
      <c r="N35" s="444">
        <v>541626.13667940395</v>
      </c>
      <c r="O35" s="251">
        <f>SUM(LisäyksetVähennykset[[#This Row],[Kuntien yhdistymisavustus (-0,98 €/as)]:[TE25: Kunnan työttömyysetuuksien rahoitusvastuun laajentamisen korvaus]])</f>
        <v>-259379.05421799573</v>
      </c>
      <c r="P35" s="112"/>
    </row>
    <row r="36" spans="1:16" s="45" customFormat="1" x14ac:dyDescent="0.25">
      <c r="A36" s="239">
        <v>103</v>
      </c>
      <c r="B36" s="239" t="s">
        <v>43</v>
      </c>
      <c r="C36" s="324">
        <v>-2032.52</v>
      </c>
      <c r="D36" s="121">
        <v>-3691.7200000000003</v>
      </c>
      <c r="E36" s="121">
        <v>-2032.52</v>
      </c>
      <c r="F36" s="121">
        <v>-20.740000000000002</v>
      </c>
      <c r="G36" s="121">
        <v>-44196.939999999995</v>
      </c>
      <c r="H36" s="121">
        <v>-74964.039999999994</v>
      </c>
      <c r="I36" s="121">
        <v>142099.67890654004</v>
      </c>
      <c r="J36" s="34">
        <v>-12172.250848688273</v>
      </c>
      <c r="K36" s="34">
        <v>-61639.28</v>
      </c>
      <c r="L36" s="34">
        <v>-23602.120000000003</v>
      </c>
      <c r="M36" s="34">
        <v>-25995.584956536346</v>
      </c>
      <c r="N36" s="444">
        <v>120371.25168263924</v>
      </c>
      <c r="O36" s="251">
        <f>SUM(LisäyksetVähennykset[[#This Row],[Kuntien yhdistymisavustus (-0,98 €/as)]:[TE25: Kunnan työttömyysetuuksien rahoitusvastuun laajentamisen korvaus]])</f>
        <v>12123.214783954681</v>
      </c>
      <c r="P36" s="112"/>
    </row>
    <row r="37" spans="1:16" s="45" customFormat="1" x14ac:dyDescent="0.25">
      <c r="A37" s="239">
        <v>105</v>
      </c>
      <c r="B37" s="239" t="s">
        <v>44</v>
      </c>
      <c r="C37" s="324">
        <v>-1944.32</v>
      </c>
      <c r="D37" s="121">
        <v>-3531.52</v>
      </c>
      <c r="E37" s="121">
        <v>-1944.32</v>
      </c>
      <c r="F37" s="121">
        <v>-19.84</v>
      </c>
      <c r="G37" s="121">
        <v>-42279.040000000001</v>
      </c>
      <c r="H37" s="121">
        <v>-41470.239999999998</v>
      </c>
      <c r="I37" s="121">
        <v>416536.76124356815</v>
      </c>
      <c r="J37" s="34">
        <v>258116.34138554742</v>
      </c>
      <c r="K37" s="34">
        <v>-58964.479999999996</v>
      </c>
      <c r="L37" s="34">
        <v>-22577.920000000002</v>
      </c>
      <c r="M37" s="34">
        <v>-56444.938531105487</v>
      </c>
      <c r="N37" s="444">
        <v>112731.41746281052</v>
      </c>
      <c r="O37" s="251">
        <f>SUM(LisäyksetVähennykset[[#This Row],[Kuntien yhdistymisavustus (-0,98 €/as)]:[TE25: Kunnan työttömyysetuuksien rahoitusvastuun laajentamisen korvaus]])</f>
        <v>558207.90156082064</v>
      </c>
      <c r="P37" s="112"/>
    </row>
    <row r="38" spans="1:16" s="45" customFormat="1" x14ac:dyDescent="0.25">
      <c r="A38" s="239">
        <v>106</v>
      </c>
      <c r="B38" s="239" t="s">
        <v>45</v>
      </c>
      <c r="C38" s="324">
        <v>-46074.7</v>
      </c>
      <c r="D38" s="121">
        <v>-83686.7</v>
      </c>
      <c r="E38" s="121">
        <v>-46074.7</v>
      </c>
      <c r="F38" s="121">
        <v>-470.15000000000003</v>
      </c>
      <c r="G38" s="121">
        <v>-1001889.6499999999</v>
      </c>
      <c r="H38" s="121">
        <v>-4478762.6500000004</v>
      </c>
      <c r="I38" s="121">
        <v>-1346101.2265264208</v>
      </c>
      <c r="J38" s="34">
        <v>-263593.16194635123</v>
      </c>
      <c r="K38" s="34">
        <v>-1397285.8</v>
      </c>
      <c r="L38" s="34">
        <v>-535030.70000000007</v>
      </c>
      <c r="M38" s="34">
        <v>-260857.88725294711</v>
      </c>
      <c r="N38" s="444">
        <v>2167594.440275576</v>
      </c>
      <c r="O38" s="251">
        <f>SUM(LisäyksetVähennykset[[#This Row],[Kuntien yhdistymisavustus (-0,98 €/as)]:[TE25: Kunnan työttömyysetuuksien rahoitusvastuun laajentamisen korvaus]])</f>
        <v>-7292232.8854501434</v>
      </c>
      <c r="P38" s="112"/>
    </row>
    <row r="39" spans="1:16" s="45" customFormat="1" x14ac:dyDescent="0.25">
      <c r="A39" s="239">
        <v>108</v>
      </c>
      <c r="B39" s="239" t="s">
        <v>46</v>
      </c>
      <c r="C39" s="324">
        <v>-10044.02</v>
      </c>
      <c r="D39" s="121">
        <v>-18243.22</v>
      </c>
      <c r="E39" s="121">
        <v>-10044.02</v>
      </c>
      <c r="F39" s="121">
        <v>-102.49000000000001</v>
      </c>
      <c r="G39" s="121">
        <v>-218406.18999999997</v>
      </c>
      <c r="H39" s="121">
        <v>-422322.49</v>
      </c>
      <c r="I39" s="121">
        <v>874673.67666952522</v>
      </c>
      <c r="J39" s="34">
        <v>-57774.538155944283</v>
      </c>
      <c r="K39" s="34">
        <v>-304600.27999999997</v>
      </c>
      <c r="L39" s="34">
        <v>-116633.62000000001</v>
      </c>
      <c r="M39" s="34">
        <v>-198647.40189720053</v>
      </c>
      <c r="N39" s="444">
        <v>386967.165501957</v>
      </c>
      <c r="O39" s="251">
        <f>SUM(LisäyksetVähennykset[[#This Row],[Kuntien yhdistymisavustus (-0,98 €/as)]:[TE25: Kunnan työttömyysetuuksien rahoitusvastuun laajentamisen korvaus]])</f>
        <v>-95177.427881662559</v>
      </c>
      <c r="P39" s="112"/>
    </row>
    <row r="40" spans="1:16" s="45" customFormat="1" x14ac:dyDescent="0.25">
      <c r="A40" s="239">
        <v>109</v>
      </c>
      <c r="B40" s="239" t="s">
        <v>47</v>
      </c>
      <c r="C40" s="324">
        <v>-67241.72</v>
      </c>
      <c r="D40" s="121">
        <v>-122132.92</v>
      </c>
      <c r="E40" s="121">
        <v>-67241.72</v>
      </c>
      <c r="F40" s="121">
        <v>-686.14</v>
      </c>
      <c r="G40" s="121">
        <v>-1462164.3399999999</v>
      </c>
      <c r="H40" s="121">
        <v>-6510881.9199999999</v>
      </c>
      <c r="I40" s="121">
        <v>804310.22624768852</v>
      </c>
      <c r="J40" s="34">
        <v>-383265.36996635637</v>
      </c>
      <c r="K40" s="34">
        <v>-2039208.0799999998</v>
      </c>
      <c r="L40" s="34">
        <v>-780827.32000000007</v>
      </c>
      <c r="M40" s="34">
        <v>-472428.16392998642</v>
      </c>
      <c r="N40" s="444">
        <v>2513980.6113185212</v>
      </c>
      <c r="O40" s="251">
        <f>SUM(LisäyksetVähennykset[[#This Row],[Kuntien yhdistymisavustus (-0,98 €/as)]:[TE25: Kunnan työttömyysetuuksien rahoitusvastuun laajentamisen korvaus]])</f>
        <v>-8587786.8563301321</v>
      </c>
      <c r="P40" s="112"/>
    </row>
    <row r="41" spans="1:16" s="45" customFormat="1" x14ac:dyDescent="0.25">
      <c r="A41" s="239">
        <v>111</v>
      </c>
      <c r="B41" s="239" t="s">
        <v>48</v>
      </c>
      <c r="C41" s="324">
        <v>-17340.12</v>
      </c>
      <c r="D41" s="121">
        <v>-31495.32</v>
      </c>
      <c r="E41" s="121">
        <v>-17340.12</v>
      </c>
      <c r="F41" s="121">
        <v>-176.94</v>
      </c>
      <c r="G41" s="121">
        <v>-377059.13999999996</v>
      </c>
      <c r="H41" s="121">
        <v>-1240875.3999999999</v>
      </c>
      <c r="I41" s="121">
        <v>3283324.5640364131</v>
      </c>
      <c r="J41" s="34">
        <v>2616390.2529297704</v>
      </c>
      <c r="K41" s="34">
        <v>-525865.67999999993</v>
      </c>
      <c r="L41" s="34">
        <v>-201357.72</v>
      </c>
      <c r="M41" s="34">
        <v>-170367.47166078864</v>
      </c>
      <c r="N41" s="444">
        <v>580310.68038950115</v>
      </c>
      <c r="O41" s="251">
        <f>SUM(LisäyksetVähennykset[[#This Row],[Kuntien yhdistymisavustus (-0,98 €/as)]:[TE25: Kunnan työttömyysetuuksien rahoitusvastuun laajentamisen korvaus]])</f>
        <v>3898147.5856948961</v>
      </c>
      <c r="P41" s="112"/>
    </row>
    <row r="42" spans="1:16" s="45" customFormat="1" x14ac:dyDescent="0.25">
      <c r="A42" s="239">
        <v>139</v>
      </c>
      <c r="B42" s="239" t="s">
        <v>49</v>
      </c>
      <c r="C42" s="324">
        <v>-9559.9</v>
      </c>
      <c r="D42" s="121">
        <v>-17363.900000000001</v>
      </c>
      <c r="E42" s="121">
        <v>-9559.9</v>
      </c>
      <c r="F42" s="121">
        <v>-97.55</v>
      </c>
      <c r="G42" s="121">
        <v>-207879.05</v>
      </c>
      <c r="H42" s="121">
        <v>-268705</v>
      </c>
      <c r="I42" s="121">
        <v>-910061.4245212822</v>
      </c>
      <c r="J42" s="34">
        <v>-715762.76561746711</v>
      </c>
      <c r="K42" s="34">
        <v>-289918.59999999998</v>
      </c>
      <c r="L42" s="34">
        <v>-111011.90000000001</v>
      </c>
      <c r="M42" s="34">
        <v>-286024.1593635155</v>
      </c>
      <c r="N42" s="444">
        <v>551606.1976680411</v>
      </c>
      <c r="O42" s="251">
        <f>SUM(LisäyksetVähennykset[[#This Row],[Kuntien yhdistymisavustus (-0,98 €/as)]:[TE25: Kunnan työttömyysetuuksien rahoitusvastuun laajentamisen korvaus]])</f>
        <v>-2274337.9518342237</v>
      </c>
      <c r="P42" s="112"/>
    </row>
    <row r="43" spans="1:16" s="45" customFormat="1" x14ac:dyDescent="0.25">
      <c r="A43" s="239">
        <v>140</v>
      </c>
      <c r="B43" s="239" t="s">
        <v>50</v>
      </c>
      <c r="C43" s="324">
        <v>-19800.900000000001</v>
      </c>
      <c r="D43" s="121">
        <v>-35964.9</v>
      </c>
      <c r="E43" s="121">
        <v>-19800.900000000001</v>
      </c>
      <c r="F43" s="121">
        <v>-202.05</v>
      </c>
      <c r="G43" s="121">
        <v>-430568.55</v>
      </c>
      <c r="H43" s="121">
        <v>-1338079.93</v>
      </c>
      <c r="I43" s="121">
        <v>5687944.3897173535</v>
      </c>
      <c r="J43" s="34">
        <v>1898067.9937266516</v>
      </c>
      <c r="K43" s="34">
        <v>-600492.6</v>
      </c>
      <c r="L43" s="34">
        <v>-229932.90000000002</v>
      </c>
      <c r="M43" s="34">
        <v>-415160.53784623463</v>
      </c>
      <c r="N43" s="444">
        <v>778185.43467979413</v>
      </c>
      <c r="O43" s="251">
        <f>SUM(LisäyksetVähennykset[[#This Row],[Kuntien yhdistymisavustus (-0,98 €/as)]:[TE25: Kunnan työttömyysetuuksien rahoitusvastuun laajentamisen korvaus]])</f>
        <v>5274194.5502775647</v>
      </c>
      <c r="P43" s="112"/>
    </row>
    <row r="44" spans="1:16" s="45" customFormat="1" x14ac:dyDescent="0.25">
      <c r="A44" s="239">
        <v>142</v>
      </c>
      <c r="B44" s="239" t="s">
        <v>51</v>
      </c>
      <c r="C44" s="324">
        <v>-6202.42</v>
      </c>
      <c r="D44" s="121">
        <v>-11265.62</v>
      </c>
      <c r="E44" s="121">
        <v>-6202.42</v>
      </c>
      <c r="F44" s="121">
        <v>-63.29</v>
      </c>
      <c r="G44" s="121">
        <v>-134870.99</v>
      </c>
      <c r="H44" s="121">
        <v>-283490.31</v>
      </c>
      <c r="I44" s="121">
        <v>302401.4120114441</v>
      </c>
      <c r="J44" s="34">
        <v>-36635.0391114616</v>
      </c>
      <c r="K44" s="34">
        <v>-188097.88</v>
      </c>
      <c r="L44" s="34">
        <v>-72024.02</v>
      </c>
      <c r="M44" s="34">
        <v>-77447.696097536347</v>
      </c>
      <c r="N44" s="444">
        <v>182776.87291591475</v>
      </c>
      <c r="O44" s="251">
        <f>SUM(LisäyksetVähennykset[[#This Row],[Kuntien yhdistymisavustus (-0,98 €/as)]:[TE25: Kunnan työttömyysetuuksien rahoitusvastuun laajentamisen korvaus]])</f>
        <v>-331121.40028163913</v>
      </c>
      <c r="P44" s="112"/>
    </row>
    <row r="45" spans="1:16" s="45" customFormat="1" x14ac:dyDescent="0.25">
      <c r="A45" s="239">
        <v>143</v>
      </c>
      <c r="B45" s="239" t="s">
        <v>52</v>
      </c>
      <c r="C45" s="324">
        <v>-6569.92</v>
      </c>
      <c r="D45" s="121">
        <v>-11933.12</v>
      </c>
      <c r="E45" s="121">
        <v>-6569.92</v>
      </c>
      <c r="F45" s="121">
        <v>-67.040000000000006</v>
      </c>
      <c r="G45" s="121">
        <v>-142862.24</v>
      </c>
      <c r="H45" s="121">
        <v>-417419.24</v>
      </c>
      <c r="I45" s="121">
        <v>-569157.69478586689</v>
      </c>
      <c r="J45" s="34">
        <v>-38324.847188558539</v>
      </c>
      <c r="K45" s="34">
        <v>-199242.88</v>
      </c>
      <c r="L45" s="34">
        <v>-76291.520000000004</v>
      </c>
      <c r="M45" s="34">
        <v>-71101.64017265338</v>
      </c>
      <c r="N45" s="444">
        <v>334277.64786337712</v>
      </c>
      <c r="O45" s="251">
        <f>SUM(LisäyksetVähennykset[[#This Row],[Kuntien yhdistymisavustus (-0,98 €/as)]:[TE25: Kunnan työttömyysetuuksien rahoitusvastuun laajentamisen korvaus]])</f>
        <v>-1205262.4142837015</v>
      </c>
      <c r="P45" s="112"/>
    </row>
    <row r="46" spans="1:16" s="45" customFormat="1" x14ac:dyDescent="0.25">
      <c r="A46" s="239">
        <v>145</v>
      </c>
      <c r="B46" s="239" t="s">
        <v>53</v>
      </c>
      <c r="C46" s="324">
        <v>-12156.9</v>
      </c>
      <c r="D46" s="121">
        <v>-22080.9</v>
      </c>
      <c r="E46" s="121">
        <v>-12156.9</v>
      </c>
      <c r="F46" s="121">
        <v>-124.05</v>
      </c>
      <c r="G46" s="121">
        <v>-264350.55</v>
      </c>
      <c r="H46" s="121">
        <v>-432743.09</v>
      </c>
      <c r="I46" s="121">
        <v>918783.69266658579</v>
      </c>
      <c r="J46" s="34">
        <v>-69670.787018706731</v>
      </c>
      <c r="K46" s="34">
        <v>-368676.6</v>
      </c>
      <c r="L46" s="34">
        <v>-141168.90000000002</v>
      </c>
      <c r="M46" s="34">
        <v>-304802.08168374316</v>
      </c>
      <c r="N46" s="444">
        <v>366573.14791111095</v>
      </c>
      <c r="O46" s="251">
        <f>SUM(LisäyksetVähennykset[[#This Row],[Kuntien yhdistymisavustus (-0,98 €/as)]:[TE25: Kunnan työttömyysetuuksien rahoitusvastuun laajentamisen korvaus]])</f>
        <v>-342573.91812475323</v>
      </c>
      <c r="P46" s="112"/>
    </row>
    <row r="47" spans="1:16" s="45" customFormat="1" x14ac:dyDescent="0.25">
      <c r="A47" s="239">
        <v>146</v>
      </c>
      <c r="B47" s="239" t="s">
        <v>54</v>
      </c>
      <c r="C47" s="324">
        <v>-4207.1400000000003</v>
      </c>
      <c r="D47" s="121">
        <v>-7641.54</v>
      </c>
      <c r="E47" s="121">
        <v>-4207.1400000000003</v>
      </c>
      <c r="F47" s="121">
        <v>-42.93</v>
      </c>
      <c r="G47" s="121">
        <v>-91483.83</v>
      </c>
      <c r="H47" s="121">
        <v>-191018.49</v>
      </c>
      <c r="I47" s="121">
        <v>304573.67127162195</v>
      </c>
      <c r="J47" s="34">
        <v>-25302.059607731473</v>
      </c>
      <c r="K47" s="34">
        <v>-127587.95999999999</v>
      </c>
      <c r="L47" s="34">
        <v>-48854.340000000004</v>
      </c>
      <c r="M47" s="34">
        <v>-61485.163385282736</v>
      </c>
      <c r="N47" s="444">
        <v>151013.83184553613</v>
      </c>
      <c r="O47" s="251">
        <f>SUM(LisäyksetVähennykset[[#This Row],[Kuntien yhdistymisavustus (-0,98 €/as)]:[TE25: Kunnan työttömyysetuuksien rahoitusvastuun laajentamisen korvaus]])</f>
        <v>-106243.08987585612</v>
      </c>
      <c r="P47" s="112"/>
    </row>
    <row r="48" spans="1:16" s="45" customFormat="1" x14ac:dyDescent="0.25">
      <c r="A48" s="239">
        <v>148</v>
      </c>
      <c r="B48" s="239" t="s">
        <v>55</v>
      </c>
      <c r="C48" s="324">
        <v>-7099.12</v>
      </c>
      <c r="D48" s="121">
        <v>-12894.32</v>
      </c>
      <c r="E48" s="121">
        <v>-7099.12</v>
      </c>
      <c r="F48" s="121">
        <v>-72.44</v>
      </c>
      <c r="G48" s="121">
        <v>-154369.63999999998</v>
      </c>
      <c r="H48" s="121">
        <v>-139914.12</v>
      </c>
      <c r="I48" s="121">
        <v>804492.87175756262</v>
      </c>
      <c r="J48" s="34">
        <v>2045203.6087959716</v>
      </c>
      <c r="K48" s="34">
        <v>-215291.68</v>
      </c>
      <c r="L48" s="34">
        <v>-82436.72</v>
      </c>
      <c r="M48" s="34">
        <v>-263800.19165603269</v>
      </c>
      <c r="N48" s="444">
        <v>258610.77684593294</v>
      </c>
      <c r="O48" s="251">
        <f>SUM(LisäyksetVähennykset[[#This Row],[Kuntien yhdistymisavustus (-0,98 €/as)]:[TE25: Kunnan työttömyysetuuksien rahoitusvastuun laajentamisen korvaus]])</f>
        <v>2225329.9057434341</v>
      </c>
      <c r="P48" s="112"/>
    </row>
    <row r="49" spans="1:16" s="45" customFormat="1" x14ac:dyDescent="0.25">
      <c r="A49" s="239">
        <v>149</v>
      </c>
      <c r="B49" s="239" t="s">
        <v>56</v>
      </c>
      <c r="C49" s="324">
        <v>-5283.18</v>
      </c>
      <c r="D49" s="121">
        <v>-9595.98</v>
      </c>
      <c r="E49" s="121">
        <v>-5283.18</v>
      </c>
      <c r="F49" s="121">
        <v>-53.910000000000004</v>
      </c>
      <c r="G49" s="121">
        <v>-114882.20999999999</v>
      </c>
      <c r="H49" s="121">
        <v>-132399.63</v>
      </c>
      <c r="I49" s="121">
        <v>653747.95431239984</v>
      </c>
      <c r="J49" s="34">
        <v>133394.85535980319</v>
      </c>
      <c r="K49" s="34">
        <v>-160220.51999999999</v>
      </c>
      <c r="L49" s="34">
        <v>-61349.58</v>
      </c>
      <c r="M49" s="34">
        <v>-64243.296380678024</v>
      </c>
      <c r="N49" s="444">
        <v>38187.848451073107</v>
      </c>
      <c r="O49" s="251">
        <f>SUM(LisäyksetVähennykset[[#This Row],[Kuntien yhdistymisavustus (-0,98 €/as)]:[TE25: Kunnan työttömyysetuuksien rahoitusvastuun laajentamisen korvaus]])</f>
        <v>272019.17174259812</v>
      </c>
      <c r="P49" s="112"/>
    </row>
    <row r="50" spans="1:16" s="45" customFormat="1" x14ac:dyDescent="0.25">
      <c r="A50" s="239">
        <v>151</v>
      </c>
      <c r="B50" s="239" t="s">
        <v>57</v>
      </c>
      <c r="C50" s="324">
        <v>-1735.58</v>
      </c>
      <c r="D50" s="121">
        <v>-3152.38</v>
      </c>
      <c r="E50" s="121">
        <v>-1735.58</v>
      </c>
      <c r="F50" s="121">
        <v>-17.71</v>
      </c>
      <c r="G50" s="121">
        <v>-37740.009999999995</v>
      </c>
      <c r="H50" s="121">
        <v>-29910.6</v>
      </c>
      <c r="I50" s="121">
        <v>-213180.22948828325</v>
      </c>
      <c r="J50" s="34">
        <v>-197338.96147141678</v>
      </c>
      <c r="K50" s="34">
        <v>-52634.119999999995</v>
      </c>
      <c r="L50" s="34">
        <v>-20153.980000000003</v>
      </c>
      <c r="M50" s="34">
        <v>-14828.175074502278</v>
      </c>
      <c r="N50" s="444">
        <v>60101.949634589699</v>
      </c>
      <c r="O50" s="251">
        <f>SUM(LisäyksetVähennykset[[#This Row],[Kuntien yhdistymisavustus (-0,98 €/as)]:[TE25: Kunnan työttömyysetuuksien rahoitusvastuun laajentamisen korvaus]])</f>
        <v>-512325.37639961252</v>
      </c>
      <c r="P50" s="112"/>
    </row>
    <row r="51" spans="1:16" s="45" customFormat="1" x14ac:dyDescent="0.25">
      <c r="A51" s="239">
        <v>152</v>
      </c>
      <c r="B51" s="239" t="s">
        <v>58</v>
      </c>
      <c r="C51" s="324">
        <v>-4175.78</v>
      </c>
      <c r="D51" s="121">
        <v>-7584.58</v>
      </c>
      <c r="E51" s="121">
        <v>-4175.78</v>
      </c>
      <c r="F51" s="121">
        <v>-42.61</v>
      </c>
      <c r="G51" s="121">
        <v>-90801.909999999989</v>
      </c>
      <c r="H51" s="121">
        <v>-121239.44</v>
      </c>
      <c r="I51" s="121">
        <v>225339.63208022303</v>
      </c>
      <c r="J51" s="34">
        <v>-24817.647958963687</v>
      </c>
      <c r="K51" s="34">
        <v>-126636.92</v>
      </c>
      <c r="L51" s="34">
        <v>-48490.18</v>
      </c>
      <c r="M51" s="34">
        <v>-69067.926294517369</v>
      </c>
      <c r="N51" s="444">
        <v>152581.63259346157</v>
      </c>
      <c r="O51" s="251">
        <f>SUM(LisäyksetVähennykset[[#This Row],[Kuntien yhdistymisavustus (-0,98 €/as)]:[TE25: Kunnan työttömyysetuuksien rahoitusvastuun laajentamisen korvaus]])</f>
        <v>-119111.50957979643</v>
      </c>
      <c r="P51" s="112"/>
    </row>
    <row r="52" spans="1:16" s="45" customFormat="1" x14ac:dyDescent="0.25">
      <c r="A52" s="239">
        <v>153</v>
      </c>
      <c r="B52" s="239" t="s">
        <v>59</v>
      </c>
      <c r="C52" s="324">
        <v>-23858.1</v>
      </c>
      <c r="D52" s="121">
        <v>-43334.1</v>
      </c>
      <c r="E52" s="121">
        <v>-23858.1</v>
      </c>
      <c r="F52" s="121">
        <v>-243.45000000000002</v>
      </c>
      <c r="G52" s="121">
        <v>-518791.94999999995</v>
      </c>
      <c r="H52" s="121">
        <v>-2433564.31</v>
      </c>
      <c r="I52" s="121">
        <v>5223923.2469535852</v>
      </c>
      <c r="J52" s="34">
        <v>2678935.1783376588</v>
      </c>
      <c r="K52" s="34">
        <v>-723533.4</v>
      </c>
      <c r="L52" s="34">
        <v>-277046.10000000003</v>
      </c>
      <c r="M52" s="34">
        <v>-361132.46730654495</v>
      </c>
      <c r="N52" s="444">
        <v>1970819.4952160623</v>
      </c>
      <c r="O52" s="251">
        <f>SUM(LisäyksetVähennykset[[#This Row],[Kuntien yhdistymisavustus (-0,98 €/as)]:[TE25: Kunnan työttömyysetuuksien rahoitusvastuun laajentamisen korvaus]])</f>
        <v>5468315.9432007615</v>
      </c>
      <c r="P52" s="112"/>
    </row>
    <row r="53" spans="1:16" s="45" customFormat="1" x14ac:dyDescent="0.25">
      <c r="A53" s="239">
        <v>165</v>
      </c>
      <c r="B53" s="239" t="s">
        <v>60</v>
      </c>
      <c r="C53" s="324">
        <v>-15549.66</v>
      </c>
      <c r="D53" s="121">
        <v>-28243.260000000002</v>
      </c>
      <c r="E53" s="121">
        <v>-15549.66</v>
      </c>
      <c r="F53" s="121">
        <v>-158.67000000000002</v>
      </c>
      <c r="G53" s="121">
        <v>-338125.76999999996</v>
      </c>
      <c r="H53" s="121">
        <v>-959139.83999999997</v>
      </c>
      <c r="I53" s="121">
        <v>696649.80188388797</v>
      </c>
      <c r="J53" s="34">
        <v>-91700.251650460457</v>
      </c>
      <c r="K53" s="34">
        <v>-471567.24</v>
      </c>
      <c r="L53" s="34">
        <v>-180566.46000000002</v>
      </c>
      <c r="M53" s="34">
        <v>-178627.99995344426</v>
      </c>
      <c r="N53" s="444">
        <v>637902.4292259661</v>
      </c>
      <c r="O53" s="251">
        <f>SUM(LisäyksetVähennykset[[#This Row],[Kuntien yhdistymisavustus (-0,98 €/as)]:[TE25: Kunnan työttömyysetuuksien rahoitusvastuun laajentamisen korvaus]])</f>
        <v>-944676.5804940504</v>
      </c>
      <c r="P53" s="112"/>
    </row>
    <row r="54" spans="1:16" s="45" customFormat="1" x14ac:dyDescent="0.25">
      <c r="A54" s="239">
        <v>167</v>
      </c>
      <c r="B54" s="239" t="s">
        <v>61</v>
      </c>
      <c r="C54" s="324">
        <v>-77546.42</v>
      </c>
      <c r="D54" s="121">
        <v>-140849.62</v>
      </c>
      <c r="E54" s="121">
        <v>-77546.42</v>
      </c>
      <c r="F54" s="121">
        <v>-791.29</v>
      </c>
      <c r="G54" s="121">
        <v>-1686238.99</v>
      </c>
      <c r="H54" s="121">
        <v>-7507572.4299999997</v>
      </c>
      <c r="I54" s="121">
        <v>1010348.5497270249</v>
      </c>
      <c r="J54" s="34">
        <v>-436606.97826671635</v>
      </c>
      <c r="K54" s="34">
        <v>-2351713.88</v>
      </c>
      <c r="L54" s="34">
        <v>-900488.02</v>
      </c>
      <c r="M54" s="34">
        <v>-943875.52603798616</v>
      </c>
      <c r="N54" s="444">
        <v>3139853.0823817085</v>
      </c>
      <c r="O54" s="251">
        <f>SUM(LisäyksetVähennykset[[#This Row],[Kuntien yhdistymisavustus (-0,98 €/as)]:[TE25: Kunnan työttömyysetuuksien rahoitusvastuun laajentamisen korvaus]])</f>
        <v>-9973027.9421959668</v>
      </c>
      <c r="P54" s="112"/>
    </row>
    <row r="55" spans="1:16" s="45" customFormat="1" x14ac:dyDescent="0.25">
      <c r="A55" s="239">
        <v>169</v>
      </c>
      <c r="B55" s="239" t="s">
        <v>62</v>
      </c>
      <c r="C55" s="324">
        <v>-4699.1000000000004</v>
      </c>
      <c r="D55" s="121">
        <v>-8535.1</v>
      </c>
      <c r="E55" s="121">
        <v>-4699.1000000000004</v>
      </c>
      <c r="F55" s="121">
        <v>-47.95</v>
      </c>
      <c r="G55" s="121">
        <v>-102181.45</v>
      </c>
      <c r="H55" s="121">
        <v>-170970.81</v>
      </c>
      <c r="I55" s="121">
        <v>348419.59021290694</v>
      </c>
      <c r="J55" s="34">
        <v>-28107.14101571239</v>
      </c>
      <c r="K55" s="34">
        <v>-142507.4</v>
      </c>
      <c r="L55" s="34">
        <v>-54567.100000000006</v>
      </c>
      <c r="M55" s="34">
        <v>-71943.926100750396</v>
      </c>
      <c r="N55" s="444">
        <v>236395.50705608181</v>
      </c>
      <c r="O55" s="251">
        <f>SUM(LisäyksetVähennykset[[#This Row],[Kuntien yhdistymisavustus (-0,98 €/as)]:[TE25: Kunnan työttömyysetuuksien rahoitusvastuun laajentamisen korvaus]])</f>
        <v>-3443.9798474740528</v>
      </c>
      <c r="P55" s="112"/>
    </row>
    <row r="56" spans="1:16" s="45" customFormat="1" x14ac:dyDescent="0.25">
      <c r="A56" s="239">
        <v>171</v>
      </c>
      <c r="B56" s="239" t="s">
        <v>63</v>
      </c>
      <c r="C56" s="324">
        <v>-4404.12</v>
      </c>
      <c r="D56" s="121">
        <v>-7999.32</v>
      </c>
      <c r="E56" s="121">
        <v>-4404.12</v>
      </c>
      <c r="F56" s="121">
        <v>-44.94</v>
      </c>
      <c r="G56" s="121">
        <v>-95767.14</v>
      </c>
      <c r="H56" s="121">
        <v>-185272.88</v>
      </c>
      <c r="I56" s="121">
        <v>-11485.531544051584</v>
      </c>
      <c r="J56" s="34">
        <v>-25572.428900066985</v>
      </c>
      <c r="K56" s="34">
        <v>-133561.68</v>
      </c>
      <c r="L56" s="34">
        <v>-51141.72</v>
      </c>
      <c r="M56" s="34">
        <v>-52830.912746226626</v>
      </c>
      <c r="N56" s="444">
        <v>252707.80440952297</v>
      </c>
      <c r="O56" s="251">
        <f>SUM(LisäyksetVähennykset[[#This Row],[Kuntien yhdistymisavustus (-0,98 €/as)]:[TE25: Kunnan työttömyysetuuksien rahoitusvastuun laajentamisen korvaus]])</f>
        <v>-319776.98878082231</v>
      </c>
      <c r="P56" s="112"/>
    </row>
    <row r="57" spans="1:16" s="45" customFormat="1" x14ac:dyDescent="0.25">
      <c r="A57" s="239">
        <v>172</v>
      </c>
      <c r="B57" s="239" t="s">
        <v>64</v>
      </c>
      <c r="C57" s="324">
        <v>-3997.42</v>
      </c>
      <c r="D57" s="121">
        <v>-7260.62</v>
      </c>
      <c r="E57" s="121">
        <v>-3997.42</v>
      </c>
      <c r="F57" s="121">
        <v>-40.79</v>
      </c>
      <c r="G57" s="121">
        <v>-86923.489999999991</v>
      </c>
      <c r="H57" s="121">
        <v>-341415.8</v>
      </c>
      <c r="I57" s="121">
        <v>50478.673624909396</v>
      </c>
      <c r="J57" s="34">
        <v>-23493.964965237752</v>
      </c>
      <c r="K57" s="34">
        <v>-121227.87999999999</v>
      </c>
      <c r="L57" s="34">
        <v>-46419.020000000004</v>
      </c>
      <c r="M57" s="34">
        <v>-51674.982529871246</v>
      </c>
      <c r="N57" s="444">
        <v>155567.12333135976</v>
      </c>
      <c r="O57" s="251">
        <f>SUM(LisäyksetVähennykset[[#This Row],[Kuntien yhdistymisavustus (-0,98 €/as)]:[TE25: Kunnan työttömyysetuuksien rahoitusvastuun laajentamisen korvaus]])</f>
        <v>-480405.59053883987</v>
      </c>
      <c r="P57" s="112"/>
    </row>
    <row r="58" spans="1:16" s="45" customFormat="1" x14ac:dyDescent="0.25">
      <c r="A58" s="239">
        <v>176</v>
      </c>
      <c r="B58" s="239" t="s">
        <v>65</v>
      </c>
      <c r="C58" s="324">
        <v>-3977.8199999999997</v>
      </c>
      <c r="D58" s="121">
        <v>-7225.02</v>
      </c>
      <c r="E58" s="121">
        <v>-3977.8199999999997</v>
      </c>
      <c r="F58" s="121">
        <v>-40.590000000000003</v>
      </c>
      <c r="G58" s="121">
        <v>-86497.29</v>
      </c>
      <c r="H58" s="121">
        <v>-183219.38</v>
      </c>
      <c r="I58" s="121">
        <v>-1211231.1006262582</v>
      </c>
      <c r="J58" s="34">
        <v>-696863.98052455066</v>
      </c>
      <c r="K58" s="34">
        <v>-120633.48</v>
      </c>
      <c r="L58" s="34">
        <v>-46191.420000000006</v>
      </c>
      <c r="M58" s="34">
        <v>-25442.176438252871</v>
      </c>
      <c r="N58" s="444">
        <v>223821.04717298021</v>
      </c>
      <c r="O58" s="251">
        <f>SUM(LisäyksetVähennykset[[#This Row],[Kuntien yhdistymisavustus (-0,98 €/as)]:[TE25: Kunnan työttömyysetuuksien rahoitusvastuun laajentamisen korvaus]])</f>
        <v>-2161479.0304160812</v>
      </c>
      <c r="P58" s="112"/>
    </row>
    <row r="59" spans="1:16" s="45" customFormat="1" x14ac:dyDescent="0.25">
      <c r="A59" s="239">
        <v>177</v>
      </c>
      <c r="B59" s="239" t="s">
        <v>66</v>
      </c>
      <c r="C59" s="324">
        <v>-1629.74</v>
      </c>
      <c r="D59" s="121">
        <v>-2960.14</v>
      </c>
      <c r="E59" s="121">
        <v>-1629.74</v>
      </c>
      <c r="F59" s="121">
        <v>-16.63</v>
      </c>
      <c r="G59" s="121">
        <v>-35438.53</v>
      </c>
      <c r="H59" s="121">
        <v>-64582.04</v>
      </c>
      <c r="I59" s="121">
        <v>360287.54861490434</v>
      </c>
      <c r="J59" s="34">
        <v>240825.40771867766</v>
      </c>
      <c r="K59" s="34">
        <v>-49424.36</v>
      </c>
      <c r="L59" s="34">
        <v>-18924.940000000002</v>
      </c>
      <c r="M59" s="34">
        <v>-18740.815000791215</v>
      </c>
      <c r="N59" s="444">
        <v>82428.2548913098</v>
      </c>
      <c r="O59" s="251">
        <f>SUM(LisäyksetVähennykset[[#This Row],[Kuntien yhdistymisavustus (-0,98 €/as)]:[TE25: Kunnan työttömyysetuuksien rahoitusvastuun laajentamisen korvaus]])</f>
        <v>490194.27622410061</v>
      </c>
      <c r="P59" s="112"/>
    </row>
    <row r="60" spans="1:16" s="45" customFormat="1" x14ac:dyDescent="0.25">
      <c r="A60" s="239">
        <v>178</v>
      </c>
      <c r="B60" s="239" t="s">
        <v>67</v>
      </c>
      <c r="C60" s="324">
        <v>-5457.62</v>
      </c>
      <c r="D60" s="121">
        <v>-9912.82</v>
      </c>
      <c r="E60" s="121">
        <v>-5457.62</v>
      </c>
      <c r="F60" s="121">
        <v>-55.69</v>
      </c>
      <c r="G60" s="121">
        <v>-118675.39</v>
      </c>
      <c r="H60" s="121">
        <v>-167094.68</v>
      </c>
      <c r="I60" s="121">
        <v>563572.22020073293</v>
      </c>
      <c r="J60" s="34">
        <v>-32495.009322574104</v>
      </c>
      <c r="K60" s="34">
        <v>-165510.68</v>
      </c>
      <c r="L60" s="34">
        <v>-63375.22</v>
      </c>
      <c r="M60" s="34">
        <v>-63408.339366280539</v>
      </c>
      <c r="N60" s="444">
        <v>203959.63121501342</v>
      </c>
      <c r="O60" s="251">
        <f>SUM(LisäyksetVähennykset[[#This Row],[Kuntien yhdistymisavustus (-0,98 €/as)]:[TE25: Kunnan työttömyysetuuksien rahoitusvastuun laajentamisen korvaus]])</f>
        <v>136088.78272689178</v>
      </c>
      <c r="P60" s="112"/>
    </row>
    <row r="61" spans="1:16" s="45" customFormat="1" x14ac:dyDescent="0.25">
      <c r="A61" s="239">
        <v>179</v>
      </c>
      <c r="B61" s="239" t="s">
        <v>68</v>
      </c>
      <c r="C61" s="324">
        <v>-146897.1</v>
      </c>
      <c r="D61" s="121">
        <v>-266813.09999999998</v>
      </c>
      <c r="E61" s="121">
        <v>-146897.1</v>
      </c>
      <c r="F61" s="121">
        <v>-1498.95</v>
      </c>
      <c r="G61" s="121">
        <v>-3194262.4499999997</v>
      </c>
      <c r="H61" s="121">
        <v>-18270332.16</v>
      </c>
      <c r="I61" s="121">
        <v>-16953557.2812845</v>
      </c>
      <c r="J61" s="34">
        <v>-821736.7698114696</v>
      </c>
      <c r="K61" s="34">
        <v>-4454879.3999999994</v>
      </c>
      <c r="L61" s="34">
        <v>-1705805.1</v>
      </c>
      <c r="M61" s="34">
        <v>-1404943.0091428454</v>
      </c>
      <c r="N61" s="444">
        <v>7246237.8489585929</v>
      </c>
      <c r="O61" s="251">
        <f>SUM(LisäyksetVähennykset[[#This Row],[Kuntien yhdistymisavustus (-0,98 €/as)]:[TE25: Kunnan työttömyysetuuksien rahoitusvastuun laajentamisen korvaus]])</f>
        <v>-40121384.571280211</v>
      </c>
      <c r="P61" s="112"/>
    </row>
    <row r="62" spans="1:16" s="45" customFormat="1" x14ac:dyDescent="0.25">
      <c r="A62" s="239">
        <v>181</v>
      </c>
      <c r="B62" s="239" t="s">
        <v>69</v>
      </c>
      <c r="C62" s="324">
        <v>-1629.74</v>
      </c>
      <c r="D62" s="121">
        <v>-2960.14</v>
      </c>
      <c r="E62" s="121">
        <v>-1629.74</v>
      </c>
      <c r="F62" s="121">
        <v>-16.63</v>
      </c>
      <c r="G62" s="121">
        <v>-35438.53</v>
      </c>
      <c r="H62" s="121">
        <v>-48864.21</v>
      </c>
      <c r="I62" s="121">
        <v>394555.77329883224</v>
      </c>
      <c r="J62" s="34">
        <v>159517.99928330045</v>
      </c>
      <c r="K62" s="34">
        <v>-49424.36</v>
      </c>
      <c r="L62" s="34">
        <v>-18924.940000000002</v>
      </c>
      <c r="M62" s="34">
        <v>-43482.105512486196</v>
      </c>
      <c r="N62" s="444">
        <v>67066.497713681718</v>
      </c>
      <c r="O62" s="251">
        <f>SUM(LisäyksetVähennykset[[#This Row],[Kuntien yhdistymisavustus (-0,98 €/as)]:[TE25: Kunnan työttömyysetuuksien rahoitusvastuun laajentamisen korvaus]])</f>
        <v>418769.87478332827</v>
      </c>
      <c r="P62" s="112"/>
    </row>
    <row r="63" spans="1:16" s="45" customFormat="1" x14ac:dyDescent="0.25">
      <c r="A63" s="239">
        <v>182</v>
      </c>
      <c r="B63" s="239" t="s">
        <v>70</v>
      </c>
      <c r="C63" s="324">
        <v>-18639.599999999999</v>
      </c>
      <c r="D63" s="121">
        <v>-33855.599999999999</v>
      </c>
      <c r="E63" s="121">
        <v>-18639.599999999999</v>
      </c>
      <c r="F63" s="121">
        <v>-190.20000000000002</v>
      </c>
      <c r="G63" s="121">
        <v>-405316.19999999995</v>
      </c>
      <c r="H63" s="121">
        <v>-1539528.28</v>
      </c>
      <c r="I63" s="121">
        <v>-1698618.1868244917</v>
      </c>
      <c r="J63" s="34">
        <v>-108975.72289198148</v>
      </c>
      <c r="K63" s="34">
        <v>-565274.4</v>
      </c>
      <c r="L63" s="34">
        <v>-216447.6</v>
      </c>
      <c r="M63" s="34">
        <v>-60535.867511742916</v>
      </c>
      <c r="N63" s="444">
        <v>1296076.7919070318</v>
      </c>
      <c r="O63" s="251">
        <f>SUM(LisäyksetVähennykset[[#This Row],[Kuntien yhdistymisavustus (-0,98 €/as)]:[TE25: Kunnan työttömyysetuuksien rahoitusvastuun laajentamisen korvaus]])</f>
        <v>-3369944.4653211841</v>
      </c>
      <c r="P63" s="112"/>
    </row>
    <row r="64" spans="1:16" s="45" customFormat="1" x14ac:dyDescent="0.25">
      <c r="A64" s="239">
        <v>186</v>
      </c>
      <c r="B64" s="239" t="s">
        <v>71</v>
      </c>
      <c r="C64" s="324">
        <v>-46005.120000000003</v>
      </c>
      <c r="D64" s="121">
        <v>-83560.320000000007</v>
      </c>
      <c r="E64" s="121">
        <v>-46005.120000000003</v>
      </c>
      <c r="F64" s="121">
        <v>-469.44</v>
      </c>
      <c r="G64" s="121">
        <v>-1000376.6399999999</v>
      </c>
      <c r="H64" s="121">
        <v>-6434922.0499999998</v>
      </c>
      <c r="I64" s="121">
        <v>-5507718.4701112546</v>
      </c>
      <c r="J64" s="34">
        <v>-257019.80852644416</v>
      </c>
      <c r="K64" s="34">
        <v>-1395175.68</v>
      </c>
      <c r="L64" s="34">
        <v>-534222.72000000009</v>
      </c>
      <c r="M64" s="34">
        <v>-369762.51627867861</v>
      </c>
      <c r="N64" s="444">
        <v>1230984.5746319396</v>
      </c>
      <c r="O64" s="251">
        <f>SUM(LisäyksetVähennykset[[#This Row],[Kuntien yhdistymisavustus (-0,98 €/as)]:[TE25: Kunnan työttömyysetuuksien rahoitusvastuun laajentamisen korvaus]])</f>
        <v>-14444253.310284436</v>
      </c>
      <c r="P64" s="112"/>
    </row>
    <row r="65" spans="1:16" s="45" customFormat="1" x14ac:dyDescent="0.25">
      <c r="A65" s="239">
        <v>202</v>
      </c>
      <c r="B65" s="239" t="s">
        <v>72</v>
      </c>
      <c r="C65" s="324">
        <v>-35941.5</v>
      </c>
      <c r="D65" s="121">
        <v>-65281.5</v>
      </c>
      <c r="E65" s="121">
        <v>-35941.5</v>
      </c>
      <c r="F65" s="121">
        <v>-366.75</v>
      </c>
      <c r="G65" s="121">
        <v>-781544.25</v>
      </c>
      <c r="H65" s="121">
        <v>-1592087.31</v>
      </c>
      <c r="I65" s="121">
        <v>5611023.2644015951</v>
      </c>
      <c r="J65" s="34">
        <v>653709.0580362411</v>
      </c>
      <c r="K65" s="34">
        <v>-1089981</v>
      </c>
      <c r="L65" s="34">
        <v>-417361.5</v>
      </c>
      <c r="M65" s="34">
        <v>-618587.7231094538</v>
      </c>
      <c r="N65" s="444">
        <v>1227989.8820834362</v>
      </c>
      <c r="O65" s="251">
        <f>SUM(LisäyksetVähennykset[[#This Row],[Kuntien yhdistymisavustus (-0,98 €/as)]:[TE25: Kunnan työttömyysetuuksien rahoitusvastuun laajentamisen korvaus]])</f>
        <v>2855629.1714118188</v>
      </c>
      <c r="P65" s="112"/>
    </row>
    <row r="66" spans="1:16" s="45" customFormat="1" x14ac:dyDescent="0.25">
      <c r="A66" s="239">
        <v>204</v>
      </c>
      <c r="B66" s="239" t="s">
        <v>73</v>
      </c>
      <c r="C66" s="324">
        <v>-2496.06</v>
      </c>
      <c r="D66" s="121">
        <v>-4533.66</v>
      </c>
      <c r="E66" s="121">
        <v>-2496.06</v>
      </c>
      <c r="F66" s="121">
        <v>-25.47</v>
      </c>
      <c r="G66" s="121">
        <v>-54276.57</v>
      </c>
      <c r="H66" s="121">
        <v>-130969</v>
      </c>
      <c r="I66" s="121">
        <v>-781894.76511632674</v>
      </c>
      <c r="J66" s="34">
        <v>-798628.88900324993</v>
      </c>
      <c r="K66" s="34">
        <v>-75696.84</v>
      </c>
      <c r="L66" s="34">
        <v>-28984.86</v>
      </c>
      <c r="M66" s="34">
        <v>-732.7936381036011</v>
      </c>
      <c r="N66" s="444">
        <v>80854.91897010681</v>
      </c>
      <c r="O66" s="251">
        <f>SUM(LisäyksetVähennykset[[#This Row],[Kuntien yhdistymisavustus (-0,98 €/as)]:[TE25: Kunnan työttömyysetuuksien rahoitusvastuun laajentamisen korvaus]])</f>
        <v>-1799880.0487875736</v>
      </c>
      <c r="P66" s="112"/>
    </row>
    <row r="67" spans="1:16" s="45" customFormat="1" x14ac:dyDescent="0.25">
      <c r="A67" s="239">
        <v>205</v>
      </c>
      <c r="B67" s="239" t="s">
        <v>74</v>
      </c>
      <c r="C67" s="324">
        <v>-35642.6</v>
      </c>
      <c r="D67" s="121">
        <v>-64738.6</v>
      </c>
      <c r="E67" s="121">
        <v>-35642.6</v>
      </c>
      <c r="F67" s="121">
        <v>-363.7</v>
      </c>
      <c r="G67" s="121">
        <v>-775044.7</v>
      </c>
      <c r="H67" s="121">
        <v>-3074828.48</v>
      </c>
      <c r="I67" s="121">
        <v>-5505661.1376929609</v>
      </c>
      <c r="J67" s="34">
        <v>-1595212.0729989659</v>
      </c>
      <c r="K67" s="34">
        <v>-1080916.3999999999</v>
      </c>
      <c r="L67" s="34">
        <v>-413890.60000000003</v>
      </c>
      <c r="M67" s="34">
        <v>-372951.90436013934</v>
      </c>
      <c r="N67" s="444">
        <v>1831739.1055438765</v>
      </c>
      <c r="O67" s="251">
        <f>SUM(LisäyksetVähennykset[[#This Row],[Kuntien yhdistymisavustus (-0,98 €/as)]:[TE25: Kunnan työttömyysetuuksien rahoitusvastuun laajentamisen korvaus]])</f>
        <v>-11123153.68950819</v>
      </c>
      <c r="P67" s="112"/>
    </row>
    <row r="68" spans="1:16" s="45" customFormat="1" x14ac:dyDescent="0.25">
      <c r="A68" s="239">
        <v>208</v>
      </c>
      <c r="B68" s="239" t="s">
        <v>75</v>
      </c>
      <c r="C68" s="324">
        <v>-11911.9</v>
      </c>
      <c r="D68" s="121">
        <v>-21635.9</v>
      </c>
      <c r="E68" s="121">
        <v>-11911.9</v>
      </c>
      <c r="F68" s="121">
        <v>-121.55</v>
      </c>
      <c r="G68" s="121">
        <v>-259023.05</v>
      </c>
      <c r="H68" s="121">
        <v>-439729.46</v>
      </c>
      <c r="I68" s="121">
        <v>1090660.0327865274</v>
      </c>
      <c r="J68" s="34">
        <v>-69479.27543663574</v>
      </c>
      <c r="K68" s="34">
        <v>-361246.6</v>
      </c>
      <c r="L68" s="34">
        <v>-138323.90000000002</v>
      </c>
      <c r="M68" s="34">
        <v>-278475.1911881867</v>
      </c>
      <c r="N68" s="444">
        <v>420396.04003848805</v>
      </c>
      <c r="O68" s="251">
        <f>SUM(LisäyksetVähennykset[[#This Row],[Kuntien yhdistymisavustus (-0,98 €/as)]:[TE25: Kunnan työttömyysetuuksien rahoitusvastuun laajentamisen korvaus]])</f>
        <v>-80802.653799806954</v>
      </c>
      <c r="P68" s="112"/>
    </row>
    <row r="69" spans="1:16" s="45" customFormat="1" x14ac:dyDescent="0.25">
      <c r="A69" s="239">
        <v>211</v>
      </c>
      <c r="B69" s="239" t="s">
        <v>76</v>
      </c>
      <c r="C69" s="324">
        <v>-33691.42</v>
      </c>
      <c r="D69" s="121">
        <v>-61194.62</v>
      </c>
      <c r="E69" s="121">
        <v>-33691.42</v>
      </c>
      <c r="F69" s="121">
        <v>-343.79</v>
      </c>
      <c r="G69" s="121">
        <v>-732616.49</v>
      </c>
      <c r="H69" s="121">
        <v>-1628669.78</v>
      </c>
      <c r="I69" s="121">
        <v>227491.82921693509</v>
      </c>
      <c r="J69" s="34">
        <v>-185647.94804345985</v>
      </c>
      <c r="K69" s="34">
        <v>-1021743.88</v>
      </c>
      <c r="L69" s="34">
        <v>-391233.02</v>
      </c>
      <c r="M69" s="34">
        <v>-492861.41429029393</v>
      </c>
      <c r="N69" s="444">
        <v>703191.42589983507</v>
      </c>
      <c r="O69" s="251">
        <f>SUM(LisäyksetVähennykset[[#This Row],[Kuntien yhdistymisavustus (-0,98 €/as)]:[TE25: Kunnan työttömyysetuuksien rahoitusvastuun laajentamisen korvaus]])</f>
        <v>-3651010.527216983</v>
      </c>
      <c r="P69" s="112"/>
    </row>
    <row r="70" spans="1:16" s="45" customFormat="1" x14ac:dyDescent="0.25">
      <c r="A70" s="239">
        <v>213</v>
      </c>
      <c r="B70" s="239" t="s">
        <v>77</v>
      </c>
      <c r="C70" s="324">
        <v>-4852.96</v>
      </c>
      <c r="D70" s="121">
        <v>-8814.56</v>
      </c>
      <c r="E70" s="121">
        <v>-4852.96</v>
      </c>
      <c r="F70" s="121">
        <v>-49.52</v>
      </c>
      <c r="G70" s="121">
        <v>-105527.12</v>
      </c>
      <c r="H70" s="121">
        <v>-307463.26</v>
      </c>
      <c r="I70" s="121">
        <v>-469288.93150539533</v>
      </c>
      <c r="J70" s="34">
        <v>-29030.902764525385</v>
      </c>
      <c r="K70" s="34">
        <v>-147173.44</v>
      </c>
      <c r="L70" s="34">
        <v>-56353.760000000002</v>
      </c>
      <c r="M70" s="34">
        <v>-29750.175873659191</v>
      </c>
      <c r="N70" s="444">
        <v>294952.8221835086</v>
      </c>
      <c r="O70" s="251">
        <f>SUM(LisäyksetVähennykset[[#This Row],[Kuntien yhdistymisavustus (-0,98 €/as)]:[TE25: Kunnan työttömyysetuuksien rahoitusvastuun laajentamisen korvaus]])</f>
        <v>-868204.7679600711</v>
      </c>
      <c r="P70" s="112"/>
    </row>
    <row r="71" spans="1:16" s="45" customFormat="1" x14ac:dyDescent="0.25">
      <c r="A71" s="239">
        <v>214</v>
      </c>
      <c r="B71" s="243" t="s">
        <v>78</v>
      </c>
      <c r="C71" s="324">
        <v>-12257.84</v>
      </c>
      <c r="D71" s="121">
        <v>-22264.240000000002</v>
      </c>
      <c r="E71" s="121">
        <v>-12257.84</v>
      </c>
      <c r="F71" s="121">
        <v>-125.08</v>
      </c>
      <c r="G71" s="121">
        <v>-266545.48</v>
      </c>
      <c r="H71" s="121">
        <v>-812940.01</v>
      </c>
      <c r="I71" s="121">
        <v>-359613.47144234675</v>
      </c>
      <c r="J71" s="34">
        <v>-70566.385299568108</v>
      </c>
      <c r="K71" s="34">
        <v>-371737.76</v>
      </c>
      <c r="L71" s="34">
        <v>-142341.04</v>
      </c>
      <c r="M71" s="34">
        <v>-204606.94243629664</v>
      </c>
      <c r="N71" s="444">
        <v>899235.07130062208</v>
      </c>
      <c r="O71" s="251">
        <f>SUM(LisäyksetVähennykset[[#This Row],[Kuntien yhdistymisavustus (-0,98 €/as)]:[TE25: Kunnan työttömyysetuuksien rahoitusvastuun laajentamisen korvaus]])</f>
        <v>-1376021.0178775894</v>
      </c>
      <c r="P71" s="112"/>
    </row>
    <row r="72" spans="1:16" s="45" customFormat="1" x14ac:dyDescent="0.25">
      <c r="A72" s="239">
        <v>216</v>
      </c>
      <c r="B72" s="239" t="s">
        <v>79</v>
      </c>
      <c r="C72" s="324">
        <v>-1114.26</v>
      </c>
      <c r="D72" s="121">
        <v>-2023.8600000000001</v>
      </c>
      <c r="E72" s="121">
        <v>-1114.26</v>
      </c>
      <c r="F72" s="121">
        <v>-11.370000000000001</v>
      </c>
      <c r="G72" s="121">
        <v>-24229.469999999998</v>
      </c>
      <c r="H72" s="121">
        <v>-29308.19</v>
      </c>
      <c r="I72" s="121">
        <v>82910.212932417213</v>
      </c>
      <c r="J72" s="34">
        <v>-7147.8881661200448</v>
      </c>
      <c r="K72" s="34">
        <v>-33791.64</v>
      </c>
      <c r="L72" s="34">
        <v>-12939.060000000001</v>
      </c>
      <c r="M72" s="34">
        <v>-21542.082785158247</v>
      </c>
      <c r="N72" s="444">
        <v>72270.500594464087</v>
      </c>
      <c r="O72" s="251">
        <f>SUM(LisäyksetVähennykset[[#This Row],[Kuntien yhdistymisavustus (-0,98 €/as)]:[TE25: Kunnan työttömyysetuuksien rahoitusvastuun laajentamisen korvaus]])</f>
        <v>21958.632575603013</v>
      </c>
      <c r="P72" s="112"/>
    </row>
    <row r="73" spans="1:16" s="45" customFormat="1" x14ac:dyDescent="0.25">
      <c r="A73" s="239">
        <v>217</v>
      </c>
      <c r="B73" s="239" t="s">
        <v>80</v>
      </c>
      <c r="C73" s="324">
        <v>-5141.08</v>
      </c>
      <c r="D73" s="121">
        <v>-9337.880000000001</v>
      </c>
      <c r="E73" s="121">
        <v>-5141.08</v>
      </c>
      <c r="F73" s="121">
        <v>-52.46</v>
      </c>
      <c r="G73" s="121">
        <v>-111792.26</v>
      </c>
      <c r="H73" s="121">
        <v>-149694.18</v>
      </c>
      <c r="I73" s="121">
        <v>-723950.50658415561</v>
      </c>
      <c r="J73" s="34">
        <v>-614860.65799040732</v>
      </c>
      <c r="K73" s="34">
        <v>-155911.12</v>
      </c>
      <c r="L73" s="34">
        <v>-59699.48</v>
      </c>
      <c r="M73" s="34">
        <v>-98436.613865405496</v>
      </c>
      <c r="N73" s="444">
        <v>156458.54626414285</v>
      </c>
      <c r="O73" s="251">
        <f>SUM(LisäyksetVähennykset[[#This Row],[Kuntien yhdistymisavustus (-0,98 €/as)]:[TE25: Kunnan työttömyysetuuksien rahoitusvastuun laajentamisen korvaus]])</f>
        <v>-1777558.7721758257</v>
      </c>
      <c r="P73" s="112"/>
    </row>
    <row r="74" spans="1:16" s="45" customFormat="1" x14ac:dyDescent="0.25">
      <c r="A74" s="239">
        <v>218</v>
      </c>
      <c r="B74" s="239" t="s">
        <v>81</v>
      </c>
      <c r="C74" s="324">
        <v>-1111.32</v>
      </c>
      <c r="D74" s="121">
        <v>-2018.52</v>
      </c>
      <c r="E74" s="121">
        <v>-1111.32</v>
      </c>
      <c r="F74" s="121">
        <v>-11.34</v>
      </c>
      <c r="G74" s="121">
        <v>-24165.539999999997</v>
      </c>
      <c r="H74" s="121">
        <v>-24803.68</v>
      </c>
      <c r="I74" s="121">
        <v>331647.56100849988</v>
      </c>
      <c r="J74" s="34">
        <v>96316.783402130488</v>
      </c>
      <c r="K74" s="34">
        <v>-33702.479999999996</v>
      </c>
      <c r="L74" s="34">
        <v>-12904.92</v>
      </c>
      <c r="M74" s="34">
        <v>-23955.296610144131</v>
      </c>
      <c r="N74" s="444">
        <v>43032.407021864608</v>
      </c>
      <c r="O74" s="251">
        <f>SUM(LisäyksetVähennykset[[#This Row],[Kuntien yhdistymisavustus (-0,98 €/as)]:[TE25: Kunnan työttömyysetuuksien rahoitusvastuun laajentamisen korvaus]])</f>
        <v>347212.33482235082</v>
      </c>
      <c r="P74" s="112"/>
    </row>
    <row r="75" spans="1:16" s="45" customFormat="1" x14ac:dyDescent="0.25">
      <c r="A75" s="239">
        <v>224</v>
      </c>
      <c r="B75" s="239" t="s">
        <v>82</v>
      </c>
      <c r="C75" s="324">
        <v>-8108.5199999999995</v>
      </c>
      <c r="D75" s="121">
        <v>-14727.72</v>
      </c>
      <c r="E75" s="121">
        <v>-8108.5199999999995</v>
      </c>
      <c r="F75" s="121">
        <v>-82.74</v>
      </c>
      <c r="G75" s="121">
        <v>-176318.94</v>
      </c>
      <c r="H75" s="121">
        <v>-634082.88</v>
      </c>
      <c r="I75" s="121">
        <v>-207149.17075832974</v>
      </c>
      <c r="J75" s="34">
        <v>-48458.062957549839</v>
      </c>
      <c r="K75" s="34">
        <v>-245903.28</v>
      </c>
      <c r="L75" s="34">
        <v>-94158.12000000001</v>
      </c>
      <c r="M75" s="34">
        <v>-113563.18604118917</v>
      </c>
      <c r="N75" s="444">
        <v>536415.01299321395</v>
      </c>
      <c r="O75" s="251">
        <f>SUM(LisäyksetVähennykset[[#This Row],[Kuntien yhdistymisavustus (-0,98 €/as)]:[TE25: Kunnan työttömyysetuuksien rahoitusvastuun laajentamisen korvaus]])</f>
        <v>-1014246.1267638551</v>
      </c>
      <c r="P75" s="112"/>
    </row>
    <row r="76" spans="1:16" s="45" customFormat="1" x14ac:dyDescent="0.25">
      <c r="A76" s="239">
        <v>226</v>
      </c>
      <c r="B76" s="239" t="s">
        <v>83</v>
      </c>
      <c r="C76" s="324">
        <v>-3443.72</v>
      </c>
      <c r="D76" s="121">
        <v>-6254.92</v>
      </c>
      <c r="E76" s="121">
        <v>-3443.72</v>
      </c>
      <c r="F76" s="121">
        <v>-35.14</v>
      </c>
      <c r="G76" s="121">
        <v>-74883.34</v>
      </c>
      <c r="H76" s="121">
        <v>-125291.88</v>
      </c>
      <c r="I76" s="121">
        <v>391817.80303608027</v>
      </c>
      <c r="J76" s="34">
        <v>15575.980319916343</v>
      </c>
      <c r="K76" s="34">
        <v>-104436.08</v>
      </c>
      <c r="L76" s="34">
        <v>-39989.32</v>
      </c>
      <c r="M76" s="34">
        <v>-55330.787787478075</v>
      </c>
      <c r="N76" s="444">
        <v>220733.80584834173</v>
      </c>
      <c r="O76" s="251">
        <f>SUM(LisäyksetVähennykset[[#This Row],[Kuntien yhdistymisavustus (-0,98 €/as)]:[TE25: Kunnan työttömyysetuuksien rahoitusvastuun laajentamisen korvaus]])</f>
        <v>215018.68141686026</v>
      </c>
      <c r="P76" s="112"/>
    </row>
    <row r="77" spans="1:16" s="45" customFormat="1" x14ac:dyDescent="0.25">
      <c r="A77" s="239">
        <v>230</v>
      </c>
      <c r="B77" s="239" t="s">
        <v>84</v>
      </c>
      <c r="C77" s="324">
        <v>-2090.34</v>
      </c>
      <c r="D77" s="121">
        <v>-3796.7400000000002</v>
      </c>
      <c r="E77" s="121">
        <v>-2090.34</v>
      </c>
      <c r="F77" s="121">
        <v>-21.330000000000002</v>
      </c>
      <c r="G77" s="121">
        <v>-45454.229999999996</v>
      </c>
      <c r="H77" s="121">
        <v>-41263.410000000003</v>
      </c>
      <c r="I77" s="121">
        <v>27730.53614179519</v>
      </c>
      <c r="J77" s="34">
        <v>-12617.233642323799</v>
      </c>
      <c r="K77" s="34">
        <v>-63392.759999999995</v>
      </c>
      <c r="L77" s="34">
        <v>-24273.54</v>
      </c>
      <c r="M77" s="34">
        <v>-42880.917589841978</v>
      </c>
      <c r="N77" s="444">
        <v>155320.58292399131</v>
      </c>
      <c r="O77" s="251">
        <f>SUM(LisäyksetVähennykset[[#This Row],[Kuntien yhdistymisavustus (-0,98 €/as)]:[TE25: Kunnan työttömyysetuuksien rahoitusvastuun laajentamisen korvaus]])</f>
        <v>-54829.722166379273</v>
      </c>
      <c r="P77" s="112"/>
    </row>
    <row r="78" spans="1:16" s="45" customFormat="1" x14ac:dyDescent="0.25">
      <c r="A78" s="239">
        <v>231</v>
      </c>
      <c r="B78" s="239" t="s">
        <v>85</v>
      </c>
      <c r="C78" s="324">
        <v>-1223.04</v>
      </c>
      <c r="D78" s="121">
        <v>-2221.44</v>
      </c>
      <c r="E78" s="121">
        <v>-1223.04</v>
      </c>
      <c r="F78" s="121">
        <v>-12.48</v>
      </c>
      <c r="G78" s="121">
        <v>-26594.879999999997</v>
      </c>
      <c r="H78" s="121">
        <v>-53344.97</v>
      </c>
      <c r="I78" s="121">
        <v>-858317.88405327871</v>
      </c>
      <c r="J78" s="34">
        <v>-468763.27426132513</v>
      </c>
      <c r="K78" s="34">
        <v>-37090.559999999998</v>
      </c>
      <c r="L78" s="34">
        <v>-14202.240000000002</v>
      </c>
      <c r="M78" s="34">
        <v>0</v>
      </c>
      <c r="N78" s="444">
        <v>46779.537654959298</v>
      </c>
      <c r="O78" s="251">
        <f>SUM(LisäyksetVähennykset[[#This Row],[Kuntien yhdistymisavustus (-0,98 €/as)]:[TE25: Kunnan työttömyysetuuksien rahoitusvastuun laajentamisen korvaus]])</f>
        <v>-1416214.2706596446</v>
      </c>
      <c r="P78" s="112"/>
    </row>
    <row r="79" spans="1:16" s="45" customFormat="1" x14ac:dyDescent="0.25">
      <c r="A79" s="239">
        <v>232</v>
      </c>
      <c r="B79" s="239" t="s">
        <v>86</v>
      </c>
      <c r="C79" s="324">
        <v>-12180.42</v>
      </c>
      <c r="D79" s="121">
        <v>-22123.62</v>
      </c>
      <c r="E79" s="121">
        <v>-12180.42</v>
      </c>
      <c r="F79" s="121">
        <v>-124.29</v>
      </c>
      <c r="G79" s="121">
        <v>-264861.99</v>
      </c>
      <c r="H79" s="121">
        <v>-694600.35</v>
      </c>
      <c r="I79" s="121">
        <v>-22726.03907395744</v>
      </c>
      <c r="J79" s="34">
        <v>-71816.843276619838</v>
      </c>
      <c r="K79" s="34">
        <v>-369389.88</v>
      </c>
      <c r="L79" s="34">
        <v>-141442.02000000002</v>
      </c>
      <c r="M79" s="34">
        <v>-201555.15452864463</v>
      </c>
      <c r="N79" s="444">
        <v>661631.74199529714</v>
      </c>
      <c r="O79" s="251">
        <f>SUM(LisäyksetVähennykset[[#This Row],[Kuntien yhdistymisavustus (-0,98 €/as)]:[TE25: Kunnan työttömyysetuuksien rahoitusvastuun laajentamisen korvaus]])</f>
        <v>-1151369.2848839248</v>
      </c>
      <c r="P79" s="112"/>
    </row>
    <row r="80" spans="1:16" s="45" customFormat="1" x14ac:dyDescent="0.25">
      <c r="A80" s="239">
        <v>233</v>
      </c>
      <c r="B80" s="239" t="s">
        <v>87</v>
      </c>
      <c r="C80" s="324">
        <v>-14610.82</v>
      </c>
      <c r="D80" s="121">
        <v>-26538.02</v>
      </c>
      <c r="E80" s="121">
        <v>-14610.82</v>
      </c>
      <c r="F80" s="121">
        <v>-149.09</v>
      </c>
      <c r="G80" s="121">
        <v>-317710.78999999998</v>
      </c>
      <c r="H80" s="121">
        <v>-860019.48</v>
      </c>
      <c r="I80" s="121">
        <v>2114932.4284441913</v>
      </c>
      <c r="J80" s="34">
        <v>-85143.796311324346</v>
      </c>
      <c r="K80" s="34">
        <v>-443095.48</v>
      </c>
      <c r="L80" s="34">
        <v>-169664.42</v>
      </c>
      <c r="M80" s="34">
        <v>-269400.63501408219</v>
      </c>
      <c r="N80" s="444">
        <v>447967.17303425906</v>
      </c>
      <c r="O80" s="251">
        <f>SUM(LisäyksetVähennykset[[#This Row],[Kuntien yhdistymisavustus (-0,98 €/as)]:[TE25: Kunnan työttömyysetuuksien rahoitusvastuun laajentamisen korvaus]])</f>
        <v>361956.25015304389</v>
      </c>
      <c r="P80" s="112"/>
    </row>
    <row r="81" spans="1:16" s="45" customFormat="1" x14ac:dyDescent="0.25">
      <c r="A81" s="239">
        <v>235</v>
      </c>
      <c r="B81" s="239" t="s">
        <v>88</v>
      </c>
      <c r="C81" s="324">
        <v>-10111.64</v>
      </c>
      <c r="D81" s="121">
        <v>-18366.04</v>
      </c>
      <c r="E81" s="121">
        <v>-10111.64</v>
      </c>
      <c r="F81" s="121">
        <v>-103.18</v>
      </c>
      <c r="G81" s="121">
        <v>-219876.58</v>
      </c>
      <c r="H81" s="121">
        <v>-523653.62</v>
      </c>
      <c r="I81" s="121">
        <v>9961261.5929752979</v>
      </c>
      <c r="J81" s="34">
        <v>2497334.3167486116</v>
      </c>
      <c r="K81" s="34">
        <v>-306650.95999999996</v>
      </c>
      <c r="L81" s="34">
        <v>-117418.84000000001</v>
      </c>
      <c r="M81" s="34">
        <v>-400416.06313632207</v>
      </c>
      <c r="N81" s="444">
        <v>107855.81223466899</v>
      </c>
      <c r="O81" s="251">
        <f>SUM(LisäyksetVähennykset[[#This Row],[Kuntien yhdistymisavustus (-0,98 €/as)]:[TE25: Kunnan työttömyysetuuksien rahoitusvastuun laajentamisen korvaus]])</f>
        <v>10959743.158822257</v>
      </c>
      <c r="P81" s="112"/>
    </row>
    <row r="82" spans="1:16" s="45" customFormat="1" x14ac:dyDescent="0.25">
      <c r="A82" s="239">
        <v>236</v>
      </c>
      <c r="B82" s="239" t="s">
        <v>89</v>
      </c>
      <c r="C82" s="324">
        <v>-3992.52</v>
      </c>
      <c r="D82" s="121">
        <v>-7251.72</v>
      </c>
      <c r="E82" s="121">
        <v>-3992.52</v>
      </c>
      <c r="F82" s="121">
        <v>-40.74</v>
      </c>
      <c r="G82" s="121">
        <v>-86816.939999999988</v>
      </c>
      <c r="H82" s="121">
        <v>-102329.52</v>
      </c>
      <c r="I82" s="121">
        <v>68777.110937036647</v>
      </c>
      <c r="J82" s="34">
        <v>-99122.897909444466</v>
      </c>
      <c r="K82" s="34">
        <v>-121079.28</v>
      </c>
      <c r="L82" s="34">
        <v>-46362.12</v>
      </c>
      <c r="M82" s="34">
        <v>-88032.891997237675</v>
      </c>
      <c r="N82" s="444">
        <v>120082.43017642369</v>
      </c>
      <c r="O82" s="251">
        <f>SUM(LisäyksetVähennykset[[#This Row],[Kuntien yhdistymisavustus (-0,98 €/as)]:[TE25: Kunnan työttömyysetuuksien rahoitusvastuun laajentamisen korvaus]])</f>
        <v>-370161.60879322182</v>
      </c>
      <c r="P82" s="112"/>
    </row>
    <row r="83" spans="1:16" s="45" customFormat="1" x14ac:dyDescent="0.25">
      <c r="A83" s="239">
        <v>239</v>
      </c>
      <c r="B83" s="239" t="s">
        <v>90</v>
      </c>
      <c r="C83" s="324">
        <v>-1883.56</v>
      </c>
      <c r="D83" s="121">
        <v>-3421.16</v>
      </c>
      <c r="E83" s="121">
        <v>-1883.56</v>
      </c>
      <c r="F83" s="121">
        <v>-19.22</v>
      </c>
      <c r="G83" s="121">
        <v>-40957.82</v>
      </c>
      <c r="H83" s="121">
        <v>-85818.22</v>
      </c>
      <c r="I83" s="121">
        <v>275453.80411995272</v>
      </c>
      <c r="J83" s="34">
        <v>-133509.60258097277</v>
      </c>
      <c r="K83" s="34">
        <v>-57121.84</v>
      </c>
      <c r="L83" s="34">
        <v>-21872.36</v>
      </c>
      <c r="M83" s="34">
        <v>-12308.772175551185</v>
      </c>
      <c r="N83" s="444">
        <v>52983.364186655905</v>
      </c>
      <c r="O83" s="251">
        <f>SUM(LisäyksetVähennykset[[#This Row],[Kuntien yhdistymisavustus (-0,98 €/as)]:[TE25: Kunnan työttömyysetuuksien rahoitusvastuun laajentamisen korvaus]])</f>
        <v>-30358.94644991534</v>
      </c>
      <c r="P83" s="112"/>
    </row>
    <row r="84" spans="1:16" s="45" customFormat="1" x14ac:dyDescent="0.25">
      <c r="A84" s="239">
        <v>240</v>
      </c>
      <c r="B84" s="239" t="s">
        <v>91</v>
      </c>
      <c r="C84" s="324">
        <v>-18952.22</v>
      </c>
      <c r="D84" s="121">
        <v>-34423.42</v>
      </c>
      <c r="E84" s="121">
        <v>-18952.22</v>
      </c>
      <c r="F84" s="121">
        <v>-193.39000000000001</v>
      </c>
      <c r="G84" s="121">
        <v>-412114.08999999997</v>
      </c>
      <c r="H84" s="121">
        <v>-2075737.01</v>
      </c>
      <c r="I84" s="121">
        <v>-7918485.2210957278</v>
      </c>
      <c r="J84" s="34">
        <v>-3974934.7719628047</v>
      </c>
      <c r="K84" s="34">
        <v>-574755.07999999996</v>
      </c>
      <c r="L84" s="34">
        <v>-220077.82</v>
      </c>
      <c r="M84" s="34">
        <v>0</v>
      </c>
      <c r="N84" s="444">
        <v>1076442.2995433707</v>
      </c>
      <c r="O84" s="251">
        <f>SUM(LisäyksetVähennykset[[#This Row],[Kuntien yhdistymisavustus (-0,98 €/as)]:[TE25: Kunnan työttömyysetuuksien rahoitusvastuun laajentamisen korvaus]])</f>
        <v>-14172182.943515161</v>
      </c>
      <c r="P84" s="112"/>
    </row>
    <row r="85" spans="1:16" s="45" customFormat="1" x14ac:dyDescent="0.25">
      <c r="A85" s="239">
        <v>241</v>
      </c>
      <c r="B85" s="239" t="s">
        <v>92</v>
      </c>
      <c r="C85" s="324">
        <v>-7424.48</v>
      </c>
      <c r="D85" s="121">
        <v>-13485.28</v>
      </c>
      <c r="E85" s="121">
        <v>-7424.48</v>
      </c>
      <c r="F85" s="121">
        <v>-75.760000000000005</v>
      </c>
      <c r="G85" s="121">
        <v>-161444.56</v>
      </c>
      <c r="H85" s="121">
        <v>-196393.29</v>
      </c>
      <c r="I85" s="121">
        <v>-1733822.0016617521</v>
      </c>
      <c r="J85" s="34">
        <v>-813872.0342404343</v>
      </c>
      <c r="K85" s="34">
        <v>-225158.72</v>
      </c>
      <c r="L85" s="34">
        <v>-86214.88</v>
      </c>
      <c r="M85" s="34">
        <v>-24026.474484336206</v>
      </c>
      <c r="N85" s="444">
        <v>299052.76508254994</v>
      </c>
      <c r="O85" s="251">
        <f>SUM(LisäyksetVähennykset[[#This Row],[Kuntien yhdistymisavustus (-0,98 €/as)]:[TE25: Kunnan työttömyysetuuksien rahoitusvastuun laajentamisen korvaus]])</f>
        <v>-2970289.1953039728</v>
      </c>
      <c r="P85" s="112"/>
    </row>
    <row r="86" spans="1:16" s="45" customFormat="1" x14ac:dyDescent="0.25">
      <c r="A86" s="239">
        <v>244</v>
      </c>
      <c r="B86" s="239" t="s">
        <v>93</v>
      </c>
      <c r="C86" s="324">
        <v>-19307.96</v>
      </c>
      <c r="D86" s="121">
        <v>-35069.56</v>
      </c>
      <c r="E86" s="121">
        <v>-19307.96</v>
      </c>
      <c r="F86" s="121">
        <v>-197.02</v>
      </c>
      <c r="G86" s="121">
        <v>-419849.62</v>
      </c>
      <c r="H86" s="121">
        <v>-503161.82</v>
      </c>
      <c r="I86" s="121">
        <v>565142.12860777462</v>
      </c>
      <c r="J86" s="34">
        <v>-108710.9862932363</v>
      </c>
      <c r="K86" s="34">
        <v>-585543.43999999994</v>
      </c>
      <c r="L86" s="34">
        <v>-224208.76</v>
      </c>
      <c r="M86" s="34">
        <v>-482370.3758615845</v>
      </c>
      <c r="N86" s="444">
        <v>661114.28346313501</v>
      </c>
      <c r="O86" s="251">
        <f>SUM(LisäyksetVähennykset[[#This Row],[Kuntien yhdistymisavustus (-0,98 €/as)]:[TE25: Kunnan työttömyysetuuksien rahoitusvastuun laajentamisen korvaus]])</f>
        <v>-1171471.0900839111</v>
      </c>
      <c r="P86" s="112"/>
    </row>
    <row r="87" spans="1:16" s="45" customFormat="1" x14ac:dyDescent="0.25">
      <c r="A87" s="239">
        <v>245</v>
      </c>
      <c r="B87" s="239" t="s">
        <v>94</v>
      </c>
      <c r="C87" s="324">
        <v>-37991.659999999996</v>
      </c>
      <c r="D87" s="121">
        <v>-69005.259999999995</v>
      </c>
      <c r="E87" s="121">
        <v>-37991.659999999996</v>
      </c>
      <c r="F87" s="121">
        <v>-387.67</v>
      </c>
      <c r="G87" s="121">
        <v>-826124.7699999999</v>
      </c>
      <c r="H87" s="121">
        <v>-6032885.0099999998</v>
      </c>
      <c r="I87" s="121">
        <v>-2323876.9373060782</v>
      </c>
      <c r="J87" s="34">
        <v>-212217.36370901403</v>
      </c>
      <c r="K87" s="34">
        <v>-1152155.24</v>
      </c>
      <c r="L87" s="34">
        <v>-441168.46</v>
      </c>
      <c r="M87" s="34">
        <v>-490975.32991307002</v>
      </c>
      <c r="N87" s="444">
        <v>1730561.8999086642</v>
      </c>
      <c r="O87" s="251">
        <f>SUM(LisäyksetVähennykset[[#This Row],[Kuntien yhdistymisavustus (-0,98 €/as)]:[TE25: Kunnan työttömyysetuuksien rahoitusvastuun laajentamisen korvaus]])</f>
        <v>-9894217.4610194992</v>
      </c>
      <c r="P87" s="112"/>
    </row>
    <row r="88" spans="1:16" s="45" customFormat="1" x14ac:dyDescent="0.25">
      <c r="A88" s="239">
        <v>249</v>
      </c>
      <c r="B88" s="239" t="s">
        <v>95</v>
      </c>
      <c r="C88" s="324">
        <v>-8833.7199999999993</v>
      </c>
      <c r="D88" s="121">
        <v>-16044.92</v>
      </c>
      <c r="E88" s="121">
        <v>-8833.7199999999993</v>
      </c>
      <c r="F88" s="121">
        <v>-90.14</v>
      </c>
      <c r="G88" s="121">
        <v>-192088.34</v>
      </c>
      <c r="H88" s="121">
        <v>-541130.98</v>
      </c>
      <c r="I88" s="121">
        <v>321804.04423444072</v>
      </c>
      <c r="J88" s="34">
        <v>200367.73040210968</v>
      </c>
      <c r="K88" s="34">
        <v>-267896.08</v>
      </c>
      <c r="L88" s="34">
        <v>-102579.32</v>
      </c>
      <c r="M88" s="34">
        <v>-130875.71290102421</v>
      </c>
      <c r="N88" s="444">
        <v>811247.26835366606</v>
      </c>
      <c r="O88" s="251">
        <f>SUM(LisäyksetVähennykset[[#This Row],[Kuntien yhdistymisavustus (-0,98 €/as)]:[TE25: Kunnan työttömyysetuuksien rahoitusvastuun laajentamisen korvaus]])</f>
        <v>65046.110089192283</v>
      </c>
      <c r="P88" s="112"/>
    </row>
    <row r="89" spans="1:16" s="45" customFormat="1" x14ac:dyDescent="0.25">
      <c r="A89" s="239">
        <v>250</v>
      </c>
      <c r="B89" s="239" t="s">
        <v>96</v>
      </c>
      <c r="C89" s="324">
        <v>-1636.6</v>
      </c>
      <c r="D89" s="121">
        <v>-2972.6</v>
      </c>
      <c r="E89" s="121">
        <v>-1636.6</v>
      </c>
      <c r="F89" s="121">
        <v>-16.7</v>
      </c>
      <c r="G89" s="121">
        <v>-35587.699999999997</v>
      </c>
      <c r="H89" s="121">
        <v>-23796.63</v>
      </c>
      <c r="I89" s="121">
        <v>-33912.46675835787</v>
      </c>
      <c r="J89" s="34">
        <v>-9975.5003484622539</v>
      </c>
      <c r="K89" s="34">
        <v>-49632.4</v>
      </c>
      <c r="L89" s="34">
        <v>-19004.600000000002</v>
      </c>
      <c r="M89" s="34">
        <v>-22849.203526613725</v>
      </c>
      <c r="N89" s="444">
        <v>96046.634196465311</v>
      </c>
      <c r="O89" s="251">
        <f>SUM(LisäyksetVähennykset[[#This Row],[Kuntien yhdistymisavustus (-0,98 €/as)]:[TE25: Kunnan työttömyysetuuksien rahoitusvastuun laajentamisen korvaus]])</f>
        <v>-104974.36643696856</v>
      </c>
      <c r="P89" s="112"/>
    </row>
    <row r="90" spans="1:16" s="45" customFormat="1" x14ac:dyDescent="0.25">
      <c r="A90" s="239">
        <v>256</v>
      </c>
      <c r="B90" s="239" t="s">
        <v>97</v>
      </c>
      <c r="C90" s="324">
        <v>-1442.56</v>
      </c>
      <c r="D90" s="121">
        <v>-2620.16</v>
      </c>
      <c r="E90" s="121">
        <v>-1442.56</v>
      </c>
      <c r="F90" s="121">
        <v>-14.72</v>
      </c>
      <c r="G90" s="121">
        <v>-31368.32</v>
      </c>
      <c r="H90" s="121">
        <v>-22826.54</v>
      </c>
      <c r="I90" s="121">
        <v>-362507.93580721266</v>
      </c>
      <c r="J90" s="34">
        <v>-374366.02348107949</v>
      </c>
      <c r="K90" s="34">
        <v>-43747.839999999997</v>
      </c>
      <c r="L90" s="34">
        <v>-16751.36</v>
      </c>
      <c r="M90" s="34">
        <v>-39578.563733710194</v>
      </c>
      <c r="N90" s="444">
        <v>56619.720282913098</v>
      </c>
      <c r="O90" s="251">
        <f>SUM(LisäyksetVähennykset[[#This Row],[Kuntien yhdistymisavustus (-0,98 €/as)]:[TE25: Kunnan työttömyysetuuksien rahoitusvastuun laajentamisen korvaus]])</f>
        <v>-840046.86273908929</v>
      </c>
      <c r="P90" s="112"/>
    </row>
    <row r="91" spans="1:16" s="45" customFormat="1" x14ac:dyDescent="0.25">
      <c r="A91" s="239">
        <v>257</v>
      </c>
      <c r="B91" s="239" t="s">
        <v>98</v>
      </c>
      <c r="C91" s="324">
        <v>-40890.5</v>
      </c>
      <c r="D91" s="121">
        <v>-74270.5</v>
      </c>
      <c r="E91" s="121">
        <v>-40890.5</v>
      </c>
      <c r="F91" s="121">
        <v>-417.25</v>
      </c>
      <c r="G91" s="121">
        <v>-889159.75</v>
      </c>
      <c r="H91" s="121">
        <v>-3839775.3</v>
      </c>
      <c r="I91" s="121">
        <v>6730177.9833535608</v>
      </c>
      <c r="J91" s="34">
        <v>1969578.2185186066</v>
      </c>
      <c r="K91" s="34">
        <v>-1240067</v>
      </c>
      <c r="L91" s="34">
        <v>-474830.50000000006</v>
      </c>
      <c r="M91" s="34">
        <v>-832816.77309297782</v>
      </c>
      <c r="N91" s="444">
        <v>1203900.2007343438</v>
      </c>
      <c r="O91" s="251">
        <f>SUM(LisäyksetVähennykset[[#This Row],[Kuntien yhdistymisavustus (-0,98 €/as)]:[TE25: Kunnan työttömyysetuuksien rahoitusvastuun laajentamisen korvaus]])</f>
        <v>2470538.3295135335</v>
      </c>
      <c r="P91" s="112"/>
    </row>
    <row r="92" spans="1:16" s="45" customFormat="1" x14ac:dyDescent="0.25">
      <c r="A92" s="239">
        <v>260</v>
      </c>
      <c r="B92" s="239" t="s">
        <v>99</v>
      </c>
      <c r="C92" s="324">
        <v>-9209.06</v>
      </c>
      <c r="D92" s="121">
        <v>-16726.66</v>
      </c>
      <c r="E92" s="121">
        <v>-9209.06</v>
      </c>
      <c r="F92" s="121">
        <v>-93.97</v>
      </c>
      <c r="G92" s="121">
        <v>-200250.06999999998</v>
      </c>
      <c r="H92" s="121">
        <v>-603972.29</v>
      </c>
      <c r="I92" s="121">
        <v>2820993.2121783863</v>
      </c>
      <c r="J92" s="34">
        <v>1154471.634168803</v>
      </c>
      <c r="K92" s="34">
        <v>-279278.83999999997</v>
      </c>
      <c r="L92" s="34">
        <v>-106937.86</v>
      </c>
      <c r="M92" s="34">
        <v>-245464.80403118307</v>
      </c>
      <c r="N92" s="444">
        <v>452936.70176236902</v>
      </c>
      <c r="O92" s="251">
        <f>SUM(LisäyksetVähennykset[[#This Row],[Kuntien yhdistymisavustus (-0,98 €/as)]:[TE25: Kunnan työttömyysetuuksien rahoitusvastuun laajentamisen korvaus]])</f>
        <v>2957258.9340783753</v>
      </c>
      <c r="P92" s="112"/>
    </row>
    <row r="93" spans="1:16" s="45" customFormat="1" x14ac:dyDescent="0.25">
      <c r="A93" s="239">
        <v>261</v>
      </c>
      <c r="B93" s="239" t="s">
        <v>100</v>
      </c>
      <c r="C93" s="324">
        <v>-6833.54</v>
      </c>
      <c r="D93" s="121">
        <v>-12411.94</v>
      </c>
      <c r="E93" s="121">
        <v>-6833.54</v>
      </c>
      <c r="F93" s="121">
        <v>-69.73</v>
      </c>
      <c r="G93" s="121">
        <v>-148594.63</v>
      </c>
      <c r="H93" s="121">
        <v>-65905.34</v>
      </c>
      <c r="I93" s="121">
        <v>610566.06775582687</v>
      </c>
      <c r="J93" s="34">
        <v>1505227.0409851335</v>
      </c>
      <c r="K93" s="34">
        <v>-207237.56</v>
      </c>
      <c r="L93" s="34">
        <v>-79352.740000000005</v>
      </c>
      <c r="M93" s="34">
        <v>-261370.20448420179</v>
      </c>
      <c r="N93" s="444">
        <v>217308.11656047197</v>
      </c>
      <c r="O93" s="251">
        <f>SUM(LisäyksetVähennykset[[#This Row],[Kuntien yhdistymisavustus (-0,98 €/as)]:[TE25: Kunnan työttömyysetuuksien rahoitusvastuun laajentamisen korvaus]])</f>
        <v>1544492.0008172307</v>
      </c>
      <c r="P93" s="112"/>
    </row>
    <row r="94" spans="1:16" s="45" customFormat="1" x14ac:dyDescent="0.25">
      <c r="A94" s="239">
        <v>263</v>
      </c>
      <c r="B94" s="239" t="s">
        <v>101</v>
      </c>
      <c r="C94" s="324">
        <v>-7109.9</v>
      </c>
      <c r="D94" s="121">
        <v>-12913.9</v>
      </c>
      <c r="E94" s="121">
        <v>-7109.9</v>
      </c>
      <c r="F94" s="121">
        <v>-72.55</v>
      </c>
      <c r="G94" s="121">
        <v>-154604.04999999999</v>
      </c>
      <c r="H94" s="121">
        <v>-304736.84999999998</v>
      </c>
      <c r="I94" s="121">
        <v>1100378.9465230771</v>
      </c>
      <c r="J94" s="34">
        <v>100588.93190424745</v>
      </c>
      <c r="K94" s="34">
        <v>-215618.6</v>
      </c>
      <c r="L94" s="34">
        <v>-82561.900000000009</v>
      </c>
      <c r="M94" s="34">
        <v>-173858.70805069784</v>
      </c>
      <c r="N94" s="444">
        <v>321467.68671890185</v>
      </c>
      <c r="O94" s="251">
        <f>SUM(LisäyksetVähennykset[[#This Row],[Kuntien yhdistymisavustus (-0,98 €/as)]:[TE25: Kunnan työttömyysetuuksien rahoitusvastuun laajentamisen korvaus]])</f>
        <v>563849.20709552872</v>
      </c>
      <c r="P94" s="112"/>
    </row>
    <row r="95" spans="1:16" s="45" customFormat="1" x14ac:dyDescent="0.25">
      <c r="A95" s="239">
        <v>265</v>
      </c>
      <c r="B95" s="239" t="s">
        <v>102</v>
      </c>
      <c r="C95" s="324">
        <v>-980.98</v>
      </c>
      <c r="D95" s="121">
        <v>-1781.78</v>
      </c>
      <c r="E95" s="121">
        <v>-980.98</v>
      </c>
      <c r="F95" s="121">
        <v>-10.01</v>
      </c>
      <c r="G95" s="121">
        <v>-21331.309999999998</v>
      </c>
      <c r="H95" s="121">
        <v>-33058.379999999997</v>
      </c>
      <c r="I95" s="121">
        <v>405673.08716618933</v>
      </c>
      <c r="J95" s="34">
        <v>115646.99413168202</v>
      </c>
      <c r="K95" s="34">
        <v>-29749.719999999998</v>
      </c>
      <c r="L95" s="34">
        <v>-11391.380000000001</v>
      </c>
      <c r="M95" s="34">
        <v>-34258.375096822841</v>
      </c>
      <c r="N95" s="444">
        <v>41838.376239138408</v>
      </c>
      <c r="O95" s="251">
        <f>SUM(LisäyksetVähennykset[[#This Row],[Kuntien yhdistymisavustus (-0,98 €/as)]:[TE25: Kunnan työttömyysetuuksien rahoitusvastuun laajentamisen korvaus]])</f>
        <v>429615.54244018695</v>
      </c>
      <c r="P95" s="112"/>
    </row>
    <row r="96" spans="1:16" s="45" customFormat="1" x14ac:dyDescent="0.25">
      <c r="A96" s="239">
        <v>271</v>
      </c>
      <c r="B96" s="239" t="s">
        <v>103</v>
      </c>
      <c r="C96" s="324">
        <v>-6451.34</v>
      </c>
      <c r="D96" s="121">
        <v>-11717.74</v>
      </c>
      <c r="E96" s="121">
        <v>-6451.34</v>
      </c>
      <c r="F96" s="121">
        <v>-65.83</v>
      </c>
      <c r="G96" s="121">
        <v>-140283.72999999998</v>
      </c>
      <c r="H96" s="121">
        <v>-333089.78999999998</v>
      </c>
      <c r="I96" s="121">
        <v>-695416.62654656218</v>
      </c>
      <c r="J96" s="34">
        <v>-106596.25347497404</v>
      </c>
      <c r="K96" s="34">
        <v>-195646.75999999998</v>
      </c>
      <c r="L96" s="34">
        <v>-74914.540000000008</v>
      </c>
      <c r="M96" s="34">
        <v>-56927.350701967705</v>
      </c>
      <c r="N96" s="444">
        <v>491867.1777064018</v>
      </c>
      <c r="O96" s="251">
        <f>SUM(LisäyksetVähennykset[[#This Row],[Kuntien yhdistymisavustus (-0,98 €/as)]:[TE25: Kunnan työttömyysetuuksien rahoitusvastuun laajentamisen korvaus]])</f>
        <v>-1135694.1230171022</v>
      </c>
      <c r="P96" s="112"/>
    </row>
    <row r="97" spans="1:16" s="45" customFormat="1" x14ac:dyDescent="0.25">
      <c r="A97" s="239">
        <v>272</v>
      </c>
      <c r="B97" s="239" t="s">
        <v>104</v>
      </c>
      <c r="C97" s="324">
        <v>-47371.24</v>
      </c>
      <c r="D97" s="121">
        <v>-86041.64</v>
      </c>
      <c r="E97" s="121">
        <v>-47371.24</v>
      </c>
      <c r="F97" s="121">
        <v>-483.38</v>
      </c>
      <c r="G97" s="121">
        <v>-1030082.7799999999</v>
      </c>
      <c r="H97" s="121">
        <v>-2597119.67</v>
      </c>
      <c r="I97" s="121">
        <v>-9731663.1440515183</v>
      </c>
      <c r="J97" s="34">
        <v>-2627503.2414678428</v>
      </c>
      <c r="K97" s="34">
        <v>-1436605.3599999999</v>
      </c>
      <c r="L97" s="34">
        <v>-550086.44000000006</v>
      </c>
      <c r="M97" s="34">
        <v>-595067.9805072688</v>
      </c>
      <c r="N97" s="444">
        <v>1723871.8277831194</v>
      </c>
      <c r="O97" s="251">
        <f>SUM(LisäyksetVähennykset[[#This Row],[Kuntien yhdistymisavustus (-0,98 €/as)]:[TE25: Kunnan työttömyysetuuksien rahoitusvastuun laajentamisen korvaus]])</f>
        <v>-17025524.288243514</v>
      </c>
      <c r="P97" s="112"/>
    </row>
    <row r="98" spans="1:16" s="45" customFormat="1" x14ac:dyDescent="0.25">
      <c r="A98" s="239">
        <v>273</v>
      </c>
      <c r="B98" s="239" t="s">
        <v>105</v>
      </c>
      <c r="C98" s="324">
        <v>-3920.98</v>
      </c>
      <c r="D98" s="121">
        <v>-7121.78</v>
      </c>
      <c r="E98" s="121">
        <v>-3920.98</v>
      </c>
      <c r="F98" s="121">
        <v>-40.01</v>
      </c>
      <c r="G98" s="121">
        <v>-85261.31</v>
      </c>
      <c r="H98" s="121">
        <v>-43569.5</v>
      </c>
      <c r="I98" s="121">
        <v>-708765.87479334534</v>
      </c>
      <c r="J98" s="34">
        <v>749184.4830274909</v>
      </c>
      <c r="K98" s="34">
        <v>-118909.72</v>
      </c>
      <c r="L98" s="34">
        <v>-45531.380000000005</v>
      </c>
      <c r="M98" s="34">
        <v>-100706.78205644758</v>
      </c>
      <c r="N98" s="444">
        <v>110023.6460623637</v>
      </c>
      <c r="O98" s="251">
        <f>SUM(LisäyksetVähennykset[[#This Row],[Kuntien yhdistymisavustus (-0,98 €/as)]:[TE25: Kunnan työttömyysetuuksien rahoitusvastuun laajentamisen korvaus]])</f>
        <v>-258540.18775993836</v>
      </c>
      <c r="P98" s="112"/>
    </row>
    <row r="99" spans="1:16" s="45" customFormat="1" x14ac:dyDescent="0.25">
      <c r="A99" s="239">
        <v>275</v>
      </c>
      <c r="B99" s="239" t="s">
        <v>106</v>
      </c>
      <c r="C99" s="324">
        <v>-2355.92</v>
      </c>
      <c r="D99" s="121">
        <v>-4279.12</v>
      </c>
      <c r="E99" s="121">
        <v>-2355.92</v>
      </c>
      <c r="F99" s="121">
        <v>-24.04</v>
      </c>
      <c r="G99" s="121">
        <v>-51229.24</v>
      </c>
      <c r="H99" s="121">
        <v>-103013.63</v>
      </c>
      <c r="I99" s="121">
        <v>182024.72181221083</v>
      </c>
      <c r="J99" s="34">
        <v>106078.34363858172</v>
      </c>
      <c r="K99" s="34">
        <v>-71446.87999999999</v>
      </c>
      <c r="L99" s="34">
        <v>-27357.52</v>
      </c>
      <c r="M99" s="34">
        <v>-43607.094348964383</v>
      </c>
      <c r="N99" s="444">
        <v>143997.92338687764</v>
      </c>
      <c r="O99" s="251">
        <f>SUM(LisäyksetVähennykset[[#This Row],[Kuntien yhdistymisavustus (-0,98 €/as)]:[TE25: Kunnan työttömyysetuuksien rahoitusvastuun laajentamisen korvaus]])</f>
        <v>126431.62448870581</v>
      </c>
      <c r="P99" s="112"/>
    </row>
    <row r="100" spans="1:16" s="45" customFormat="1" x14ac:dyDescent="0.25">
      <c r="A100" s="239">
        <v>276</v>
      </c>
      <c r="B100" s="239" t="s">
        <v>107</v>
      </c>
      <c r="C100" s="324">
        <v>-14758.8</v>
      </c>
      <c r="D100" s="121">
        <v>-26806.799999999999</v>
      </c>
      <c r="E100" s="121">
        <v>-14758.8</v>
      </c>
      <c r="F100" s="121">
        <v>-150.6</v>
      </c>
      <c r="G100" s="121">
        <v>-320928.59999999998</v>
      </c>
      <c r="H100" s="121">
        <v>-561457.63</v>
      </c>
      <c r="I100" s="121">
        <v>1190534.1531384191</v>
      </c>
      <c r="J100" s="34">
        <v>-85374.73674852759</v>
      </c>
      <c r="K100" s="34">
        <v>-447583.2</v>
      </c>
      <c r="L100" s="34">
        <v>-171382.80000000002</v>
      </c>
      <c r="M100" s="34">
        <v>-369340.76746986969</v>
      </c>
      <c r="N100" s="444">
        <v>506644.39112731232</v>
      </c>
      <c r="O100" s="251">
        <f>SUM(LisäyksetVähennykset[[#This Row],[Kuntien yhdistymisavustus (-0,98 €/as)]:[TE25: Kunnan työttömyysetuuksien rahoitusvastuun laajentamisen korvaus]])</f>
        <v>-315364.18995266582</v>
      </c>
      <c r="P100" s="112"/>
    </row>
    <row r="101" spans="1:16" s="45" customFormat="1" x14ac:dyDescent="0.25">
      <c r="A101" s="239">
        <v>280</v>
      </c>
      <c r="B101" s="239" t="s">
        <v>108</v>
      </c>
      <c r="C101" s="324">
        <v>-1944.32</v>
      </c>
      <c r="D101" s="121">
        <v>-3531.52</v>
      </c>
      <c r="E101" s="121">
        <v>-1944.32</v>
      </c>
      <c r="F101" s="121">
        <v>-19.84</v>
      </c>
      <c r="G101" s="121">
        <v>-42279.040000000001</v>
      </c>
      <c r="H101" s="121">
        <v>-42604.51</v>
      </c>
      <c r="I101" s="121">
        <v>105036.56164960016</v>
      </c>
      <c r="J101" s="34">
        <v>190026.8434472165</v>
      </c>
      <c r="K101" s="34">
        <v>-58964.479999999996</v>
      </c>
      <c r="L101" s="34">
        <v>-22577.920000000002</v>
      </c>
      <c r="M101" s="34">
        <v>-61172.65741681998</v>
      </c>
      <c r="N101" s="444">
        <v>86845.478161897903</v>
      </c>
      <c r="O101" s="251">
        <f>SUM(LisäyksetVähennykset[[#This Row],[Kuntien yhdistymisavustus (-0,98 €/as)]:[TE25: Kunnan työttömyysetuuksien rahoitusvastuun laajentamisen korvaus]])</f>
        <v>146870.27584189462</v>
      </c>
      <c r="P101" s="112"/>
    </row>
    <row r="102" spans="1:16" s="45" customFormat="1" x14ac:dyDescent="0.25">
      <c r="A102" s="239">
        <v>284</v>
      </c>
      <c r="B102" s="239" t="s">
        <v>109</v>
      </c>
      <c r="C102" s="324">
        <v>-2101.12</v>
      </c>
      <c r="D102" s="121">
        <v>-3816.32</v>
      </c>
      <c r="E102" s="121">
        <v>-2101.12</v>
      </c>
      <c r="F102" s="121">
        <v>-21.44</v>
      </c>
      <c r="G102" s="121">
        <v>-45688.639999999999</v>
      </c>
      <c r="H102" s="121">
        <v>-48387.15</v>
      </c>
      <c r="I102" s="121">
        <v>495986.30034370022</v>
      </c>
      <c r="J102" s="34">
        <v>323371.66127117188</v>
      </c>
      <c r="K102" s="34">
        <v>-63719.68</v>
      </c>
      <c r="L102" s="34">
        <v>-24398.720000000001</v>
      </c>
      <c r="M102" s="34">
        <v>-29000.251760722662</v>
      </c>
      <c r="N102" s="444">
        <v>87024.389776757715</v>
      </c>
      <c r="O102" s="251">
        <f>SUM(LisäyksetVähennykset[[#This Row],[Kuntien yhdistymisavustus (-0,98 €/as)]:[TE25: Kunnan työttömyysetuuksien rahoitusvastuun laajentamisen korvaus]])</f>
        <v>687147.909630907</v>
      </c>
      <c r="P102" s="112"/>
    </row>
    <row r="103" spans="1:16" s="45" customFormat="1" x14ac:dyDescent="0.25">
      <c r="A103" s="239">
        <v>285</v>
      </c>
      <c r="B103" s="239" t="s">
        <v>110</v>
      </c>
      <c r="C103" s="324">
        <v>-49028.42</v>
      </c>
      <c r="D103" s="121">
        <v>-89051.62</v>
      </c>
      <c r="E103" s="121">
        <v>-49028.42</v>
      </c>
      <c r="F103" s="121">
        <v>-500.29</v>
      </c>
      <c r="G103" s="121">
        <v>-1066117.99</v>
      </c>
      <c r="H103" s="121">
        <v>-5671829.4800000004</v>
      </c>
      <c r="I103" s="121">
        <v>-9374034.1984421462</v>
      </c>
      <c r="J103" s="34">
        <v>-411079.82213786419</v>
      </c>
      <c r="K103" s="34">
        <v>-1486861.88</v>
      </c>
      <c r="L103" s="34">
        <v>-569330.02</v>
      </c>
      <c r="M103" s="34">
        <v>-187577.24343805446</v>
      </c>
      <c r="N103" s="444">
        <v>2531911.9897187669</v>
      </c>
      <c r="O103" s="251">
        <f>SUM(LisäyksetVähennykset[[#This Row],[Kuntien yhdistymisavustus (-0,98 €/as)]:[TE25: Kunnan työttömyysetuuksien rahoitusvastuun laajentamisen korvaus]])</f>
        <v>-16422527.394299297</v>
      </c>
      <c r="P103" s="112"/>
    </row>
    <row r="104" spans="1:16" s="45" customFormat="1" x14ac:dyDescent="0.25">
      <c r="A104" s="239">
        <v>286</v>
      </c>
      <c r="B104" s="239" t="s">
        <v>111</v>
      </c>
      <c r="C104" s="324">
        <v>-76072.5</v>
      </c>
      <c r="D104" s="121">
        <v>-138172.5</v>
      </c>
      <c r="E104" s="121">
        <v>-76072.5</v>
      </c>
      <c r="F104" s="121">
        <v>-776.25</v>
      </c>
      <c r="G104" s="121">
        <v>-1654188.75</v>
      </c>
      <c r="H104" s="121">
        <v>-5545210.1100000003</v>
      </c>
      <c r="I104" s="121">
        <v>-15053612.211614927</v>
      </c>
      <c r="J104" s="34">
        <v>-3627096.6010160809</v>
      </c>
      <c r="K104" s="34">
        <v>-2307015</v>
      </c>
      <c r="L104" s="34">
        <v>-883372.50000000012</v>
      </c>
      <c r="M104" s="34">
        <v>-68104.233435311195</v>
      </c>
      <c r="N104" s="444">
        <v>3290555.4031940103</v>
      </c>
      <c r="O104" s="251">
        <f>SUM(LisäyksetVähennykset[[#This Row],[Kuntien yhdistymisavustus (-0,98 €/as)]:[TE25: Kunnan työttömyysetuuksien rahoitusvastuun laajentamisen korvaus]])</f>
        <v>-26139137.752872311</v>
      </c>
      <c r="P104" s="112"/>
    </row>
    <row r="105" spans="1:16" s="45" customFormat="1" x14ac:dyDescent="0.25">
      <c r="A105" s="239">
        <v>287</v>
      </c>
      <c r="B105" s="239" t="s">
        <v>112</v>
      </c>
      <c r="C105" s="324">
        <v>-5990.74</v>
      </c>
      <c r="D105" s="121">
        <v>-10881.14</v>
      </c>
      <c r="E105" s="121">
        <v>-5990.74</v>
      </c>
      <c r="F105" s="121">
        <v>-61.13</v>
      </c>
      <c r="G105" s="121">
        <v>-130268.03</v>
      </c>
      <c r="H105" s="121">
        <v>-230768.44</v>
      </c>
      <c r="I105" s="121">
        <v>1344414.7852380527</v>
      </c>
      <c r="J105" s="34">
        <v>458560.87969101866</v>
      </c>
      <c r="K105" s="34">
        <v>-181678.36</v>
      </c>
      <c r="L105" s="34">
        <v>-69565.94</v>
      </c>
      <c r="M105" s="34">
        <v>-133352.95450164028</v>
      </c>
      <c r="N105" s="444">
        <v>89345.671418381593</v>
      </c>
      <c r="O105" s="251">
        <f>SUM(LisäyksetVähennykset[[#This Row],[Kuntien yhdistymisavustus (-0,98 €/as)]:[TE25: Kunnan työttömyysetuuksien rahoitusvastuun laajentamisen korvaus]])</f>
        <v>1123763.8618458128</v>
      </c>
      <c r="P105" s="112"/>
    </row>
    <row r="106" spans="1:16" s="45" customFormat="1" x14ac:dyDescent="0.25">
      <c r="A106" s="239">
        <v>288</v>
      </c>
      <c r="B106" s="239" t="s">
        <v>113</v>
      </c>
      <c r="C106" s="324">
        <v>-6142.64</v>
      </c>
      <c r="D106" s="121">
        <v>-11157.04</v>
      </c>
      <c r="E106" s="121">
        <v>-6142.64</v>
      </c>
      <c r="F106" s="121">
        <v>-62.68</v>
      </c>
      <c r="G106" s="121">
        <v>-133571.07999999999</v>
      </c>
      <c r="H106" s="121">
        <v>-146926.68</v>
      </c>
      <c r="I106" s="121">
        <v>3202.2815455690056</v>
      </c>
      <c r="J106" s="34">
        <v>-36077.402446019609</v>
      </c>
      <c r="K106" s="34">
        <v>-186284.96</v>
      </c>
      <c r="L106" s="34">
        <v>-71329.840000000011</v>
      </c>
      <c r="M106" s="34">
        <v>-142972.53573526265</v>
      </c>
      <c r="N106" s="444">
        <v>191605.2700826042</v>
      </c>
      <c r="O106" s="251">
        <f>SUM(LisäyksetVähennykset[[#This Row],[Kuntien yhdistymisavustus (-0,98 €/as)]:[TE25: Kunnan työttömyysetuuksien rahoitusvastuun laajentamisen korvaus]])</f>
        <v>-545859.94655310898</v>
      </c>
      <c r="P106" s="112"/>
    </row>
    <row r="107" spans="1:16" s="45" customFormat="1" x14ac:dyDescent="0.25">
      <c r="A107" s="239">
        <v>290</v>
      </c>
      <c r="B107" s="239" t="s">
        <v>114</v>
      </c>
      <c r="C107" s="324">
        <v>-7154</v>
      </c>
      <c r="D107" s="121">
        <v>-12994</v>
      </c>
      <c r="E107" s="121">
        <v>-7154</v>
      </c>
      <c r="F107" s="121">
        <v>-73</v>
      </c>
      <c r="G107" s="121">
        <v>-155563</v>
      </c>
      <c r="H107" s="121">
        <v>-199331.02</v>
      </c>
      <c r="I107" s="121">
        <v>398281.32944976032</v>
      </c>
      <c r="J107" s="34">
        <v>316316.160541997</v>
      </c>
      <c r="K107" s="34">
        <v>-216956</v>
      </c>
      <c r="L107" s="34">
        <v>-83074</v>
      </c>
      <c r="M107" s="34">
        <v>-138923.85438702599</v>
      </c>
      <c r="N107" s="444">
        <v>332602.48980097397</v>
      </c>
      <c r="O107" s="251">
        <f>SUM(LisäyksetVähennykset[[#This Row],[Kuntien yhdistymisavustus (-0,98 €/as)]:[TE25: Kunnan työttömyysetuuksien rahoitusvastuun laajentamisen korvaus]])</f>
        <v>225977.10540570528</v>
      </c>
      <c r="P107" s="112"/>
    </row>
    <row r="108" spans="1:16" s="45" customFormat="1" x14ac:dyDescent="0.25">
      <c r="A108" s="239">
        <v>291</v>
      </c>
      <c r="B108" s="239" t="s">
        <v>115</v>
      </c>
      <c r="C108" s="324">
        <v>-1939.42</v>
      </c>
      <c r="D108" s="121">
        <v>-3522.62</v>
      </c>
      <c r="E108" s="121">
        <v>-1939.42</v>
      </c>
      <c r="F108" s="121">
        <v>-19.79</v>
      </c>
      <c r="G108" s="121">
        <v>-42172.49</v>
      </c>
      <c r="H108" s="121">
        <v>-69570.16</v>
      </c>
      <c r="I108" s="121">
        <v>1054656.6899326986</v>
      </c>
      <c r="J108" s="34">
        <v>816370.78176286502</v>
      </c>
      <c r="K108" s="34">
        <v>-58815.88</v>
      </c>
      <c r="L108" s="34">
        <v>-22521.02</v>
      </c>
      <c r="M108" s="34">
        <v>-43598.717860661403</v>
      </c>
      <c r="N108" s="444">
        <v>104221.2387876336</v>
      </c>
      <c r="O108" s="251">
        <f>SUM(LisäyksetVähennykset[[#This Row],[Kuntien yhdistymisavustus (-0,98 €/as)]:[TE25: Kunnan työttömyysetuuksien rahoitusvastuun laajentamisen korvaus]])</f>
        <v>1731149.1926225359</v>
      </c>
      <c r="P108" s="112"/>
    </row>
    <row r="109" spans="1:16" s="45" customFormat="1" x14ac:dyDescent="0.25">
      <c r="A109" s="239">
        <v>297</v>
      </c>
      <c r="B109" s="239" t="s">
        <v>116</v>
      </c>
      <c r="C109" s="324">
        <v>-124040.56</v>
      </c>
      <c r="D109" s="121">
        <v>-225298.16</v>
      </c>
      <c r="E109" s="121">
        <v>-124040.56</v>
      </c>
      <c r="F109" s="121">
        <v>-1265.72</v>
      </c>
      <c r="G109" s="121">
        <v>-2697249.32</v>
      </c>
      <c r="H109" s="121">
        <v>-13092071.449999999</v>
      </c>
      <c r="I109" s="121">
        <v>-12747671.117118452</v>
      </c>
      <c r="J109" s="34">
        <v>-690534.43801207305</v>
      </c>
      <c r="K109" s="34">
        <v>-3761719.84</v>
      </c>
      <c r="L109" s="34">
        <v>-1440389.36</v>
      </c>
      <c r="M109" s="34">
        <v>-895496.87849757355</v>
      </c>
      <c r="N109" s="444">
        <v>2566588.426436061</v>
      </c>
      <c r="O109" s="251">
        <f>SUM(LisäyksetVähennykset[[#This Row],[Kuntien yhdistymisavustus (-0,98 €/as)]:[TE25: Kunnan työttömyysetuuksien rahoitusvastuun laajentamisen korvaus]])</f>
        <v>-33233188.977192037</v>
      </c>
      <c r="P109" s="112"/>
    </row>
    <row r="110" spans="1:16" s="45" customFormat="1" x14ac:dyDescent="0.25">
      <c r="A110" s="237">
        <v>300</v>
      </c>
      <c r="B110" s="239" t="s">
        <v>117</v>
      </c>
      <c r="C110" s="324">
        <v>-3239.88</v>
      </c>
      <c r="D110" s="121">
        <v>-5884.68</v>
      </c>
      <c r="E110" s="121">
        <v>-3239.88</v>
      </c>
      <c r="F110" s="121">
        <v>-33.06</v>
      </c>
      <c r="G110" s="121">
        <v>-70450.86</v>
      </c>
      <c r="H110" s="121">
        <v>-76376.52</v>
      </c>
      <c r="I110" s="121">
        <v>1409171.1510585283</v>
      </c>
      <c r="J110" s="121">
        <v>543013.01770384447</v>
      </c>
      <c r="K110" s="121">
        <v>-98254.319999999992</v>
      </c>
      <c r="L110" s="121">
        <v>-37622.280000000006</v>
      </c>
      <c r="M110" s="34">
        <v>-78420.142463332464</v>
      </c>
      <c r="N110" s="445">
        <v>68336.454363216923</v>
      </c>
      <c r="O110" s="251">
        <f>SUM(LisäyksetVähennykset[[#This Row],[Kuntien yhdistymisavustus (-0,98 €/as)]:[TE25: Kunnan työttömyysetuuksien rahoitusvastuun laajentamisen korvaus]])</f>
        <v>1646999.000662257</v>
      </c>
      <c r="P110" s="112"/>
    </row>
    <row r="111" spans="1:16" s="45" customFormat="1" x14ac:dyDescent="0.25">
      <c r="A111" s="239">
        <v>301</v>
      </c>
      <c r="B111" s="239" t="s">
        <v>118</v>
      </c>
      <c r="C111" s="324">
        <v>-19052.18</v>
      </c>
      <c r="D111" s="121">
        <v>-34604.980000000003</v>
      </c>
      <c r="E111" s="121">
        <v>-19052.18</v>
      </c>
      <c r="F111" s="121">
        <v>-194.41</v>
      </c>
      <c r="G111" s="121">
        <v>-414287.70999999996</v>
      </c>
      <c r="H111" s="121">
        <v>-789232.18</v>
      </c>
      <c r="I111" s="121">
        <v>-1709106.965171943</v>
      </c>
      <c r="J111" s="34">
        <v>-1263737.3702546968</v>
      </c>
      <c r="K111" s="34">
        <v>-577786.52</v>
      </c>
      <c r="L111" s="34">
        <v>-221238.58000000002</v>
      </c>
      <c r="M111" s="34">
        <v>-255345.06813044782</v>
      </c>
      <c r="N111" s="444">
        <v>724219.97566554113</v>
      </c>
      <c r="O111" s="251">
        <f>SUM(LisäyksetVähennykset[[#This Row],[Kuntien yhdistymisavustus (-0,98 €/as)]:[TE25: Kunnan työttömyysetuuksien rahoitusvastuun laajentamisen korvaus]])</f>
        <v>-4579418.1678915462</v>
      </c>
      <c r="P111" s="112"/>
    </row>
    <row r="112" spans="1:16" s="104" customFormat="1" x14ac:dyDescent="0.25">
      <c r="A112" s="237">
        <v>304</v>
      </c>
      <c r="B112" s="239" t="s">
        <v>119</v>
      </c>
      <c r="C112" s="324">
        <v>-952.56</v>
      </c>
      <c r="D112" s="121">
        <v>-1730.16</v>
      </c>
      <c r="E112" s="121">
        <v>-952.56</v>
      </c>
      <c r="F112" s="121">
        <v>-9.7200000000000006</v>
      </c>
      <c r="G112" s="121">
        <v>-20713.32</v>
      </c>
      <c r="H112" s="121">
        <v>-25688.37</v>
      </c>
      <c r="I112" s="121">
        <v>-267775.09514843271</v>
      </c>
      <c r="J112" s="121">
        <v>-5351.058910806968</v>
      </c>
      <c r="K112" s="121">
        <v>-28887.84</v>
      </c>
      <c r="L112" s="121">
        <v>-11061.36</v>
      </c>
      <c r="M112" s="34">
        <v>0</v>
      </c>
      <c r="N112" s="445">
        <v>17393.835863849803</v>
      </c>
      <c r="O112" s="251">
        <f>SUM(LisäyksetVähennykset[[#This Row],[Kuntien yhdistymisavustus (-0,98 €/as)]:[TE25: Kunnan työttömyysetuuksien rahoitusvastuun laajentamisen korvaus]])</f>
        <v>-345728.20819538989</v>
      </c>
      <c r="P112" s="60"/>
    </row>
    <row r="113" spans="1:16" s="45" customFormat="1" x14ac:dyDescent="0.25">
      <c r="A113" s="239">
        <v>305</v>
      </c>
      <c r="B113" s="239" t="s">
        <v>120</v>
      </c>
      <c r="C113" s="324">
        <v>-14504</v>
      </c>
      <c r="D113" s="121">
        <v>-26344</v>
      </c>
      <c r="E113" s="121">
        <v>-14504</v>
      </c>
      <c r="F113" s="121">
        <v>-148</v>
      </c>
      <c r="G113" s="121">
        <v>-315388</v>
      </c>
      <c r="H113" s="121">
        <v>-568605.31999999995</v>
      </c>
      <c r="I113" s="121">
        <v>708301.42696446052</v>
      </c>
      <c r="J113" s="34">
        <v>502266.61502015486</v>
      </c>
      <c r="K113" s="34">
        <v>-439856</v>
      </c>
      <c r="L113" s="34">
        <v>-168424</v>
      </c>
      <c r="M113" s="34">
        <v>-285995.77846028231</v>
      </c>
      <c r="N113" s="444">
        <v>826203.6637767629</v>
      </c>
      <c r="O113" s="251">
        <f>SUM(LisäyksetVähennykset[[#This Row],[Kuntien yhdistymisavustus (-0,98 €/as)]:[TE25: Kunnan työttömyysetuuksien rahoitusvastuun laajentamisen korvaus]])</f>
        <v>203002.60730109608</v>
      </c>
      <c r="P113" s="112"/>
    </row>
    <row r="114" spans="1:16" s="45" customFormat="1" x14ac:dyDescent="0.25">
      <c r="A114" s="239">
        <v>309</v>
      </c>
      <c r="B114" s="239" t="s">
        <v>121</v>
      </c>
      <c r="C114" s="324">
        <v>-6237.7</v>
      </c>
      <c r="D114" s="121">
        <v>-11329.7</v>
      </c>
      <c r="E114" s="121">
        <v>-6237.7</v>
      </c>
      <c r="F114" s="121">
        <v>-63.65</v>
      </c>
      <c r="G114" s="121">
        <v>-135638.15</v>
      </c>
      <c r="H114" s="121">
        <v>-912037.51</v>
      </c>
      <c r="I114" s="121">
        <v>-1325671.1750459524</v>
      </c>
      <c r="J114" s="34">
        <v>-728663.08426749147</v>
      </c>
      <c r="K114" s="34">
        <v>-189167.8</v>
      </c>
      <c r="L114" s="34">
        <v>-72433.700000000012</v>
      </c>
      <c r="M114" s="34">
        <v>-75147.061215712558</v>
      </c>
      <c r="N114" s="444">
        <v>456450.37067146297</v>
      </c>
      <c r="O114" s="251">
        <f>SUM(LisäyksetVähennykset[[#This Row],[Kuntien yhdistymisavustus (-0,98 €/as)]:[TE25: Kunnan työttömyysetuuksien rahoitusvastuun laajentamisen korvaus]])</f>
        <v>-3006176.8598576933</v>
      </c>
      <c r="P114" s="112"/>
    </row>
    <row r="115" spans="1:16" s="45" customFormat="1" x14ac:dyDescent="0.25">
      <c r="A115" s="239">
        <v>312</v>
      </c>
      <c r="B115" s="239" t="s">
        <v>122</v>
      </c>
      <c r="C115" s="324">
        <v>-1106.42</v>
      </c>
      <c r="D115" s="121">
        <v>-2009.6200000000001</v>
      </c>
      <c r="E115" s="121">
        <v>-1106.42</v>
      </c>
      <c r="F115" s="121">
        <v>-11.290000000000001</v>
      </c>
      <c r="G115" s="121">
        <v>-24058.989999999998</v>
      </c>
      <c r="H115" s="121">
        <v>-31485.8</v>
      </c>
      <c r="I115" s="121">
        <v>-92523.861880266297</v>
      </c>
      <c r="J115" s="34">
        <v>-80644.834780174977</v>
      </c>
      <c r="K115" s="34">
        <v>-33553.879999999997</v>
      </c>
      <c r="L115" s="34">
        <v>-12848.02</v>
      </c>
      <c r="M115" s="34">
        <v>-25104.567679624084</v>
      </c>
      <c r="N115" s="444">
        <v>87511.863550312206</v>
      </c>
      <c r="O115" s="251">
        <f>SUM(LisäyksetVähennykset[[#This Row],[Kuntien yhdistymisavustus (-0,98 €/as)]:[TE25: Kunnan työttömyysetuuksien rahoitusvastuun laajentamisen korvaus]])</f>
        <v>-216941.84078975316</v>
      </c>
      <c r="P115" s="112"/>
    </row>
    <row r="116" spans="1:16" s="45" customFormat="1" x14ac:dyDescent="0.25">
      <c r="A116" s="239">
        <v>316</v>
      </c>
      <c r="B116" s="239" t="s">
        <v>123</v>
      </c>
      <c r="C116" s="324">
        <v>-3970.96</v>
      </c>
      <c r="D116" s="121">
        <v>-7212.56</v>
      </c>
      <c r="E116" s="121">
        <v>-3970.96</v>
      </c>
      <c r="F116" s="121">
        <v>-40.520000000000003</v>
      </c>
      <c r="G116" s="121">
        <v>-86348.12</v>
      </c>
      <c r="H116" s="121">
        <v>-338264.28</v>
      </c>
      <c r="I116" s="121">
        <v>-213263.92770545735</v>
      </c>
      <c r="J116" s="34">
        <v>-23646.047692176475</v>
      </c>
      <c r="K116" s="34">
        <v>-120425.44</v>
      </c>
      <c r="L116" s="34">
        <v>-46111.76</v>
      </c>
      <c r="M116" s="34">
        <v>-27033.890069847268</v>
      </c>
      <c r="N116" s="444">
        <v>221465.72235582871</v>
      </c>
      <c r="O116" s="251">
        <f>SUM(LisäyksetVähennykset[[#This Row],[Kuntien yhdistymisavustus (-0,98 €/as)]:[TE25: Kunnan työttömyysetuuksien rahoitusvastuun laajentamisen korvaus]])</f>
        <v>-648822.74311165221</v>
      </c>
      <c r="P116" s="112"/>
    </row>
    <row r="117" spans="1:16" s="45" customFormat="1" x14ac:dyDescent="0.25">
      <c r="A117" s="239">
        <v>317</v>
      </c>
      <c r="B117" s="239" t="s">
        <v>124</v>
      </c>
      <c r="C117" s="324">
        <v>-2277.52</v>
      </c>
      <c r="D117" s="121">
        <v>-4136.72</v>
      </c>
      <c r="E117" s="121">
        <v>-2277.52</v>
      </c>
      <c r="F117" s="121">
        <v>-23.240000000000002</v>
      </c>
      <c r="G117" s="121">
        <v>-49524.439999999995</v>
      </c>
      <c r="H117" s="121">
        <v>-77989.8</v>
      </c>
      <c r="I117" s="121">
        <v>603531.88054677029</v>
      </c>
      <c r="J117" s="34">
        <v>99923.995432832962</v>
      </c>
      <c r="K117" s="34">
        <v>-69069.279999999999</v>
      </c>
      <c r="L117" s="34">
        <v>-26447.120000000003</v>
      </c>
      <c r="M117" s="34">
        <v>-86243.623338671634</v>
      </c>
      <c r="N117" s="444">
        <v>72162.395143372414</v>
      </c>
      <c r="O117" s="251">
        <f>SUM(LisäyksetVähennykset[[#This Row],[Kuntien yhdistymisavustus (-0,98 €/as)]:[TE25: Kunnan työttömyysetuuksien rahoitusvastuun laajentamisen korvaus]])</f>
        <v>457629.00778430403</v>
      </c>
      <c r="P117" s="112"/>
    </row>
    <row r="118" spans="1:16" s="45" customFormat="1" x14ac:dyDescent="0.25">
      <c r="A118" s="239">
        <v>320</v>
      </c>
      <c r="B118" s="239" t="s">
        <v>125</v>
      </c>
      <c r="C118" s="324">
        <v>-6780.62</v>
      </c>
      <c r="D118" s="121">
        <v>-12315.82</v>
      </c>
      <c r="E118" s="121">
        <v>-6780.62</v>
      </c>
      <c r="F118" s="121">
        <v>-69.19</v>
      </c>
      <c r="G118" s="121">
        <v>-147443.88999999998</v>
      </c>
      <c r="H118" s="121">
        <v>-350855.19</v>
      </c>
      <c r="I118" s="121">
        <v>428143.17379731592</v>
      </c>
      <c r="J118" s="34">
        <v>367842.38100138638</v>
      </c>
      <c r="K118" s="34">
        <v>-205632.68</v>
      </c>
      <c r="L118" s="34">
        <v>-78738.22</v>
      </c>
      <c r="M118" s="34">
        <v>-124554.35249738845</v>
      </c>
      <c r="N118" s="444">
        <v>337314.3377577379</v>
      </c>
      <c r="O118" s="251">
        <f>SUM(LisäyksetVähennykset[[#This Row],[Kuntien yhdistymisavustus (-0,98 €/as)]:[TE25: Kunnan työttömyysetuuksien rahoitusvastuun laajentamisen korvaus]])</f>
        <v>200129.31005905179</v>
      </c>
      <c r="P118" s="112"/>
    </row>
    <row r="119" spans="1:16" s="45" customFormat="1" x14ac:dyDescent="0.25">
      <c r="A119" s="239">
        <v>322</v>
      </c>
      <c r="B119" s="239" t="s">
        <v>126</v>
      </c>
      <c r="C119" s="324">
        <v>-6213.2</v>
      </c>
      <c r="D119" s="121">
        <v>-11285.2</v>
      </c>
      <c r="E119" s="121">
        <v>-6213.2</v>
      </c>
      <c r="F119" s="121">
        <v>-63.4</v>
      </c>
      <c r="G119" s="121">
        <v>-135105.4</v>
      </c>
      <c r="H119" s="121">
        <v>-178338.01</v>
      </c>
      <c r="I119" s="121">
        <v>1132721.2076239495</v>
      </c>
      <c r="J119" s="34">
        <v>696095.92185285222</v>
      </c>
      <c r="K119" s="34">
        <v>-188424.8</v>
      </c>
      <c r="L119" s="34">
        <v>-72149.200000000012</v>
      </c>
      <c r="M119" s="34">
        <v>-181739.52856625113</v>
      </c>
      <c r="N119" s="444">
        <v>121282.15696706448</v>
      </c>
      <c r="O119" s="251">
        <f>SUM(LisäyksetVähennykset[[#This Row],[Kuntien yhdistymisavustus (-0,98 €/as)]:[TE25: Kunnan työttömyysetuuksien rahoitusvastuun laajentamisen korvaus]])</f>
        <v>1170567.3478776151</v>
      </c>
      <c r="P119" s="112"/>
    </row>
    <row r="120" spans="1:16" s="45" customFormat="1" x14ac:dyDescent="0.25">
      <c r="A120" s="239">
        <v>398</v>
      </c>
      <c r="B120" s="239" t="s">
        <v>127</v>
      </c>
      <c r="C120" s="324">
        <v>-119395.36</v>
      </c>
      <c r="D120" s="121">
        <v>-216860.96</v>
      </c>
      <c r="E120" s="121">
        <v>-119395.36</v>
      </c>
      <c r="F120" s="121">
        <v>-1218.32</v>
      </c>
      <c r="G120" s="121">
        <v>-2596239.92</v>
      </c>
      <c r="H120" s="121">
        <v>-16138513.789999999</v>
      </c>
      <c r="I120" s="121">
        <v>9529173.0882378947</v>
      </c>
      <c r="J120" s="34">
        <v>8110021.9749070602</v>
      </c>
      <c r="K120" s="34">
        <v>-3620847.04</v>
      </c>
      <c r="L120" s="34">
        <v>-1386448.1600000001</v>
      </c>
      <c r="M120" s="34">
        <v>-1678963.335082293</v>
      </c>
      <c r="N120" s="444">
        <v>3107047.1546566971</v>
      </c>
      <c r="O120" s="251">
        <f>SUM(LisäyksetVähennykset[[#This Row],[Kuntien yhdistymisavustus (-0,98 €/as)]:[TE25: Kunnan työttömyysetuuksien rahoitusvastuun laajentamisen korvaus]])</f>
        <v>-5131640.0272806417</v>
      </c>
      <c r="P120" s="112"/>
    </row>
    <row r="121" spans="1:16" s="104" customFormat="1" x14ac:dyDescent="0.25">
      <c r="A121" s="237">
        <v>399</v>
      </c>
      <c r="B121" s="239" t="s">
        <v>128</v>
      </c>
      <c r="C121" s="324">
        <v>-7383.32</v>
      </c>
      <c r="D121" s="121">
        <v>-13410.52</v>
      </c>
      <c r="E121" s="121">
        <v>-7383.32</v>
      </c>
      <c r="F121" s="121">
        <v>-75.34</v>
      </c>
      <c r="G121" s="121">
        <v>-160549.53999999998</v>
      </c>
      <c r="H121" s="121">
        <v>-211201.71</v>
      </c>
      <c r="I121" s="121">
        <v>-1522000.7555946151</v>
      </c>
      <c r="J121" s="121">
        <v>-1376486.4454860399</v>
      </c>
      <c r="K121" s="121">
        <v>-223910.47999999998</v>
      </c>
      <c r="L121" s="121">
        <v>-85736.920000000013</v>
      </c>
      <c r="M121" s="34">
        <v>-77505.206250815507</v>
      </c>
      <c r="N121" s="445">
        <v>216844.37315656018</v>
      </c>
      <c r="O121" s="251">
        <f>SUM(LisäyksetVähennykset[[#This Row],[Kuntien yhdistymisavustus (-0,98 €/as)]:[TE25: Kunnan työttömyysetuuksien rahoitusvastuun laajentamisen korvaus]])</f>
        <v>-3468799.1841749102</v>
      </c>
      <c r="P121" s="60"/>
    </row>
    <row r="122" spans="1:16" s="45" customFormat="1" x14ac:dyDescent="0.25">
      <c r="A122" s="239">
        <v>400</v>
      </c>
      <c r="B122" s="239" t="s">
        <v>129</v>
      </c>
      <c r="C122" s="324">
        <v>-8232</v>
      </c>
      <c r="D122" s="121">
        <v>-14952</v>
      </c>
      <c r="E122" s="121">
        <v>-8232</v>
      </c>
      <c r="F122" s="121">
        <v>-84</v>
      </c>
      <c r="G122" s="121">
        <v>-179004</v>
      </c>
      <c r="H122" s="121">
        <v>-370809.86</v>
      </c>
      <c r="I122" s="121">
        <v>1537828.7900891798</v>
      </c>
      <c r="J122" s="34">
        <v>661845.53878718801</v>
      </c>
      <c r="K122" s="34">
        <v>-249648</v>
      </c>
      <c r="L122" s="34">
        <v>-95592</v>
      </c>
      <c r="M122" s="34">
        <v>-219200.73943809699</v>
      </c>
      <c r="N122" s="444">
        <v>275336.38565458701</v>
      </c>
      <c r="O122" s="251">
        <f>SUM(LisäyksetVähennykset[[#This Row],[Kuntien yhdistymisavustus (-0,98 €/as)]:[TE25: Kunnan työttömyysetuuksien rahoitusvastuun laajentamisen korvaus]])</f>
        <v>1329256.115092858</v>
      </c>
      <c r="P122" s="112"/>
    </row>
    <row r="123" spans="1:16" s="45" customFormat="1" x14ac:dyDescent="0.25">
      <c r="A123" s="239">
        <v>402</v>
      </c>
      <c r="B123" s="239" t="s">
        <v>130</v>
      </c>
      <c r="C123" s="324">
        <v>-8626.94</v>
      </c>
      <c r="D123" s="121">
        <v>-15669.34</v>
      </c>
      <c r="E123" s="121">
        <v>-8626.94</v>
      </c>
      <c r="F123" s="121">
        <v>-88.03</v>
      </c>
      <c r="G123" s="121">
        <v>-187591.93</v>
      </c>
      <c r="H123" s="121">
        <v>-488770.32</v>
      </c>
      <c r="I123" s="121">
        <v>-1869385.7573780392</v>
      </c>
      <c r="J123" s="34">
        <v>-1227094.5623624183</v>
      </c>
      <c r="K123" s="34">
        <v>-261625.16</v>
      </c>
      <c r="L123" s="34">
        <v>-100178.14000000001</v>
      </c>
      <c r="M123" s="34">
        <v>-79879.197553153776</v>
      </c>
      <c r="N123" s="444">
        <v>410445.25392134901</v>
      </c>
      <c r="O123" s="251">
        <f>SUM(LisäyksetVähennykset[[#This Row],[Kuntien yhdistymisavustus (-0,98 €/as)]:[TE25: Kunnan työttömyysetuuksien rahoitusvastuun laajentamisen korvaus]])</f>
        <v>-3837091.0633722623</v>
      </c>
      <c r="P123" s="112"/>
    </row>
    <row r="124" spans="1:16" s="45" customFormat="1" x14ac:dyDescent="0.25">
      <c r="A124" s="239">
        <v>403</v>
      </c>
      <c r="B124" s="239" t="s">
        <v>131</v>
      </c>
      <c r="C124" s="324">
        <v>-2649.92</v>
      </c>
      <c r="D124" s="121">
        <v>-4813.12</v>
      </c>
      <c r="E124" s="121">
        <v>-2649.92</v>
      </c>
      <c r="F124" s="121">
        <v>-27.04</v>
      </c>
      <c r="G124" s="121">
        <v>-57622.239999999998</v>
      </c>
      <c r="H124" s="121">
        <v>-56965.22</v>
      </c>
      <c r="I124" s="121">
        <v>275941.70974205603</v>
      </c>
      <c r="J124" s="34">
        <v>-15884.19592471121</v>
      </c>
      <c r="K124" s="34">
        <v>-80362.87999999999</v>
      </c>
      <c r="L124" s="34">
        <v>-30771.52</v>
      </c>
      <c r="M124" s="34">
        <v>-57496.394145796956</v>
      </c>
      <c r="N124" s="444">
        <v>71252.250560115805</v>
      </c>
      <c r="O124" s="251">
        <f>SUM(LisäyksetVähennykset[[#This Row],[Kuntien yhdistymisavustus (-0,98 €/as)]:[TE25: Kunnan työttömyysetuuksien rahoitusvastuun laajentamisen korvaus]])</f>
        <v>37951.510231663691</v>
      </c>
      <c r="P124" s="112"/>
    </row>
    <row r="125" spans="1:16" s="45" customFormat="1" x14ac:dyDescent="0.25">
      <c r="A125" s="239">
        <v>405</v>
      </c>
      <c r="B125" s="239" t="s">
        <v>132</v>
      </c>
      <c r="C125" s="324">
        <v>-71776.179999999993</v>
      </c>
      <c r="D125" s="121">
        <v>-130368.98</v>
      </c>
      <c r="E125" s="121">
        <v>-71776.179999999993</v>
      </c>
      <c r="F125" s="121">
        <v>-732.41</v>
      </c>
      <c r="G125" s="121">
        <v>-1560765.71</v>
      </c>
      <c r="H125" s="121">
        <v>-6036592.6200000001</v>
      </c>
      <c r="I125" s="121">
        <v>-2680554.9973284649</v>
      </c>
      <c r="J125" s="34">
        <v>-409215.18933697499</v>
      </c>
      <c r="K125" s="34">
        <v>-2176722.52</v>
      </c>
      <c r="L125" s="34">
        <v>-833482.58000000007</v>
      </c>
      <c r="M125" s="34">
        <v>-612019.24472458556</v>
      </c>
      <c r="N125" s="444">
        <v>3915041.4755051285</v>
      </c>
      <c r="O125" s="251">
        <f>SUM(LisäyksetVähennykset[[#This Row],[Kuntien yhdistymisavustus (-0,98 €/as)]:[TE25: Kunnan työttömyysetuuksien rahoitusvastuun laajentamisen korvaus]])</f>
        <v>-10668965.135884896</v>
      </c>
      <c r="P125" s="112"/>
    </row>
    <row r="126" spans="1:16" s="45" customFormat="1" x14ac:dyDescent="0.25">
      <c r="A126" s="239">
        <v>407</v>
      </c>
      <c r="B126" s="239" t="s">
        <v>133</v>
      </c>
      <c r="C126" s="324">
        <v>-2381.4</v>
      </c>
      <c r="D126" s="121">
        <v>-4325.3999999999996</v>
      </c>
      <c r="E126" s="121">
        <v>-2381.4</v>
      </c>
      <c r="F126" s="121">
        <v>-24.3</v>
      </c>
      <c r="G126" s="121">
        <v>-51783.299999999996</v>
      </c>
      <c r="H126" s="121">
        <v>-114325.68</v>
      </c>
      <c r="I126" s="121">
        <v>219185.76756665396</v>
      </c>
      <c r="J126" s="34">
        <v>-14183.122460433628</v>
      </c>
      <c r="K126" s="34">
        <v>-72219.599999999991</v>
      </c>
      <c r="L126" s="34">
        <v>-27653.4</v>
      </c>
      <c r="M126" s="34">
        <v>-43250.296368962299</v>
      </c>
      <c r="N126" s="444">
        <v>34873.246195508516</v>
      </c>
      <c r="O126" s="251">
        <f>SUM(LisäyksetVähennykset[[#This Row],[Kuntien yhdistymisavustus (-0,98 €/as)]:[TE25: Kunnan työttömyysetuuksien rahoitusvastuun laajentamisen korvaus]])</f>
        <v>-78468.885067233437</v>
      </c>
      <c r="P126" s="112"/>
    </row>
    <row r="127" spans="1:16" s="45" customFormat="1" x14ac:dyDescent="0.25">
      <c r="A127" s="239">
        <v>408</v>
      </c>
      <c r="B127" s="239" t="s">
        <v>134</v>
      </c>
      <c r="C127" s="324">
        <v>-13648.46</v>
      </c>
      <c r="D127" s="121">
        <v>-24790.06</v>
      </c>
      <c r="E127" s="121">
        <v>-13648.46</v>
      </c>
      <c r="F127" s="121">
        <v>-139.27000000000001</v>
      </c>
      <c r="G127" s="121">
        <v>-296784.37</v>
      </c>
      <c r="H127" s="121">
        <v>-763779.77</v>
      </c>
      <c r="I127" s="121">
        <v>580006.69596974109</v>
      </c>
      <c r="J127" s="34">
        <v>-79415.34692996573</v>
      </c>
      <c r="K127" s="34">
        <v>-413910.44</v>
      </c>
      <c r="L127" s="34">
        <v>-158489.26</v>
      </c>
      <c r="M127" s="34">
        <v>-260339.74972952847</v>
      </c>
      <c r="N127" s="444">
        <v>444363.51897678513</v>
      </c>
      <c r="O127" s="251">
        <f>SUM(LisäyksetVähennykset[[#This Row],[Kuntien yhdistymisavustus (-0,98 €/as)]:[TE25: Kunnan työttömyysetuuksien rahoitusvastuun laajentamisen korvaus]])</f>
        <v>-1000574.9717129682</v>
      </c>
      <c r="P127" s="112"/>
    </row>
    <row r="128" spans="1:16" s="45" customFormat="1" x14ac:dyDescent="0.25">
      <c r="A128" s="239">
        <v>410</v>
      </c>
      <c r="B128" s="239" t="s">
        <v>135</v>
      </c>
      <c r="C128" s="324">
        <v>-18431.84</v>
      </c>
      <c r="D128" s="121">
        <v>-33478.239999999998</v>
      </c>
      <c r="E128" s="121">
        <v>-18431.84</v>
      </c>
      <c r="F128" s="121">
        <v>-188.08</v>
      </c>
      <c r="G128" s="121">
        <v>-400798.48</v>
      </c>
      <c r="H128" s="121">
        <v>-987149.51</v>
      </c>
      <c r="I128" s="121">
        <v>-3718134.796940987</v>
      </c>
      <c r="J128" s="34">
        <v>-2095565.3206311415</v>
      </c>
      <c r="K128" s="34">
        <v>-558973.76</v>
      </c>
      <c r="L128" s="34">
        <v>-214035.04</v>
      </c>
      <c r="M128" s="34">
        <v>-402610.96940124262</v>
      </c>
      <c r="N128" s="444">
        <v>691918.92126286472</v>
      </c>
      <c r="O128" s="251">
        <f>SUM(LisäyksetVähennykset[[#This Row],[Kuntien yhdistymisavustus (-0,98 €/as)]:[TE25: Kunnan työttömyysetuuksien rahoitusvastuun laajentamisen korvaus]])</f>
        <v>-7755878.955710507</v>
      </c>
      <c r="P128" s="112"/>
    </row>
    <row r="129" spans="1:16" s="45" customFormat="1" x14ac:dyDescent="0.25">
      <c r="A129" s="239">
        <v>416</v>
      </c>
      <c r="B129" s="239" t="s">
        <v>136</v>
      </c>
      <c r="C129" s="324">
        <v>-2820.44</v>
      </c>
      <c r="D129" s="121">
        <v>-5122.84</v>
      </c>
      <c r="E129" s="121">
        <v>-2820.44</v>
      </c>
      <c r="F129" s="121">
        <v>-28.78</v>
      </c>
      <c r="G129" s="121">
        <v>-61330.179999999993</v>
      </c>
      <c r="H129" s="121">
        <v>-132082.06</v>
      </c>
      <c r="I129" s="121">
        <v>-449151.69105400209</v>
      </c>
      <c r="J129" s="34">
        <v>-195793.37090410892</v>
      </c>
      <c r="K129" s="34">
        <v>-85534.16</v>
      </c>
      <c r="L129" s="34">
        <v>-32751.640000000003</v>
      </c>
      <c r="M129" s="34">
        <v>-38664.290319076492</v>
      </c>
      <c r="N129" s="444">
        <v>111354.64634443299</v>
      </c>
      <c r="O129" s="251">
        <f>SUM(LisäyksetVähennykset[[#This Row],[Kuntien yhdistymisavustus (-0,98 €/as)]:[TE25: Kunnan työttömyysetuuksien rahoitusvastuun laajentamisen korvaus]])</f>
        <v>-894745.24593275471</v>
      </c>
      <c r="P129" s="112"/>
    </row>
    <row r="130" spans="1:16" s="45" customFormat="1" x14ac:dyDescent="0.25">
      <c r="A130" s="239">
        <v>418</v>
      </c>
      <c r="B130" s="243" t="s">
        <v>137</v>
      </c>
      <c r="C130" s="324">
        <v>-24540.18</v>
      </c>
      <c r="D130" s="121">
        <v>-44572.98</v>
      </c>
      <c r="E130" s="121">
        <v>-24540.18</v>
      </c>
      <c r="F130" s="121">
        <v>-250.41</v>
      </c>
      <c r="G130" s="121">
        <v>-533623.71</v>
      </c>
      <c r="H130" s="121">
        <v>-1251890.1200000001</v>
      </c>
      <c r="I130" s="121">
        <v>87527.887049725701</v>
      </c>
      <c r="J130" s="34">
        <v>-138451.6084501424</v>
      </c>
      <c r="K130" s="34">
        <v>-744218.52</v>
      </c>
      <c r="L130" s="34">
        <v>-284966.58</v>
      </c>
      <c r="M130" s="34">
        <v>-443910.79649943189</v>
      </c>
      <c r="N130" s="444">
        <v>1003107.1265508151</v>
      </c>
      <c r="O130" s="251">
        <f>SUM(LisäyksetVähennykset[[#This Row],[Kuntien yhdistymisavustus (-0,98 €/as)]:[TE25: Kunnan työttömyysetuuksien rahoitusvastuun laajentamisen korvaus]])</f>
        <v>-2400330.0713490341</v>
      </c>
      <c r="P130" s="112"/>
    </row>
    <row r="131" spans="1:16" s="45" customFormat="1" x14ac:dyDescent="0.25">
      <c r="A131" s="239">
        <v>420</v>
      </c>
      <c r="B131" s="239" t="s">
        <v>138</v>
      </c>
      <c r="C131" s="324">
        <v>-8745.52</v>
      </c>
      <c r="D131" s="121">
        <v>-15884.72</v>
      </c>
      <c r="E131" s="121">
        <v>-8745.52</v>
      </c>
      <c r="F131" s="121">
        <v>-89.24</v>
      </c>
      <c r="G131" s="121">
        <v>-190170.44</v>
      </c>
      <c r="H131" s="121">
        <v>-432688.64000000001</v>
      </c>
      <c r="I131" s="121">
        <v>830477.12585432839</v>
      </c>
      <c r="J131" s="34">
        <v>-51691.229078395314</v>
      </c>
      <c r="K131" s="34">
        <v>-265221.27999999997</v>
      </c>
      <c r="L131" s="34">
        <v>-101555.12000000001</v>
      </c>
      <c r="M131" s="34">
        <v>-96324.626114074184</v>
      </c>
      <c r="N131" s="444">
        <v>269247.38487045898</v>
      </c>
      <c r="O131" s="251">
        <f>SUM(LisäyksetVähennykset[[#This Row],[Kuntien yhdistymisavustus (-0,98 €/as)]:[TE25: Kunnan työttömyysetuuksien rahoitusvastuun laajentamisen korvaus]])</f>
        <v>-71391.824467682221</v>
      </c>
      <c r="P131" s="112"/>
    </row>
    <row r="132" spans="1:16" s="45" customFormat="1" x14ac:dyDescent="0.25">
      <c r="A132" s="239">
        <v>421</v>
      </c>
      <c r="B132" s="239" t="s">
        <v>139</v>
      </c>
      <c r="C132" s="324">
        <v>-642.88</v>
      </c>
      <c r="D132" s="121">
        <v>-1167.68</v>
      </c>
      <c r="E132" s="121">
        <v>-642.88</v>
      </c>
      <c r="F132" s="121">
        <v>-6.5600000000000005</v>
      </c>
      <c r="G132" s="121">
        <v>-13979.359999999999</v>
      </c>
      <c r="H132" s="121">
        <v>-24672.55</v>
      </c>
      <c r="I132" s="121">
        <v>339846.08488809998</v>
      </c>
      <c r="J132" s="34">
        <v>87136.524166882809</v>
      </c>
      <c r="K132" s="34">
        <v>-19496.32</v>
      </c>
      <c r="L132" s="34">
        <v>-7465.2800000000007</v>
      </c>
      <c r="M132" s="34">
        <v>-22885.101816219052</v>
      </c>
      <c r="N132" s="444">
        <v>14029.129123728864</v>
      </c>
      <c r="O132" s="251">
        <f>SUM(LisäyksetVähennykset[[#This Row],[Kuntien yhdistymisavustus (-0,98 €/as)]:[TE25: Kunnan työttömyysetuuksien rahoitusvastuun laajentamisen korvaus]])</f>
        <v>350053.12636249256</v>
      </c>
      <c r="P132" s="112"/>
    </row>
    <row r="133" spans="1:16" s="45" customFormat="1" x14ac:dyDescent="0.25">
      <c r="A133" s="239">
        <v>422</v>
      </c>
      <c r="B133" s="239" t="s">
        <v>140</v>
      </c>
      <c r="C133" s="324">
        <v>-9649.08</v>
      </c>
      <c r="D133" s="121">
        <v>-17525.88</v>
      </c>
      <c r="E133" s="121">
        <v>-9649.08</v>
      </c>
      <c r="F133" s="121">
        <v>-98.460000000000008</v>
      </c>
      <c r="G133" s="121">
        <v>-209818.25999999998</v>
      </c>
      <c r="H133" s="121">
        <v>-709712.4</v>
      </c>
      <c r="I133" s="121">
        <v>-303805.50825229962</v>
      </c>
      <c r="J133" s="34">
        <v>-58422.297918831442</v>
      </c>
      <c r="K133" s="34">
        <v>-292623.12</v>
      </c>
      <c r="L133" s="34">
        <v>-112047.48000000001</v>
      </c>
      <c r="M133" s="34">
        <v>-88493.807108567678</v>
      </c>
      <c r="N133" s="444">
        <v>530407.05315925088</v>
      </c>
      <c r="O133" s="251">
        <f>SUM(LisäyksetVähennykset[[#This Row],[Kuntien yhdistymisavustus (-0,98 €/as)]:[TE25: Kunnan työttömyysetuuksien rahoitusvastuun laajentamisen korvaus]])</f>
        <v>-1281438.3201204478</v>
      </c>
      <c r="P133" s="112"/>
    </row>
    <row r="134" spans="1:16" s="45" customFormat="1" x14ac:dyDescent="0.25">
      <c r="A134" s="239">
        <v>423</v>
      </c>
      <c r="B134" s="239" t="s">
        <v>141</v>
      </c>
      <c r="C134" s="324">
        <v>-20317.36</v>
      </c>
      <c r="D134" s="121">
        <v>-36902.959999999999</v>
      </c>
      <c r="E134" s="121">
        <v>-20317.36</v>
      </c>
      <c r="F134" s="121">
        <v>-207.32</v>
      </c>
      <c r="G134" s="121">
        <v>-441798.92</v>
      </c>
      <c r="H134" s="121">
        <v>-525496.52</v>
      </c>
      <c r="I134" s="121">
        <v>2692273.7804819779</v>
      </c>
      <c r="J134" s="34">
        <v>-115453.32052085309</v>
      </c>
      <c r="K134" s="34">
        <v>-616155.03999999992</v>
      </c>
      <c r="L134" s="34">
        <v>-235930.16</v>
      </c>
      <c r="M134" s="34">
        <v>-351597.16792057466</v>
      </c>
      <c r="N134" s="444">
        <v>595485.90554074803</v>
      </c>
      <c r="O134" s="251">
        <f>SUM(LisäyksetVähennykset[[#This Row],[Kuntien yhdistymisavustus (-0,98 €/as)]:[TE25: Kunnan työttömyysetuuksien rahoitusvastuun laajentamisen korvaus]])</f>
        <v>923583.55758129817</v>
      </c>
      <c r="P134" s="112"/>
    </row>
    <row r="135" spans="1:16" s="45" customFormat="1" x14ac:dyDescent="0.25">
      <c r="A135" s="237">
        <v>425</v>
      </c>
      <c r="B135" s="239" t="s">
        <v>142</v>
      </c>
      <c r="C135" s="324">
        <v>-9913.68</v>
      </c>
      <c r="D135" s="121">
        <v>-18006.48</v>
      </c>
      <c r="E135" s="121">
        <v>-9913.68</v>
      </c>
      <c r="F135" s="121">
        <v>-101.16</v>
      </c>
      <c r="G135" s="121">
        <v>-215571.96</v>
      </c>
      <c r="H135" s="121">
        <v>-177485.82</v>
      </c>
      <c r="I135" s="121">
        <v>-655908.62277299759</v>
      </c>
      <c r="J135" s="121">
        <v>-1050554.5237226661</v>
      </c>
      <c r="K135" s="121">
        <v>-300647.51999999996</v>
      </c>
      <c r="L135" s="121">
        <v>-115120.08</v>
      </c>
      <c r="M135" s="34">
        <v>-434027.04717731726</v>
      </c>
      <c r="N135" s="445">
        <v>255461.48908469806</v>
      </c>
      <c r="O135" s="251">
        <f>SUM(LisäyksetVähennykset[[#This Row],[Kuntien yhdistymisavustus (-0,98 €/as)]:[TE25: Kunnan työttömyysetuuksien rahoitusvastuun laajentamisen korvaus]])</f>
        <v>-2731789.0845882827</v>
      </c>
      <c r="P135" s="112"/>
    </row>
    <row r="136" spans="1:16" s="45" customFormat="1" x14ac:dyDescent="0.25">
      <c r="A136" s="239">
        <v>426</v>
      </c>
      <c r="B136" s="239" t="s">
        <v>143</v>
      </c>
      <c r="C136" s="324">
        <v>-11740.4</v>
      </c>
      <c r="D136" s="121">
        <v>-21324.400000000001</v>
      </c>
      <c r="E136" s="121">
        <v>-11740.4</v>
      </c>
      <c r="F136" s="121">
        <v>-119.8</v>
      </c>
      <c r="G136" s="121">
        <v>-255293.8</v>
      </c>
      <c r="H136" s="121">
        <v>-602590</v>
      </c>
      <c r="I136" s="121">
        <v>-1689718.2459034517</v>
      </c>
      <c r="J136" s="34">
        <v>-651054.8243921207</v>
      </c>
      <c r="K136" s="34">
        <v>-356045.6</v>
      </c>
      <c r="L136" s="34">
        <v>-136332.40000000002</v>
      </c>
      <c r="M136" s="34">
        <v>-213746.64193361066</v>
      </c>
      <c r="N136" s="444">
        <v>406244.44872973999</v>
      </c>
      <c r="O136" s="251">
        <f>SUM(LisäyksetVähennykset[[#This Row],[Kuntien yhdistymisavustus (-0,98 €/as)]:[TE25: Kunnan työttömyysetuuksien rahoitusvastuun laajentamisen korvaus]])</f>
        <v>-3543462.0634994432</v>
      </c>
      <c r="P136" s="112"/>
    </row>
    <row r="137" spans="1:16" s="45" customFormat="1" x14ac:dyDescent="0.25">
      <c r="A137" s="239">
        <v>430</v>
      </c>
      <c r="B137" s="239" t="s">
        <v>144</v>
      </c>
      <c r="C137" s="324">
        <v>-14821.52</v>
      </c>
      <c r="D137" s="121">
        <v>-26920.720000000001</v>
      </c>
      <c r="E137" s="121">
        <v>-14821.52</v>
      </c>
      <c r="F137" s="121">
        <v>-151.24</v>
      </c>
      <c r="G137" s="121">
        <v>-322292.44</v>
      </c>
      <c r="H137" s="121">
        <v>-928551.96</v>
      </c>
      <c r="I137" s="121">
        <v>1261488.4010607996</v>
      </c>
      <c r="J137" s="34">
        <v>-86698.419742253536</v>
      </c>
      <c r="K137" s="34">
        <v>-449485.27999999997</v>
      </c>
      <c r="L137" s="34">
        <v>-172111.12000000002</v>
      </c>
      <c r="M137" s="34">
        <v>-222774.58388371966</v>
      </c>
      <c r="N137" s="444">
        <v>798173.09282262519</v>
      </c>
      <c r="O137" s="251">
        <f>SUM(LisäyksetVähennykset[[#This Row],[Kuntien yhdistymisavustus (-0,98 €/as)]:[TE25: Kunnan työttömyysetuuksien rahoitusvastuun laajentamisen korvaus]])</f>
        <v>-178967.30974254827</v>
      </c>
      <c r="P137" s="112"/>
    </row>
    <row r="138" spans="1:16" s="45" customFormat="1" x14ac:dyDescent="0.25">
      <c r="A138" s="239">
        <v>433</v>
      </c>
      <c r="B138" s="239" t="s">
        <v>145</v>
      </c>
      <c r="C138" s="324">
        <v>-7422.5199999999995</v>
      </c>
      <c r="D138" s="121">
        <v>-13481.72</v>
      </c>
      <c r="E138" s="121">
        <v>-7422.5199999999995</v>
      </c>
      <c r="F138" s="121">
        <v>-75.739999999999995</v>
      </c>
      <c r="G138" s="121">
        <v>-161401.94</v>
      </c>
      <c r="H138" s="121">
        <v>-268110.11</v>
      </c>
      <c r="I138" s="121">
        <v>55291.691277203128</v>
      </c>
      <c r="J138" s="34">
        <v>-43647.742631413894</v>
      </c>
      <c r="K138" s="34">
        <v>-225099.28</v>
      </c>
      <c r="L138" s="34">
        <v>-86192.12000000001</v>
      </c>
      <c r="M138" s="34">
        <v>-87607.007187550276</v>
      </c>
      <c r="N138" s="444">
        <v>265265.14442149957</v>
      </c>
      <c r="O138" s="251">
        <f>SUM(LisäyksetVähennykset[[#This Row],[Kuntien yhdistymisavustus (-0,98 €/as)]:[TE25: Kunnan työttömyysetuuksien rahoitusvastuun laajentamisen korvaus]])</f>
        <v>-579903.86412026151</v>
      </c>
      <c r="P138" s="112"/>
    </row>
    <row r="139" spans="1:16" s="45" customFormat="1" x14ac:dyDescent="0.25">
      <c r="A139" s="239">
        <v>434</v>
      </c>
      <c r="B139" s="239" t="s">
        <v>146</v>
      </c>
      <c r="C139" s="324">
        <v>-13912.08</v>
      </c>
      <c r="D139" s="121">
        <v>-25268.880000000001</v>
      </c>
      <c r="E139" s="121">
        <v>-13912.08</v>
      </c>
      <c r="F139" s="121">
        <v>-141.96</v>
      </c>
      <c r="G139" s="121">
        <v>-302516.76</v>
      </c>
      <c r="H139" s="121">
        <v>-802602.24</v>
      </c>
      <c r="I139" s="121">
        <v>2253525.4227396073</v>
      </c>
      <c r="J139" s="34">
        <v>414080.16997353872</v>
      </c>
      <c r="K139" s="34">
        <v>-421905.12</v>
      </c>
      <c r="L139" s="34">
        <v>-161550.48000000001</v>
      </c>
      <c r="M139" s="34">
        <v>-138834.77201787781</v>
      </c>
      <c r="N139" s="444">
        <v>379376.06370399124</v>
      </c>
      <c r="O139" s="251">
        <f>SUM(LisäyksetVähennykset[[#This Row],[Kuntien yhdistymisavustus (-0,98 €/as)]:[TE25: Kunnan työttömyysetuuksien rahoitusvastuun laajentamisen korvaus]])</f>
        <v>1166337.2843992594</v>
      </c>
      <c r="P139" s="112"/>
    </row>
    <row r="140" spans="1:16" s="45" customFormat="1" x14ac:dyDescent="0.25">
      <c r="A140" s="239">
        <v>435</v>
      </c>
      <c r="B140" s="239" t="s">
        <v>147</v>
      </c>
      <c r="C140" s="324">
        <v>-681.1</v>
      </c>
      <c r="D140" s="121">
        <v>-1237.0999999999999</v>
      </c>
      <c r="E140" s="121">
        <v>-681.1</v>
      </c>
      <c r="F140" s="121">
        <v>-6.95</v>
      </c>
      <c r="G140" s="121">
        <v>-14810.449999999999</v>
      </c>
      <c r="H140" s="121">
        <v>-15001.47</v>
      </c>
      <c r="I140" s="121">
        <v>386514.52093453839</v>
      </c>
      <c r="J140" s="34">
        <v>363333.50912521261</v>
      </c>
      <c r="K140" s="34">
        <v>-20655.399999999998</v>
      </c>
      <c r="L140" s="34">
        <v>-7909.1</v>
      </c>
      <c r="M140" s="34">
        <v>-21052.93019610639</v>
      </c>
      <c r="N140" s="444">
        <v>24003.422800615794</v>
      </c>
      <c r="O140" s="251">
        <f>SUM(LisäyksetVähennykset[[#This Row],[Kuntien yhdistymisavustus (-0,98 €/as)]:[TE25: Kunnan työttömyysetuuksien rahoitusvastuun laajentamisen korvaus]])</f>
        <v>691815.85266426031</v>
      </c>
      <c r="P140" s="112"/>
    </row>
    <row r="141" spans="1:16" s="45" customFormat="1" x14ac:dyDescent="0.25">
      <c r="A141" s="239">
        <v>436</v>
      </c>
      <c r="B141" s="239" t="s">
        <v>148</v>
      </c>
      <c r="C141" s="324">
        <v>-1977.6399999999999</v>
      </c>
      <c r="D141" s="121">
        <v>-3592.04</v>
      </c>
      <c r="E141" s="121">
        <v>-1977.6399999999999</v>
      </c>
      <c r="F141" s="121">
        <v>-20.18</v>
      </c>
      <c r="G141" s="121">
        <v>-43003.579999999994</v>
      </c>
      <c r="H141" s="121">
        <v>-51755.98</v>
      </c>
      <c r="I141" s="121">
        <v>-93853.417441251542</v>
      </c>
      <c r="J141" s="34">
        <v>-120587.28975633891</v>
      </c>
      <c r="K141" s="34">
        <v>-59974.96</v>
      </c>
      <c r="L141" s="34">
        <v>-22964.84</v>
      </c>
      <c r="M141" s="34">
        <v>-80495.005263271087</v>
      </c>
      <c r="N141" s="444">
        <v>33436.819269533007</v>
      </c>
      <c r="O141" s="251">
        <f>SUM(LisäyksetVähennykset[[#This Row],[Kuntien yhdistymisavustus (-0,98 €/as)]:[TE25: Kunnan työttömyysetuuksien rahoitusvastuun laajentamisen korvaus]])</f>
        <v>-446765.75319132861</v>
      </c>
      <c r="P141" s="112"/>
    </row>
    <row r="142" spans="1:16" s="45" customFormat="1" x14ac:dyDescent="0.25">
      <c r="A142" s="239">
        <v>440</v>
      </c>
      <c r="B142" s="239" t="s">
        <v>149</v>
      </c>
      <c r="C142" s="324">
        <v>-5835.9</v>
      </c>
      <c r="D142" s="121">
        <v>-10599.9</v>
      </c>
      <c r="E142" s="121">
        <v>-5835.9</v>
      </c>
      <c r="F142" s="121">
        <v>-59.550000000000004</v>
      </c>
      <c r="G142" s="121">
        <v>-126901.04999999999</v>
      </c>
      <c r="H142" s="121">
        <v>-38395.42</v>
      </c>
      <c r="I142" s="121">
        <v>-1088842.0824706783</v>
      </c>
      <c r="J142" s="34">
        <v>-938067.82958745805</v>
      </c>
      <c r="K142" s="34">
        <v>-176982.6</v>
      </c>
      <c r="L142" s="34">
        <v>-67767.900000000009</v>
      </c>
      <c r="M142" s="34">
        <v>-297022.7891033066</v>
      </c>
      <c r="N142" s="444">
        <v>83198.100267148111</v>
      </c>
      <c r="O142" s="251">
        <f>SUM(LisäyksetVähennykset[[#This Row],[Kuntien yhdistymisavustus (-0,98 €/as)]:[TE25: Kunnan työttömyysetuuksien rahoitusvastuun laajentamisen korvaus]])</f>
        <v>-2673112.8208942949</v>
      </c>
      <c r="P142" s="112"/>
    </row>
    <row r="143" spans="1:16" s="45" customFormat="1" x14ac:dyDescent="0.25">
      <c r="A143" s="239">
        <v>441</v>
      </c>
      <c r="B143" s="239" t="s">
        <v>150</v>
      </c>
      <c r="C143" s="324">
        <v>-4217.92</v>
      </c>
      <c r="D143" s="121">
        <v>-7661.12</v>
      </c>
      <c r="E143" s="121">
        <v>-4217.92</v>
      </c>
      <c r="F143" s="121">
        <v>-43.04</v>
      </c>
      <c r="G143" s="121">
        <v>-91718.239999999991</v>
      </c>
      <c r="H143" s="121">
        <v>-224617.98</v>
      </c>
      <c r="I143" s="121">
        <v>-829996.46312295948</v>
      </c>
      <c r="J143" s="34">
        <v>-75151.580216459202</v>
      </c>
      <c r="K143" s="34">
        <v>-127914.87999999999</v>
      </c>
      <c r="L143" s="34">
        <v>-48979.520000000004</v>
      </c>
      <c r="M143" s="34">
        <v>-21624.952832106355</v>
      </c>
      <c r="N143" s="444">
        <v>229570.70439166753</v>
      </c>
      <c r="O143" s="251">
        <f>SUM(LisäyksetVähennykset[[#This Row],[Kuntien yhdistymisavustus (-0,98 €/as)]:[TE25: Kunnan työttömyysetuuksien rahoitusvastuun laajentamisen korvaus]])</f>
        <v>-1206572.9117798572</v>
      </c>
      <c r="P143" s="112"/>
    </row>
    <row r="144" spans="1:16" s="45" customFormat="1" x14ac:dyDescent="0.25">
      <c r="A144" s="239">
        <v>444</v>
      </c>
      <c r="B144" s="239" t="s">
        <v>151</v>
      </c>
      <c r="C144" s="324">
        <v>-44526.299999999996</v>
      </c>
      <c r="D144" s="121">
        <v>-80874.3</v>
      </c>
      <c r="E144" s="121">
        <v>-44526.299999999996</v>
      </c>
      <c r="F144" s="121">
        <v>-454.35</v>
      </c>
      <c r="G144" s="121">
        <v>-968219.85</v>
      </c>
      <c r="H144" s="121">
        <v>-3152280.28</v>
      </c>
      <c r="I144" s="121">
        <v>2478386.7976316563</v>
      </c>
      <c r="J144" s="34">
        <v>1231756.8030207232</v>
      </c>
      <c r="K144" s="34">
        <v>-1350328.2</v>
      </c>
      <c r="L144" s="34">
        <v>-517050.30000000005</v>
      </c>
      <c r="M144" s="34">
        <v>-531545.88794914947</v>
      </c>
      <c r="N144" s="444">
        <v>2117799.1890837396</v>
      </c>
      <c r="O144" s="251">
        <f>SUM(LisäyksetVähennykset[[#This Row],[Kuntien yhdistymisavustus (-0,98 €/as)]:[TE25: Kunnan työttömyysetuuksien rahoitusvastuun laajentamisen korvaus]])</f>
        <v>-861862.97821303038</v>
      </c>
      <c r="P144" s="112"/>
    </row>
    <row r="145" spans="1:16" s="45" customFormat="1" x14ac:dyDescent="0.25">
      <c r="A145" s="239">
        <v>445</v>
      </c>
      <c r="B145" s="239" t="s">
        <v>152</v>
      </c>
      <c r="C145" s="324">
        <v>-14417.76</v>
      </c>
      <c r="D145" s="121">
        <v>-26187.360000000001</v>
      </c>
      <c r="E145" s="121">
        <v>-14417.76</v>
      </c>
      <c r="F145" s="121">
        <v>-147.12</v>
      </c>
      <c r="G145" s="121">
        <v>-313512.71999999997</v>
      </c>
      <c r="H145" s="121">
        <v>-383080.58</v>
      </c>
      <c r="I145" s="121">
        <v>-4499630.5183719164</v>
      </c>
      <c r="J145" s="34">
        <v>-210336.39692560644</v>
      </c>
      <c r="K145" s="34">
        <v>-437240.63999999996</v>
      </c>
      <c r="L145" s="34">
        <v>-167422.56</v>
      </c>
      <c r="M145" s="34">
        <v>-166324.69847298847</v>
      </c>
      <c r="N145" s="444">
        <v>337696.10070079088</v>
      </c>
      <c r="O145" s="251">
        <f>SUM(LisäyksetVähennykset[[#This Row],[Kuntien yhdistymisavustus (-0,98 €/as)]:[TE25: Kunnan työttömyysetuuksien rahoitusvastuun laajentamisen korvaus]])</f>
        <v>-5895022.01306972</v>
      </c>
      <c r="P145" s="112"/>
    </row>
    <row r="146" spans="1:16" s="45" customFormat="1" x14ac:dyDescent="0.25">
      <c r="A146" s="239">
        <v>475</v>
      </c>
      <c r="B146" s="239" t="s">
        <v>153</v>
      </c>
      <c r="C146" s="324">
        <v>-5284.16</v>
      </c>
      <c r="D146" s="121">
        <v>-9597.76</v>
      </c>
      <c r="E146" s="121">
        <v>-5284.16</v>
      </c>
      <c r="F146" s="121">
        <v>-53.92</v>
      </c>
      <c r="G146" s="121">
        <v>-114903.51999999999</v>
      </c>
      <c r="H146" s="121">
        <v>-81081.53</v>
      </c>
      <c r="I146" s="121">
        <v>-1368804.3046799542</v>
      </c>
      <c r="J146" s="34">
        <v>-768757.41217875003</v>
      </c>
      <c r="K146" s="34">
        <v>-160250.23999999999</v>
      </c>
      <c r="L146" s="34">
        <v>-61360.960000000006</v>
      </c>
      <c r="M146" s="34">
        <v>-111672.91436930165</v>
      </c>
      <c r="N146" s="444">
        <v>95482.600630911737</v>
      </c>
      <c r="O146" s="251">
        <f>SUM(LisäyksetVähennykset[[#This Row],[Kuntien yhdistymisavustus (-0,98 €/as)]:[TE25: Kunnan työttömyysetuuksien rahoitusvastuun laajentamisen korvaus]])</f>
        <v>-2591568.2805970949</v>
      </c>
      <c r="P146" s="112"/>
    </row>
    <row r="147" spans="1:16" s="45" customFormat="1" x14ac:dyDescent="0.25">
      <c r="A147" s="239">
        <v>480</v>
      </c>
      <c r="B147" s="239" t="s">
        <v>154</v>
      </c>
      <c r="C147" s="324">
        <v>-1852.2</v>
      </c>
      <c r="D147" s="121">
        <v>-3364.2000000000003</v>
      </c>
      <c r="E147" s="121">
        <v>-1852.2</v>
      </c>
      <c r="F147" s="121">
        <v>-18.900000000000002</v>
      </c>
      <c r="G147" s="121">
        <v>-40275.899999999994</v>
      </c>
      <c r="H147" s="121">
        <v>-55757.87</v>
      </c>
      <c r="I147" s="121">
        <v>111836.96442156307</v>
      </c>
      <c r="J147" s="34">
        <v>-11141.467921659139</v>
      </c>
      <c r="K147" s="34">
        <v>-56170.799999999996</v>
      </c>
      <c r="L147" s="34">
        <v>-21508.2</v>
      </c>
      <c r="M147" s="34">
        <v>-37272.196434110039</v>
      </c>
      <c r="N147" s="444">
        <v>87338.324722934267</v>
      </c>
      <c r="O147" s="251">
        <f>SUM(LisäyksetVähennykset[[#This Row],[Kuntien yhdistymisavustus (-0,98 €/as)]:[TE25: Kunnan työttömyysetuuksien rahoitusvastuun laajentamisen korvaus]])</f>
        <v>-30038.645211271825</v>
      </c>
      <c r="P147" s="112"/>
    </row>
    <row r="148" spans="1:16" s="45" customFormat="1" x14ac:dyDescent="0.25">
      <c r="A148" s="239">
        <v>481</v>
      </c>
      <c r="B148" s="239" t="s">
        <v>155</v>
      </c>
      <c r="C148" s="324">
        <v>-9419.76</v>
      </c>
      <c r="D148" s="121">
        <v>-17109.36</v>
      </c>
      <c r="E148" s="121">
        <v>-9419.76</v>
      </c>
      <c r="F148" s="121">
        <v>-96.12</v>
      </c>
      <c r="G148" s="121">
        <v>-204831.72</v>
      </c>
      <c r="H148" s="121">
        <v>-122809.46</v>
      </c>
      <c r="I148" s="121">
        <v>328508.05771031545</v>
      </c>
      <c r="J148" s="34">
        <v>-54310.431597895564</v>
      </c>
      <c r="K148" s="34">
        <v>-285668.64</v>
      </c>
      <c r="L148" s="34">
        <v>-109384.56000000001</v>
      </c>
      <c r="M148" s="34">
        <v>-134303.90725153679</v>
      </c>
      <c r="N148" s="444">
        <v>183448.77365064411</v>
      </c>
      <c r="O148" s="251">
        <f>SUM(LisäyksetVähennykset[[#This Row],[Kuntien yhdistymisavustus (-0,98 €/as)]:[TE25: Kunnan työttömyysetuuksien rahoitusvastuun laajentamisen korvaus]])</f>
        <v>-435396.88748847274</v>
      </c>
      <c r="P148" s="112"/>
    </row>
    <row r="149" spans="1:16" s="45" customFormat="1" x14ac:dyDescent="0.25">
      <c r="A149" s="239">
        <v>483</v>
      </c>
      <c r="B149" s="239" t="s">
        <v>156</v>
      </c>
      <c r="C149" s="324">
        <v>-1010.38</v>
      </c>
      <c r="D149" s="121">
        <v>-1835.18</v>
      </c>
      <c r="E149" s="121">
        <v>-1010.38</v>
      </c>
      <c r="F149" s="121">
        <v>-10.31</v>
      </c>
      <c r="G149" s="121">
        <v>-21970.609999999997</v>
      </c>
      <c r="H149" s="121">
        <v>-39506.379999999997</v>
      </c>
      <c r="I149" s="121">
        <v>-212018.61245962916</v>
      </c>
      <c r="J149" s="34">
        <v>-233956.22821359435</v>
      </c>
      <c r="K149" s="34">
        <v>-30641.32</v>
      </c>
      <c r="L149" s="34">
        <v>-11732.78</v>
      </c>
      <c r="M149" s="34">
        <v>-39865.461095490762</v>
      </c>
      <c r="N149" s="444">
        <v>40595.713300171599</v>
      </c>
      <c r="O149" s="251">
        <f>SUM(LisäyksetVähennykset[[#This Row],[Kuntien yhdistymisavustus (-0,98 €/as)]:[TE25: Kunnan työttömyysetuuksien rahoitusvastuun laajentamisen korvaus]])</f>
        <v>-552961.92846854264</v>
      </c>
      <c r="P149" s="112"/>
    </row>
    <row r="150" spans="1:16" s="45" customFormat="1" x14ac:dyDescent="0.25">
      <c r="A150" s="239">
        <v>484</v>
      </c>
      <c r="B150" s="239" t="s">
        <v>157</v>
      </c>
      <c r="C150" s="324">
        <v>-2777.32</v>
      </c>
      <c r="D150" s="121">
        <v>-5044.5200000000004</v>
      </c>
      <c r="E150" s="121">
        <v>-2777.32</v>
      </c>
      <c r="F150" s="121">
        <v>-28.34</v>
      </c>
      <c r="G150" s="121">
        <v>-60392.539999999994</v>
      </c>
      <c r="H150" s="121">
        <v>-77966.81</v>
      </c>
      <c r="I150" s="121">
        <v>-370876.19512735825</v>
      </c>
      <c r="J150" s="34">
        <v>-16712.201882488709</v>
      </c>
      <c r="K150" s="34">
        <v>-84226.48</v>
      </c>
      <c r="L150" s="34">
        <v>-32250.920000000002</v>
      </c>
      <c r="M150" s="34">
        <v>-21276.767568912015</v>
      </c>
      <c r="N150" s="444">
        <v>96005.837051500595</v>
      </c>
      <c r="O150" s="251">
        <f>SUM(LisäyksetVähennykset[[#This Row],[Kuntien yhdistymisavustus (-0,98 €/as)]:[TE25: Kunnan työttömyysetuuksien rahoitusvastuun laajentamisen korvaus]])</f>
        <v>-578323.57752725843</v>
      </c>
      <c r="P150" s="112"/>
    </row>
    <row r="151" spans="1:16" s="45" customFormat="1" x14ac:dyDescent="0.25">
      <c r="A151" s="239">
        <v>489</v>
      </c>
      <c r="B151" s="239" t="s">
        <v>158</v>
      </c>
      <c r="C151" s="324">
        <v>-1630.72</v>
      </c>
      <c r="D151" s="121">
        <v>-2961.92</v>
      </c>
      <c r="E151" s="121">
        <v>-1630.72</v>
      </c>
      <c r="F151" s="121">
        <v>-16.64</v>
      </c>
      <c r="G151" s="121">
        <v>-35459.839999999997</v>
      </c>
      <c r="H151" s="121">
        <v>-68242.95</v>
      </c>
      <c r="I151" s="121">
        <v>633509.21216143866</v>
      </c>
      <c r="J151" s="34">
        <v>238598.575043552</v>
      </c>
      <c r="K151" s="34">
        <v>-49454.080000000002</v>
      </c>
      <c r="L151" s="34">
        <v>-18936.32</v>
      </c>
      <c r="M151" s="34">
        <v>-39882.455159974539</v>
      </c>
      <c r="N151" s="444">
        <v>57684.482908448612</v>
      </c>
      <c r="O151" s="251">
        <f>SUM(LisäyksetVähennykset[[#This Row],[Kuntien yhdistymisavustus (-0,98 €/as)]:[TE25: Kunnan työttömyysetuuksien rahoitusvastuun laajentamisen korvaus]])</f>
        <v>711576.62495346484</v>
      </c>
      <c r="P151" s="112"/>
    </row>
    <row r="152" spans="1:16" s="45" customFormat="1" x14ac:dyDescent="0.25">
      <c r="A152" s="239">
        <v>491</v>
      </c>
      <c r="B152" s="239" t="s">
        <v>159</v>
      </c>
      <c r="C152" s="324">
        <v>-50519.979999999996</v>
      </c>
      <c r="D152" s="121">
        <v>-91760.78</v>
      </c>
      <c r="E152" s="121">
        <v>-50519.979999999996</v>
      </c>
      <c r="F152" s="121">
        <v>-515.51</v>
      </c>
      <c r="G152" s="121">
        <v>-1098551.8099999998</v>
      </c>
      <c r="H152" s="121">
        <v>-4788393.6900000004</v>
      </c>
      <c r="I152" s="121">
        <v>-12122341.839662476</v>
      </c>
      <c r="J152" s="34">
        <v>-3007373.7344141086</v>
      </c>
      <c r="K152" s="34">
        <v>-1532095.72</v>
      </c>
      <c r="L152" s="34">
        <v>-586650.38</v>
      </c>
      <c r="M152" s="34">
        <v>-98528.667002116461</v>
      </c>
      <c r="N152" s="444">
        <v>2559318.0380514995</v>
      </c>
      <c r="O152" s="251">
        <f>SUM(LisäyksetVähennykset[[#This Row],[Kuntien yhdistymisavustus (-0,98 €/as)]:[TE25: Kunnan työttömyysetuuksien rahoitusvastuun laajentamisen korvaus]])</f>
        <v>-20867934.053027198</v>
      </c>
      <c r="P152" s="112"/>
    </row>
    <row r="153" spans="1:16" s="45" customFormat="1" x14ac:dyDescent="0.25">
      <c r="A153" s="239">
        <v>494</v>
      </c>
      <c r="B153" s="239" t="s">
        <v>160</v>
      </c>
      <c r="C153" s="324">
        <v>-8591.66</v>
      </c>
      <c r="D153" s="121">
        <v>-15605.26</v>
      </c>
      <c r="E153" s="121">
        <v>-8591.66</v>
      </c>
      <c r="F153" s="121">
        <v>-87.67</v>
      </c>
      <c r="G153" s="121">
        <v>-186824.77</v>
      </c>
      <c r="H153" s="121">
        <v>-313487.3</v>
      </c>
      <c r="I153" s="121">
        <v>-1683048.3172458161</v>
      </c>
      <c r="J153" s="34">
        <v>-1594479.93143821</v>
      </c>
      <c r="K153" s="34">
        <v>-260555.24</v>
      </c>
      <c r="L153" s="34">
        <v>-99768.46</v>
      </c>
      <c r="M153" s="34">
        <v>-226331.03015984295</v>
      </c>
      <c r="N153" s="444">
        <v>163329.14263309597</v>
      </c>
      <c r="O153" s="251">
        <f>SUM(LisäyksetVähennykset[[#This Row],[Kuntien yhdistymisavustus (-0,98 €/as)]:[TE25: Kunnan työttömyysetuuksien rahoitusvastuun laajentamisen korvaus]])</f>
        <v>-4234042.1562107727</v>
      </c>
      <c r="P153" s="112"/>
    </row>
    <row r="154" spans="1:16" s="45" customFormat="1" x14ac:dyDescent="0.25">
      <c r="A154" s="239">
        <v>495</v>
      </c>
      <c r="B154" s="239" t="s">
        <v>161</v>
      </c>
      <c r="C154" s="324">
        <v>-1358.28</v>
      </c>
      <c r="D154" s="121">
        <v>-2467.08</v>
      </c>
      <c r="E154" s="121">
        <v>-1358.28</v>
      </c>
      <c r="F154" s="121">
        <v>-13.86</v>
      </c>
      <c r="G154" s="121">
        <v>-29535.66</v>
      </c>
      <c r="H154" s="121">
        <v>-46497.42</v>
      </c>
      <c r="I154" s="121">
        <v>-7961.7651400020659</v>
      </c>
      <c r="J154" s="34">
        <v>-8319.4884329072538</v>
      </c>
      <c r="K154" s="34">
        <v>-41191.919999999998</v>
      </c>
      <c r="L154" s="34">
        <v>-15772.68</v>
      </c>
      <c r="M154" s="34">
        <v>-14106.361917459721</v>
      </c>
      <c r="N154" s="444">
        <v>59588.200028801599</v>
      </c>
      <c r="O154" s="251">
        <f>SUM(LisäyksetVähennykset[[#This Row],[Kuntien yhdistymisavustus (-0,98 €/as)]:[TE25: Kunnan työttömyysetuuksien rahoitusvastuun laajentamisen korvaus]])</f>
        <v>-108994.59546156743</v>
      </c>
      <c r="P154" s="112"/>
    </row>
    <row r="155" spans="1:16" s="45" customFormat="1" x14ac:dyDescent="0.25">
      <c r="A155" s="239">
        <v>498</v>
      </c>
      <c r="B155" s="239" t="s">
        <v>162</v>
      </c>
      <c r="C155" s="324">
        <v>-2276.54</v>
      </c>
      <c r="D155" s="121">
        <v>-4134.9400000000005</v>
      </c>
      <c r="E155" s="121">
        <v>-2276.54</v>
      </c>
      <c r="F155" s="121">
        <v>-23.23</v>
      </c>
      <c r="G155" s="121">
        <v>-49503.13</v>
      </c>
      <c r="H155" s="121">
        <v>-34490.51</v>
      </c>
      <c r="I155" s="121">
        <v>73697.868990974603</v>
      </c>
      <c r="J155" s="34">
        <v>464926.28350947722</v>
      </c>
      <c r="K155" s="34">
        <v>-69039.56</v>
      </c>
      <c r="L155" s="34">
        <v>-26435.74</v>
      </c>
      <c r="M155" s="34">
        <v>-79649.283914664979</v>
      </c>
      <c r="N155" s="444">
        <v>128689.36746121282</v>
      </c>
      <c r="O155" s="251">
        <f>SUM(LisäyksetVähennykset[[#This Row],[Kuntien yhdistymisavustus (-0,98 €/as)]:[TE25: Kunnan työttömyysetuuksien rahoitusvastuun laajentamisen korvaus]])</f>
        <v>399484.04604699963</v>
      </c>
      <c r="P155" s="112"/>
    </row>
    <row r="156" spans="1:16" s="45" customFormat="1" x14ac:dyDescent="0.25">
      <c r="A156" s="239">
        <v>499</v>
      </c>
      <c r="B156" s="239" t="s">
        <v>163</v>
      </c>
      <c r="C156" s="324">
        <v>-19396.16</v>
      </c>
      <c r="D156" s="121">
        <v>-35229.760000000002</v>
      </c>
      <c r="E156" s="121">
        <v>-19396.16</v>
      </c>
      <c r="F156" s="121">
        <v>-197.92000000000002</v>
      </c>
      <c r="G156" s="121">
        <v>-421767.51999999996</v>
      </c>
      <c r="H156" s="121">
        <v>-271593.64</v>
      </c>
      <c r="I156" s="121">
        <v>1283600.7430349656</v>
      </c>
      <c r="J156" s="34">
        <v>-110750.02137293328</v>
      </c>
      <c r="K156" s="34">
        <v>-588218.24</v>
      </c>
      <c r="L156" s="34">
        <v>-225232.96000000002</v>
      </c>
      <c r="M156" s="34">
        <v>-464814.40537082416</v>
      </c>
      <c r="N156" s="444">
        <v>371945.82476859394</v>
      </c>
      <c r="O156" s="251">
        <f>SUM(LisäyksetVähennykset[[#This Row],[Kuntien yhdistymisavustus (-0,98 €/as)]:[TE25: Kunnan työttömyysetuuksien rahoitusvastuun laajentamisen korvaus]])</f>
        <v>-501050.21894019778</v>
      </c>
      <c r="P156" s="112"/>
    </row>
    <row r="157" spans="1:16" s="45" customFormat="1" x14ac:dyDescent="0.25">
      <c r="A157" s="239">
        <v>500</v>
      </c>
      <c r="B157" s="239" t="s">
        <v>164</v>
      </c>
      <c r="C157" s="324">
        <v>-10433.08</v>
      </c>
      <c r="D157" s="121">
        <v>-18949.88</v>
      </c>
      <c r="E157" s="121">
        <v>-10433.08</v>
      </c>
      <c r="F157" s="121">
        <v>-106.46000000000001</v>
      </c>
      <c r="G157" s="121">
        <v>-226866.25999999998</v>
      </c>
      <c r="H157" s="121">
        <v>-255723</v>
      </c>
      <c r="I157" s="121">
        <v>2705573.7844638815</v>
      </c>
      <c r="J157" s="34">
        <v>749862.10455515597</v>
      </c>
      <c r="K157" s="34">
        <v>-316399.12</v>
      </c>
      <c r="L157" s="34">
        <v>-121151.48000000001</v>
      </c>
      <c r="M157" s="34">
        <v>-278161.74781580898</v>
      </c>
      <c r="N157" s="444">
        <v>375874.37989198999</v>
      </c>
      <c r="O157" s="251">
        <f>SUM(LisäyksetVähennykset[[#This Row],[Kuntien yhdistymisavustus (-0,98 €/as)]:[TE25: Kunnan työttömyysetuuksien rahoitusvastuun laajentamisen korvaus]])</f>
        <v>2593086.1610952187</v>
      </c>
      <c r="P157" s="112"/>
    </row>
    <row r="158" spans="1:16" s="45" customFormat="1" x14ac:dyDescent="0.25">
      <c r="A158" s="239">
        <v>503</v>
      </c>
      <c r="B158" s="239" t="s">
        <v>165</v>
      </c>
      <c r="C158" s="324">
        <v>-7275.5199999999995</v>
      </c>
      <c r="D158" s="121">
        <v>-13214.72</v>
      </c>
      <c r="E158" s="121">
        <v>-7275.5199999999995</v>
      </c>
      <c r="F158" s="121">
        <v>-74.239999999999995</v>
      </c>
      <c r="G158" s="121">
        <v>-158205.44</v>
      </c>
      <c r="H158" s="121">
        <v>-195347.28</v>
      </c>
      <c r="I158" s="121">
        <v>-627304.2812280748</v>
      </c>
      <c r="J158" s="34">
        <v>-465339.63060644513</v>
      </c>
      <c r="K158" s="34">
        <v>-220641.28</v>
      </c>
      <c r="L158" s="34">
        <v>-84485.12000000001</v>
      </c>
      <c r="M158" s="34">
        <v>-69517.792626912691</v>
      </c>
      <c r="N158" s="444">
        <v>180288.39601773233</v>
      </c>
      <c r="O158" s="251">
        <f>SUM(LisäyksetVähennykset[[#This Row],[Kuntien yhdistymisavustus (-0,98 €/as)]:[TE25: Kunnan työttömyysetuuksien rahoitusvastuun laajentamisen korvaus]])</f>
        <v>-1668392.4284437005</v>
      </c>
      <c r="P158" s="112"/>
    </row>
    <row r="159" spans="1:16" s="45" customFormat="1" x14ac:dyDescent="0.25">
      <c r="A159" s="239">
        <v>504</v>
      </c>
      <c r="B159" s="239" t="s">
        <v>166</v>
      </c>
      <c r="C159" s="324">
        <v>-1658.16</v>
      </c>
      <c r="D159" s="121">
        <v>-3011.76</v>
      </c>
      <c r="E159" s="121">
        <v>-1658.16</v>
      </c>
      <c r="F159" s="121">
        <v>-16.920000000000002</v>
      </c>
      <c r="G159" s="121">
        <v>-36056.519999999997</v>
      </c>
      <c r="H159" s="121">
        <v>-59888.26</v>
      </c>
      <c r="I159" s="121">
        <v>-480665.71192696487</v>
      </c>
      <c r="J159" s="34">
        <v>-106024.0617924682</v>
      </c>
      <c r="K159" s="34">
        <v>-50286.239999999998</v>
      </c>
      <c r="L159" s="34">
        <v>-19254.960000000003</v>
      </c>
      <c r="M159" s="34">
        <v>-9470.810989261312</v>
      </c>
      <c r="N159" s="444">
        <v>41353.150778867275</v>
      </c>
      <c r="O159" s="251">
        <f>SUM(LisäyksetVähennykset[[#This Row],[Kuntien yhdistymisavustus (-0,98 €/as)]:[TE25: Kunnan työttömyysetuuksien rahoitusvastuun laajentamisen korvaus]])</f>
        <v>-726638.41392982693</v>
      </c>
      <c r="P159" s="112"/>
    </row>
    <row r="160" spans="1:16" s="45" customFormat="1" x14ac:dyDescent="0.25">
      <c r="A160" s="239">
        <v>505</v>
      </c>
      <c r="B160" s="239" t="s">
        <v>167</v>
      </c>
      <c r="C160" s="324">
        <v>-20443.78</v>
      </c>
      <c r="D160" s="121">
        <v>-37132.58</v>
      </c>
      <c r="E160" s="121">
        <v>-20443.78</v>
      </c>
      <c r="F160" s="121">
        <v>-208.61</v>
      </c>
      <c r="G160" s="121">
        <v>-444547.91</v>
      </c>
      <c r="H160" s="121">
        <v>-1271999.04</v>
      </c>
      <c r="I160" s="121">
        <v>-686844.96260971308</v>
      </c>
      <c r="J160" s="34">
        <v>-117790.88836083717</v>
      </c>
      <c r="K160" s="34">
        <v>-619988.91999999993</v>
      </c>
      <c r="L160" s="34">
        <v>-237398.18000000002</v>
      </c>
      <c r="M160" s="34">
        <v>-297148.38380833727</v>
      </c>
      <c r="N160" s="444">
        <v>516581.89035596396</v>
      </c>
      <c r="O160" s="251">
        <f>SUM(LisäyksetVähennykset[[#This Row],[Kuntien yhdistymisavustus (-0,98 €/as)]:[TE25: Kunnan työttömyysetuuksien rahoitusvastuun laajentamisen korvaus]])</f>
        <v>-3237365.1444229232</v>
      </c>
      <c r="P160" s="112"/>
    </row>
    <row r="161" spans="1:16" s="45" customFormat="1" x14ac:dyDescent="0.25">
      <c r="A161" s="239">
        <v>507</v>
      </c>
      <c r="B161" s="239" t="s">
        <v>168</v>
      </c>
      <c r="C161" s="324">
        <v>-6893.32</v>
      </c>
      <c r="D161" s="121">
        <v>-12520.52</v>
      </c>
      <c r="E161" s="121">
        <v>-6893.32</v>
      </c>
      <c r="F161" s="121">
        <v>-70.34</v>
      </c>
      <c r="G161" s="121">
        <v>-149894.53999999998</v>
      </c>
      <c r="H161" s="121">
        <v>-309036.49</v>
      </c>
      <c r="I161" s="121">
        <v>-1410487.6499089282</v>
      </c>
      <c r="J161" s="34">
        <v>-318411.93458137807</v>
      </c>
      <c r="K161" s="34">
        <v>-209050.47999999998</v>
      </c>
      <c r="L161" s="34">
        <v>-80046.92</v>
      </c>
      <c r="M161" s="34">
        <v>-9975.5384434108346</v>
      </c>
      <c r="N161" s="444">
        <v>284274.49610750668</v>
      </c>
      <c r="O161" s="251">
        <f>SUM(LisäyksetVähennykset[[#This Row],[Kuntien yhdistymisavustus (-0,98 €/as)]:[TE25: Kunnan työttömyysetuuksien rahoitusvastuun laajentamisen korvaus]])</f>
        <v>-2229006.5568262106</v>
      </c>
      <c r="P161" s="112"/>
    </row>
    <row r="162" spans="1:16" s="45" customFormat="1" x14ac:dyDescent="0.25">
      <c r="A162" s="239">
        <v>508</v>
      </c>
      <c r="B162" s="239" t="s">
        <v>169</v>
      </c>
      <c r="C162" s="324">
        <v>-8926.82</v>
      </c>
      <c r="D162" s="121">
        <v>-16214.02</v>
      </c>
      <c r="E162" s="121">
        <v>-8926.82</v>
      </c>
      <c r="F162" s="121">
        <v>-91.09</v>
      </c>
      <c r="G162" s="121">
        <v>-194112.78999999998</v>
      </c>
      <c r="H162" s="121">
        <v>-901977.73</v>
      </c>
      <c r="I162" s="121">
        <v>-836985.06646362867</v>
      </c>
      <c r="J162" s="34">
        <v>-127646.43830744403</v>
      </c>
      <c r="K162" s="34">
        <v>-270719.48</v>
      </c>
      <c r="L162" s="34">
        <v>-103660.42000000001</v>
      </c>
      <c r="M162" s="34">
        <v>0</v>
      </c>
      <c r="N162" s="444">
        <v>591174.74359396612</v>
      </c>
      <c r="O162" s="251">
        <f>SUM(LisäyksetVähennykset[[#This Row],[Kuntien yhdistymisavustus (-0,98 €/as)]:[TE25: Kunnan työttömyysetuuksien rahoitusvastuun laajentamisen korvaus]])</f>
        <v>-1878085.9311771067</v>
      </c>
      <c r="P162" s="112"/>
    </row>
    <row r="163" spans="1:16" s="45" customFormat="1" x14ac:dyDescent="0.25">
      <c r="A163" s="239">
        <v>529</v>
      </c>
      <c r="B163" s="239" t="s">
        <v>170</v>
      </c>
      <c r="C163" s="324">
        <v>-19982.2</v>
      </c>
      <c r="D163" s="121">
        <v>-36294.199999999997</v>
      </c>
      <c r="E163" s="121">
        <v>-19982.2</v>
      </c>
      <c r="F163" s="121">
        <v>-203.9</v>
      </c>
      <c r="G163" s="121">
        <v>-434510.89999999997</v>
      </c>
      <c r="H163" s="121">
        <v>-749952.38</v>
      </c>
      <c r="I163" s="121">
        <v>4328799.4813034628</v>
      </c>
      <c r="J163" s="34">
        <v>-60211.277595249943</v>
      </c>
      <c r="K163" s="34">
        <v>-605990.79999999993</v>
      </c>
      <c r="L163" s="34">
        <v>-232038.2</v>
      </c>
      <c r="M163" s="34">
        <v>-216847.64749658655</v>
      </c>
      <c r="N163" s="444">
        <v>807974.29863670806</v>
      </c>
      <c r="O163" s="251">
        <f>SUM(LisäyksetVähennykset[[#This Row],[Kuntien yhdistymisavustus (-0,98 €/as)]:[TE25: Kunnan työttömyysetuuksien rahoitusvastuun laajentamisen korvaus]])</f>
        <v>2760760.0748483338</v>
      </c>
      <c r="P163" s="112"/>
    </row>
    <row r="164" spans="1:16" s="45" customFormat="1" x14ac:dyDescent="0.25">
      <c r="A164" s="239">
        <v>531</v>
      </c>
      <c r="B164" s="239" t="s">
        <v>171</v>
      </c>
      <c r="C164" s="324">
        <v>-4792.2</v>
      </c>
      <c r="D164" s="121">
        <v>-8704.2000000000007</v>
      </c>
      <c r="E164" s="121">
        <v>-4792.2</v>
      </c>
      <c r="F164" s="121">
        <v>-48.9</v>
      </c>
      <c r="G164" s="121">
        <v>-104205.9</v>
      </c>
      <c r="H164" s="121">
        <v>-180467.71</v>
      </c>
      <c r="I164" s="121">
        <v>-1123293.0359543334</v>
      </c>
      <c r="J164" s="34">
        <v>-802577.71050497156</v>
      </c>
      <c r="K164" s="34">
        <v>-145330.79999999999</v>
      </c>
      <c r="L164" s="34">
        <v>-55648.200000000004</v>
      </c>
      <c r="M164" s="34">
        <v>-18854.711853413697</v>
      </c>
      <c r="N164" s="444">
        <v>439468.97913175786</v>
      </c>
      <c r="O164" s="251">
        <f>SUM(LisäyksetVähennykset[[#This Row],[Kuntien yhdistymisavustus (-0,98 €/as)]:[TE25: Kunnan työttömyysetuuksien rahoitusvastuun laajentamisen korvaus]])</f>
        <v>-2009246.5891809608</v>
      </c>
      <c r="P164" s="112"/>
    </row>
    <row r="165" spans="1:16" s="45" customFormat="1" x14ac:dyDescent="0.25">
      <c r="A165" s="239">
        <v>535</v>
      </c>
      <c r="B165" s="239" t="s">
        <v>172</v>
      </c>
      <c r="C165" s="324">
        <v>-10094</v>
      </c>
      <c r="D165" s="121">
        <v>-18334</v>
      </c>
      <c r="E165" s="121">
        <v>-10094</v>
      </c>
      <c r="F165" s="121">
        <v>-103</v>
      </c>
      <c r="G165" s="121">
        <v>-219493</v>
      </c>
      <c r="H165" s="121">
        <v>-297103.01</v>
      </c>
      <c r="I165" s="121">
        <v>431355.8732414273</v>
      </c>
      <c r="J165" s="34">
        <v>-58687.034517576634</v>
      </c>
      <c r="K165" s="34">
        <v>-306116</v>
      </c>
      <c r="L165" s="34">
        <v>-117214.00000000001</v>
      </c>
      <c r="M165" s="34">
        <v>-339347.61654191103</v>
      </c>
      <c r="N165" s="444">
        <v>249789.93803309952</v>
      </c>
      <c r="O165" s="251">
        <f>SUM(LisäyksetVähennykset[[#This Row],[Kuntien yhdistymisavustus (-0,98 €/as)]:[TE25: Kunnan työttömyysetuuksien rahoitusvastuun laajentamisen korvaus]])</f>
        <v>-695439.84978496085</v>
      </c>
      <c r="P165" s="112"/>
    </row>
    <row r="166" spans="1:16" s="45" customFormat="1" x14ac:dyDescent="0.25">
      <c r="A166" s="239">
        <v>536</v>
      </c>
      <c r="B166" s="239" t="s">
        <v>173</v>
      </c>
      <c r="C166" s="324">
        <v>-35839.58</v>
      </c>
      <c r="D166" s="121">
        <v>-65096.38</v>
      </c>
      <c r="E166" s="121">
        <v>-35839.58</v>
      </c>
      <c r="F166" s="121">
        <v>-365.71</v>
      </c>
      <c r="G166" s="121">
        <v>-779328.01</v>
      </c>
      <c r="H166" s="121">
        <v>-2491061.4500000002</v>
      </c>
      <c r="I166" s="121">
        <v>-1468266.4195354653</v>
      </c>
      <c r="J166" s="34">
        <v>-199093.18764356116</v>
      </c>
      <c r="K166" s="34">
        <v>-1086890.1199999999</v>
      </c>
      <c r="L166" s="34">
        <v>-416177.98000000004</v>
      </c>
      <c r="M166" s="34">
        <v>-457290.74635193404</v>
      </c>
      <c r="N166" s="444">
        <v>1727461.7992306368</v>
      </c>
      <c r="O166" s="251">
        <f>SUM(LisäyksetVähennykset[[#This Row],[Kuntien yhdistymisavustus (-0,98 €/as)]:[TE25: Kunnan työttömyysetuuksien rahoitusvastuun laajentamisen korvaus]])</f>
        <v>-5307787.3643003246</v>
      </c>
      <c r="P166" s="112"/>
    </row>
    <row r="167" spans="1:16" s="45" customFormat="1" x14ac:dyDescent="0.25">
      <c r="A167" s="239">
        <v>538</v>
      </c>
      <c r="B167" s="239" t="s">
        <v>174</v>
      </c>
      <c r="C167" s="324">
        <v>-4573.66</v>
      </c>
      <c r="D167" s="121">
        <v>-8307.26</v>
      </c>
      <c r="E167" s="121">
        <v>-4573.66</v>
      </c>
      <c r="F167" s="121">
        <v>-46.67</v>
      </c>
      <c r="G167" s="121">
        <v>-99453.76999999999</v>
      </c>
      <c r="H167" s="121">
        <v>-121142.44</v>
      </c>
      <c r="I167" s="121">
        <v>4520.992781539514</v>
      </c>
      <c r="J167" s="34">
        <v>-26158.22903346059</v>
      </c>
      <c r="K167" s="34">
        <v>-138703.24</v>
      </c>
      <c r="L167" s="34">
        <v>-53110.460000000006</v>
      </c>
      <c r="M167" s="34">
        <v>-88355.997709395917</v>
      </c>
      <c r="N167" s="444">
        <v>100731.70676837518</v>
      </c>
      <c r="O167" s="251">
        <f>SUM(LisäyksetVähennykset[[#This Row],[Kuntien yhdistymisavustus (-0,98 €/as)]:[TE25: Kunnan työttömyysetuuksien rahoitusvastuun laajentamisen korvaus]])</f>
        <v>-439172.68719294184</v>
      </c>
      <c r="P167" s="112"/>
    </row>
    <row r="168" spans="1:16" s="45" customFormat="1" x14ac:dyDescent="0.25">
      <c r="A168" s="239">
        <v>541</v>
      </c>
      <c r="B168" s="239" t="s">
        <v>175</v>
      </c>
      <c r="C168" s="324">
        <v>-8584.7999999999993</v>
      </c>
      <c r="D168" s="121">
        <v>-15592.800000000001</v>
      </c>
      <c r="E168" s="121">
        <v>-8584.7999999999993</v>
      </c>
      <c r="F168" s="121">
        <v>-87.600000000000009</v>
      </c>
      <c r="G168" s="121">
        <v>-186675.59999999998</v>
      </c>
      <c r="H168" s="121">
        <v>-312077.68</v>
      </c>
      <c r="I168" s="121">
        <v>2452029.1786533692</v>
      </c>
      <c r="J168" s="34">
        <v>1193043.5611116898</v>
      </c>
      <c r="K168" s="34">
        <v>-260347.19999999998</v>
      </c>
      <c r="L168" s="34">
        <v>-99688.8</v>
      </c>
      <c r="M168" s="34">
        <v>-214168.94302882219</v>
      </c>
      <c r="N168" s="444">
        <v>242239.31361104886</v>
      </c>
      <c r="O168" s="251">
        <f>SUM(LisäyksetVähennykset[[#This Row],[Kuntien yhdistymisavustus (-0,98 €/as)]:[TE25: Kunnan työttömyysetuuksien rahoitusvastuun laajentamisen korvaus]])</f>
        <v>2781503.8303472856</v>
      </c>
      <c r="P168" s="112"/>
    </row>
    <row r="169" spans="1:16" s="45" customFormat="1" x14ac:dyDescent="0.25">
      <c r="A169" s="239">
        <v>543</v>
      </c>
      <c r="B169" s="239" t="s">
        <v>176</v>
      </c>
      <c r="C169" s="324">
        <v>-44426.34</v>
      </c>
      <c r="D169" s="121">
        <v>-80692.740000000005</v>
      </c>
      <c r="E169" s="121">
        <v>-44426.34</v>
      </c>
      <c r="F169" s="121">
        <v>-453.33</v>
      </c>
      <c r="G169" s="121">
        <v>-966046.23</v>
      </c>
      <c r="H169" s="121">
        <v>-2361409.12</v>
      </c>
      <c r="I169" s="121">
        <v>5233977.5570725771</v>
      </c>
      <c r="J169" s="34">
        <v>721385.45549288171</v>
      </c>
      <c r="K169" s="34">
        <v>-1347296.76</v>
      </c>
      <c r="L169" s="34">
        <v>-515889.54000000004</v>
      </c>
      <c r="M169" s="34">
        <v>-826489.64393770078</v>
      </c>
      <c r="N169" s="444">
        <v>1069403.5095069902</v>
      </c>
      <c r="O169" s="251">
        <f>SUM(LisäyksetVähennykset[[#This Row],[Kuntien yhdistymisavustus (-0,98 €/as)]:[TE25: Kunnan työttömyysetuuksien rahoitusvastuun laajentamisen korvaus]])</f>
        <v>837636.47813474794</v>
      </c>
      <c r="P169" s="112"/>
    </row>
    <row r="170" spans="1:16" s="45" customFormat="1" x14ac:dyDescent="0.25">
      <c r="A170" s="239">
        <v>545</v>
      </c>
      <c r="B170" s="239" t="s">
        <v>177</v>
      </c>
      <c r="C170" s="324">
        <v>-9347.24</v>
      </c>
      <c r="D170" s="121">
        <v>-16977.64</v>
      </c>
      <c r="E170" s="121">
        <v>-9347.24</v>
      </c>
      <c r="F170" s="121">
        <v>-95.38</v>
      </c>
      <c r="G170" s="121">
        <v>-203254.78</v>
      </c>
      <c r="H170" s="121">
        <v>-93557.16</v>
      </c>
      <c r="I170" s="121">
        <v>1844380.1191372457</v>
      </c>
      <c r="J170" s="34">
        <v>935918.71293273824</v>
      </c>
      <c r="K170" s="34">
        <v>-283469.36</v>
      </c>
      <c r="L170" s="34">
        <v>-108542.44</v>
      </c>
      <c r="M170" s="34">
        <v>-354318.23550407565</v>
      </c>
      <c r="N170" s="444">
        <v>254727.42332646169</v>
      </c>
      <c r="O170" s="251">
        <f>SUM(LisäyksetVähennykset[[#This Row],[Kuntien yhdistymisavustus (-0,98 €/as)]:[TE25: Kunnan työttömyysetuuksien rahoitusvastuun laajentamisen korvaus]])</f>
        <v>1956116.7798923706</v>
      </c>
      <c r="P170" s="112"/>
    </row>
    <row r="171" spans="1:16" s="45" customFormat="1" x14ac:dyDescent="0.25">
      <c r="A171" s="239">
        <v>560</v>
      </c>
      <c r="B171" s="239" t="s">
        <v>178</v>
      </c>
      <c r="C171" s="324">
        <v>-15263.5</v>
      </c>
      <c r="D171" s="121">
        <v>-27723.5</v>
      </c>
      <c r="E171" s="121">
        <v>-15263.5</v>
      </c>
      <c r="F171" s="121">
        <v>-155.75</v>
      </c>
      <c r="G171" s="121">
        <v>-331903.25</v>
      </c>
      <c r="H171" s="121">
        <v>-932148.51</v>
      </c>
      <c r="I171" s="121">
        <v>142886.77238777475</v>
      </c>
      <c r="J171" s="34">
        <v>-88630.433643734359</v>
      </c>
      <c r="K171" s="34">
        <v>-462889</v>
      </c>
      <c r="L171" s="34">
        <v>-177243.5</v>
      </c>
      <c r="M171" s="34">
        <v>-273436.79789528059</v>
      </c>
      <c r="N171" s="444">
        <v>353280.8167155399</v>
      </c>
      <c r="O171" s="251">
        <f>SUM(LisäyksetVähennykset[[#This Row],[Kuntien yhdistymisavustus (-0,98 €/as)]:[TE25: Kunnan työttömyysetuuksien rahoitusvastuun laajentamisen korvaus]])</f>
        <v>-1828490.1524357004</v>
      </c>
      <c r="P171" s="112"/>
    </row>
    <row r="172" spans="1:16" s="45" customFormat="1" x14ac:dyDescent="0.25">
      <c r="A172" s="239">
        <v>561</v>
      </c>
      <c r="B172" s="239" t="s">
        <v>179</v>
      </c>
      <c r="C172" s="324">
        <v>-1238.72</v>
      </c>
      <c r="D172" s="121">
        <v>-2249.92</v>
      </c>
      <c r="E172" s="121">
        <v>-1238.72</v>
      </c>
      <c r="F172" s="121">
        <v>-12.64</v>
      </c>
      <c r="G172" s="121">
        <v>-26935.84</v>
      </c>
      <c r="H172" s="121">
        <v>-33442.25</v>
      </c>
      <c r="I172" s="121">
        <v>397976.52731554653</v>
      </c>
      <c r="J172" s="34">
        <v>248786.61859575738</v>
      </c>
      <c r="K172" s="34">
        <v>-37566.080000000002</v>
      </c>
      <c r="L172" s="34">
        <v>-14384.320000000002</v>
      </c>
      <c r="M172" s="34">
        <v>-39817.569481638799</v>
      </c>
      <c r="N172" s="444">
        <v>58560.919115655997</v>
      </c>
      <c r="O172" s="251">
        <f>SUM(LisäyksetVähennykset[[#This Row],[Kuntien yhdistymisavustus (-0,98 €/as)]:[TE25: Kunnan työttömyysetuuksien rahoitusvastuun laajentamisen korvaus]])</f>
        <v>548438.00554532127</v>
      </c>
      <c r="P172" s="112"/>
    </row>
    <row r="173" spans="1:16" s="45" customFormat="1" x14ac:dyDescent="0.25">
      <c r="A173" s="239">
        <v>562</v>
      </c>
      <c r="B173" s="239" t="s">
        <v>180</v>
      </c>
      <c r="C173" s="324">
        <v>-8680.84</v>
      </c>
      <c r="D173" s="121">
        <v>-15767.24</v>
      </c>
      <c r="E173" s="121">
        <v>-8680.84</v>
      </c>
      <c r="F173" s="121">
        <v>-88.58</v>
      </c>
      <c r="G173" s="121">
        <v>-188763.97999999998</v>
      </c>
      <c r="H173" s="121">
        <v>-336567.6</v>
      </c>
      <c r="I173" s="121">
        <v>-14697.310719990495</v>
      </c>
      <c r="J173" s="34">
        <v>-50328.117229537114</v>
      </c>
      <c r="K173" s="34">
        <v>-263259.76</v>
      </c>
      <c r="L173" s="34">
        <v>-100804.04000000001</v>
      </c>
      <c r="M173" s="34">
        <v>-102330.47447763226</v>
      </c>
      <c r="N173" s="444">
        <v>237881.160562417</v>
      </c>
      <c r="O173" s="251">
        <f>SUM(LisäyksetVähennykset[[#This Row],[Kuntien yhdistymisavustus (-0,98 €/as)]:[TE25: Kunnan työttömyysetuuksien rahoitusvastuun laajentamisen korvaus]])</f>
        <v>-852087.62186474283</v>
      </c>
      <c r="P173" s="112"/>
    </row>
    <row r="174" spans="1:16" s="45" customFormat="1" x14ac:dyDescent="0.25">
      <c r="A174" s="239">
        <v>563</v>
      </c>
      <c r="B174" s="239" t="s">
        <v>181</v>
      </c>
      <c r="C174" s="324">
        <v>-6695.36</v>
      </c>
      <c r="D174" s="121">
        <v>-12160.960000000001</v>
      </c>
      <c r="E174" s="121">
        <v>-6695.36</v>
      </c>
      <c r="F174" s="121">
        <v>-68.320000000000007</v>
      </c>
      <c r="G174" s="121">
        <v>-145589.91999999998</v>
      </c>
      <c r="H174" s="121">
        <v>-320618.02</v>
      </c>
      <c r="I174" s="121">
        <v>-675793.02046721533</v>
      </c>
      <c r="J174" s="34">
        <v>-734709.18230140314</v>
      </c>
      <c r="K174" s="34">
        <v>-203047.03999999998</v>
      </c>
      <c r="L174" s="34">
        <v>-77748.160000000003</v>
      </c>
      <c r="M174" s="34">
        <v>-107787.09490008287</v>
      </c>
      <c r="N174" s="444">
        <v>228221.41507628036</v>
      </c>
      <c r="O174" s="251">
        <f>SUM(LisäyksetVähennykset[[#This Row],[Kuntien yhdistymisavustus (-0,98 €/as)]:[TE25: Kunnan työttömyysetuuksien rahoitusvastuun laajentamisen korvaus]])</f>
        <v>-2062691.0225924212</v>
      </c>
      <c r="P174" s="112"/>
    </row>
    <row r="175" spans="1:16" s="45" customFormat="1" x14ac:dyDescent="0.25">
      <c r="A175" s="239">
        <v>564</v>
      </c>
      <c r="B175" s="239" t="s">
        <v>182</v>
      </c>
      <c r="C175" s="324">
        <v>-213119.62</v>
      </c>
      <c r="D175" s="121">
        <v>-387094.82</v>
      </c>
      <c r="E175" s="121">
        <v>-213119.62</v>
      </c>
      <c r="F175" s="121">
        <v>-2174.69</v>
      </c>
      <c r="G175" s="121">
        <v>-4634264.3899999997</v>
      </c>
      <c r="H175" s="121">
        <v>-15183568.470000001</v>
      </c>
      <c r="I175" s="121">
        <v>-14761047.961879341</v>
      </c>
      <c r="J175" s="34">
        <v>-1193274.8717227732</v>
      </c>
      <c r="K175" s="34">
        <v>-6463178.6799999997</v>
      </c>
      <c r="L175" s="34">
        <v>-2474797.2200000002</v>
      </c>
      <c r="M175" s="34">
        <v>-2549924.1256454736</v>
      </c>
      <c r="N175" s="444">
        <v>7460840.1531818509</v>
      </c>
      <c r="O175" s="251">
        <f>SUM(LisäyksetVähennykset[[#This Row],[Kuntien yhdistymisavustus (-0,98 €/as)]:[TE25: Kunnan työttömyysetuuksien rahoitusvastuun laajentamisen korvaus]])</f>
        <v>-40614724.316065736</v>
      </c>
      <c r="P175" s="112"/>
    </row>
    <row r="176" spans="1:16" s="45" customFormat="1" x14ac:dyDescent="0.25">
      <c r="A176" s="239">
        <v>576</v>
      </c>
      <c r="B176" s="239" t="s">
        <v>183</v>
      </c>
      <c r="C176" s="324">
        <v>-2602.88</v>
      </c>
      <c r="D176" s="121">
        <v>-4727.68</v>
      </c>
      <c r="E176" s="121">
        <v>-2602.88</v>
      </c>
      <c r="F176" s="121">
        <v>-26.560000000000002</v>
      </c>
      <c r="G176" s="121">
        <v>-56599.359999999993</v>
      </c>
      <c r="H176" s="121">
        <v>-88207.28</v>
      </c>
      <c r="I176" s="121">
        <v>361001.78521974734</v>
      </c>
      <c r="J176" s="34">
        <v>225599.335439799</v>
      </c>
      <c r="K176" s="34">
        <v>-78936.319999999992</v>
      </c>
      <c r="L176" s="34">
        <v>-30225.280000000002</v>
      </c>
      <c r="M176" s="34">
        <v>-25157.079760570472</v>
      </c>
      <c r="N176" s="444">
        <v>105369.78120705643</v>
      </c>
      <c r="O176" s="251">
        <f>SUM(LisäyksetVähennykset[[#This Row],[Kuntien yhdistymisavustus (-0,98 €/as)]:[TE25: Kunnan työttömyysetuuksien rahoitusvastuun laajentamisen korvaus]])</f>
        <v>402885.58210603223</v>
      </c>
      <c r="P176" s="112"/>
    </row>
    <row r="177" spans="1:16" s="45" customFormat="1" x14ac:dyDescent="0.25">
      <c r="A177" s="239">
        <v>577</v>
      </c>
      <c r="B177" s="239" t="s">
        <v>184</v>
      </c>
      <c r="C177" s="324">
        <v>-11058.32</v>
      </c>
      <c r="D177" s="121">
        <v>-20085.52</v>
      </c>
      <c r="E177" s="121">
        <v>-11058.32</v>
      </c>
      <c r="F177" s="121">
        <v>-112.84</v>
      </c>
      <c r="G177" s="121">
        <v>-240462.03999999998</v>
      </c>
      <c r="H177" s="121">
        <v>-537910.16</v>
      </c>
      <c r="I177" s="121">
        <v>320052.1982920107</v>
      </c>
      <c r="J177" s="34">
        <v>-62736.941209018958</v>
      </c>
      <c r="K177" s="34">
        <v>-335360.48</v>
      </c>
      <c r="L177" s="34">
        <v>-128411.92000000001</v>
      </c>
      <c r="M177" s="34">
        <v>-205122.63960023675</v>
      </c>
      <c r="N177" s="444">
        <v>524145.50081178802</v>
      </c>
      <c r="O177" s="251">
        <f>SUM(LisäyksetVähennykset[[#This Row],[Kuntien yhdistymisavustus (-0,98 €/as)]:[TE25: Kunnan työttömyysetuuksien rahoitusvastuun laajentamisen korvaus]])</f>
        <v>-708121.48170545697</v>
      </c>
      <c r="P177" s="112"/>
    </row>
    <row r="178" spans="1:16" s="45" customFormat="1" x14ac:dyDescent="0.25">
      <c r="A178" s="239">
        <v>578</v>
      </c>
      <c r="B178" s="239" t="s">
        <v>185</v>
      </c>
      <c r="C178" s="324">
        <v>-2882.18</v>
      </c>
      <c r="D178" s="121">
        <v>-5234.9800000000005</v>
      </c>
      <c r="E178" s="121">
        <v>-2882.18</v>
      </c>
      <c r="F178" s="121">
        <v>-29.41</v>
      </c>
      <c r="G178" s="121">
        <v>-62672.71</v>
      </c>
      <c r="H178" s="121">
        <v>-162778.69</v>
      </c>
      <c r="I178" s="121">
        <v>-339452.04647386627</v>
      </c>
      <c r="J178" s="34">
        <v>-132251.95488434064</v>
      </c>
      <c r="K178" s="34">
        <v>-87406.51999999999</v>
      </c>
      <c r="L178" s="34">
        <v>-33468.58</v>
      </c>
      <c r="M178" s="34">
        <v>-38924.05461744927</v>
      </c>
      <c r="N178" s="444">
        <v>128364.72033847129</v>
      </c>
      <c r="O178" s="251">
        <f>SUM(LisäyksetVähennykset[[#This Row],[Kuntien yhdistymisavustus (-0,98 €/as)]:[TE25: Kunnan työttömyysetuuksien rahoitusvastuun laajentamisen korvaus]])</f>
        <v>-739618.58563718479</v>
      </c>
      <c r="P178" s="112"/>
    </row>
    <row r="179" spans="1:16" s="45" customFormat="1" x14ac:dyDescent="0.25">
      <c r="A179" s="239">
        <v>580</v>
      </c>
      <c r="B179" s="239" t="s">
        <v>186</v>
      </c>
      <c r="C179" s="324">
        <v>-4150.3</v>
      </c>
      <c r="D179" s="121">
        <v>-7538.3</v>
      </c>
      <c r="E179" s="121">
        <v>-4150.3</v>
      </c>
      <c r="F179" s="121">
        <v>-42.35</v>
      </c>
      <c r="G179" s="121">
        <v>-90247.849999999991</v>
      </c>
      <c r="H179" s="121">
        <v>-137023.57999999999</v>
      </c>
      <c r="I179" s="121">
        <v>-390449.13455856533</v>
      </c>
      <c r="J179" s="34">
        <v>-24997.894153854028</v>
      </c>
      <c r="K179" s="34">
        <v>-125864.2</v>
      </c>
      <c r="L179" s="34">
        <v>-48194.3</v>
      </c>
      <c r="M179" s="34">
        <v>-30376.538908925402</v>
      </c>
      <c r="N179" s="444">
        <v>129207.67418923805</v>
      </c>
      <c r="O179" s="251">
        <f>SUM(LisäyksetVähennykset[[#This Row],[Kuntien yhdistymisavustus (-0,98 €/as)]:[TE25: Kunnan työttömyysetuuksien rahoitusvastuun laajentamisen korvaus]])</f>
        <v>-733827.07343210676</v>
      </c>
      <c r="P179" s="112"/>
    </row>
    <row r="180" spans="1:16" s="45" customFormat="1" x14ac:dyDescent="0.25">
      <c r="A180" s="239">
        <v>581</v>
      </c>
      <c r="B180" s="239" t="s">
        <v>187</v>
      </c>
      <c r="C180" s="324">
        <v>-5890.78</v>
      </c>
      <c r="D180" s="121">
        <v>-10699.58</v>
      </c>
      <c r="E180" s="121">
        <v>-5890.78</v>
      </c>
      <c r="F180" s="121">
        <v>-60.11</v>
      </c>
      <c r="G180" s="121">
        <v>-128094.40999999999</v>
      </c>
      <c r="H180" s="121">
        <v>-254218.67</v>
      </c>
      <c r="I180" s="121">
        <v>-448062.98222282249</v>
      </c>
      <c r="J180" s="34">
        <v>-69511.561275761153</v>
      </c>
      <c r="K180" s="34">
        <v>-178646.91999999998</v>
      </c>
      <c r="L180" s="34">
        <v>-68405.180000000008</v>
      </c>
      <c r="M180" s="34">
        <v>-69580.606727438353</v>
      </c>
      <c r="N180" s="444">
        <v>427869.86712929938</v>
      </c>
      <c r="O180" s="251">
        <f>SUM(LisäyksetVähennykset[[#This Row],[Kuntien yhdistymisavustus (-0,98 €/as)]:[TE25: Kunnan työttömyysetuuksien rahoitusvastuun laajentamisen korvaus]])</f>
        <v>-811191.71309672249</v>
      </c>
      <c r="P180" s="112"/>
    </row>
    <row r="181" spans="1:16" s="45" customFormat="1" x14ac:dyDescent="0.25">
      <c r="A181" s="239">
        <v>583</v>
      </c>
      <c r="B181" s="239" t="s">
        <v>188</v>
      </c>
      <c r="C181" s="324">
        <v>-913.36</v>
      </c>
      <c r="D181" s="121">
        <v>-1658.96</v>
      </c>
      <c r="E181" s="121">
        <v>-913.36</v>
      </c>
      <c r="F181" s="121">
        <v>-9.32</v>
      </c>
      <c r="G181" s="121">
        <v>-19860.919999999998</v>
      </c>
      <c r="H181" s="121">
        <v>-4369.25</v>
      </c>
      <c r="I181" s="121">
        <v>-506309.77841848164</v>
      </c>
      <c r="J181" s="34">
        <v>283017.04905245377</v>
      </c>
      <c r="K181" s="34">
        <v>-27699.039999999997</v>
      </c>
      <c r="L181" s="34">
        <v>-10606.16</v>
      </c>
      <c r="M181" s="34">
        <v>-13974.600188200253</v>
      </c>
      <c r="N181" s="444">
        <v>27242.427337981306</v>
      </c>
      <c r="O181" s="251">
        <f>SUM(LisäyksetVähennykset[[#This Row],[Kuntien yhdistymisavustus (-0,98 €/as)]:[TE25: Kunnan työttömyysetuuksien rahoitusvastuun laajentamisen korvaus]])</f>
        <v>-276055.27221624675</v>
      </c>
      <c r="P181" s="112"/>
    </row>
    <row r="182" spans="1:16" s="45" customFormat="1" x14ac:dyDescent="0.25">
      <c r="A182" s="239">
        <v>584</v>
      </c>
      <c r="B182" s="239" t="s">
        <v>189</v>
      </c>
      <c r="C182" s="324">
        <v>-2496.06</v>
      </c>
      <c r="D182" s="121">
        <v>-4533.66</v>
      </c>
      <c r="E182" s="121">
        <v>-2496.06</v>
      </c>
      <c r="F182" s="121">
        <v>-25.47</v>
      </c>
      <c r="G182" s="121">
        <v>-54276.57</v>
      </c>
      <c r="H182" s="121">
        <v>-51183.08</v>
      </c>
      <c r="I182" s="121">
        <v>-416187.28131920501</v>
      </c>
      <c r="J182" s="34">
        <v>-307728.05346700724</v>
      </c>
      <c r="K182" s="34">
        <v>-75696.84</v>
      </c>
      <c r="L182" s="34">
        <v>-28984.86</v>
      </c>
      <c r="M182" s="34">
        <v>-105763.37904693972</v>
      </c>
      <c r="N182" s="444">
        <v>82793.226695439182</v>
      </c>
      <c r="O182" s="251">
        <f>SUM(LisäyksetVähennykset[[#This Row],[Kuntien yhdistymisavustus (-0,98 €/as)]:[TE25: Kunnan työttömyysetuuksien rahoitusvastuun laajentamisen korvaus]])</f>
        <v>-966578.08713771275</v>
      </c>
      <c r="P182" s="112"/>
    </row>
    <row r="183" spans="1:16" s="45" customFormat="1" x14ac:dyDescent="0.25">
      <c r="A183" s="239">
        <v>592</v>
      </c>
      <c r="B183" s="239" t="s">
        <v>190</v>
      </c>
      <c r="C183" s="324">
        <v>-3440.7799999999997</v>
      </c>
      <c r="D183" s="121">
        <v>-6249.58</v>
      </c>
      <c r="E183" s="121">
        <v>-3440.7799999999997</v>
      </c>
      <c r="F183" s="121">
        <v>-35.11</v>
      </c>
      <c r="G183" s="121">
        <v>-74819.409999999989</v>
      </c>
      <c r="H183" s="121">
        <v>-123814.84</v>
      </c>
      <c r="I183" s="121">
        <v>-423633.16340313992</v>
      </c>
      <c r="J183" s="34">
        <v>-163399.22816388027</v>
      </c>
      <c r="K183" s="34">
        <v>-104346.92</v>
      </c>
      <c r="L183" s="34">
        <v>-39955.18</v>
      </c>
      <c r="M183" s="34">
        <v>-59418.742393965484</v>
      </c>
      <c r="N183" s="444">
        <v>172390.47068399773</v>
      </c>
      <c r="O183" s="251">
        <f>SUM(LisäyksetVähennykset[[#This Row],[Kuntien yhdistymisavustus (-0,98 €/as)]:[TE25: Kunnan työttömyysetuuksien rahoitusvastuun laajentamisen korvaus]])</f>
        <v>-830163.26327698806</v>
      </c>
      <c r="P183" s="112"/>
    </row>
    <row r="184" spans="1:16" s="45" customFormat="1" x14ac:dyDescent="0.25">
      <c r="A184" s="239">
        <v>593</v>
      </c>
      <c r="B184" s="239" t="s">
        <v>191</v>
      </c>
      <c r="C184" s="324">
        <v>-16781.52</v>
      </c>
      <c r="D184" s="121">
        <v>-30480.720000000001</v>
      </c>
      <c r="E184" s="121">
        <v>-16781.52</v>
      </c>
      <c r="F184" s="121">
        <v>-171.24</v>
      </c>
      <c r="G184" s="121">
        <v>-364912.44</v>
      </c>
      <c r="H184" s="121">
        <v>-1547625.3</v>
      </c>
      <c r="I184" s="121">
        <v>-1527706.2598609906</v>
      </c>
      <c r="J184" s="34">
        <v>-779255.33312812494</v>
      </c>
      <c r="K184" s="34">
        <v>-508925.27999999997</v>
      </c>
      <c r="L184" s="34">
        <v>-194871.12000000002</v>
      </c>
      <c r="M184" s="34">
        <v>-129117.10516857784</v>
      </c>
      <c r="N184" s="444">
        <v>978607.24830633495</v>
      </c>
      <c r="O184" s="251">
        <f>SUM(LisäyksetVähennykset[[#This Row],[Kuntien yhdistymisavustus (-0,98 €/as)]:[TE25: Kunnan työttömyysetuuksien rahoitusvastuun laajentamisen korvaus]])</f>
        <v>-4138020.5898513589</v>
      </c>
      <c r="P184" s="112"/>
    </row>
    <row r="185" spans="1:16" s="45" customFormat="1" x14ac:dyDescent="0.25">
      <c r="A185" s="239">
        <v>595</v>
      </c>
      <c r="B185" s="239" t="s">
        <v>192</v>
      </c>
      <c r="C185" s="324">
        <v>-3795.54</v>
      </c>
      <c r="D185" s="121">
        <v>-6893.9400000000005</v>
      </c>
      <c r="E185" s="121">
        <v>-3795.54</v>
      </c>
      <c r="F185" s="121">
        <v>-38.730000000000004</v>
      </c>
      <c r="G185" s="121">
        <v>-82533.62999999999</v>
      </c>
      <c r="H185" s="121">
        <v>-172480.57</v>
      </c>
      <c r="I185" s="121">
        <v>975549.52950968326</v>
      </c>
      <c r="J185" s="34">
        <v>79227.661154386107</v>
      </c>
      <c r="K185" s="34">
        <v>-115105.56</v>
      </c>
      <c r="L185" s="34">
        <v>-44074.740000000005</v>
      </c>
      <c r="M185" s="34">
        <v>-88920.804144101203</v>
      </c>
      <c r="N185" s="444">
        <v>118304.07205779743</v>
      </c>
      <c r="O185" s="251">
        <f>SUM(LisäyksetVähennykset[[#This Row],[Kuntien yhdistymisavustus (-0,98 €/as)]:[TE25: Kunnan työttömyysetuuksien rahoitusvastuun laajentamisen korvaus]])</f>
        <v>655442.2085777655</v>
      </c>
      <c r="P185" s="112"/>
    </row>
    <row r="186" spans="1:16" s="45" customFormat="1" x14ac:dyDescent="0.25">
      <c r="A186" s="239">
        <v>598</v>
      </c>
      <c r="B186" s="239" t="s">
        <v>193</v>
      </c>
      <c r="C186" s="324">
        <v>-19263.86</v>
      </c>
      <c r="D186" s="121">
        <v>-34989.46</v>
      </c>
      <c r="E186" s="121">
        <v>-19263.86</v>
      </c>
      <c r="F186" s="121">
        <v>-196.57</v>
      </c>
      <c r="G186" s="121">
        <v>-418890.67</v>
      </c>
      <c r="H186" s="121">
        <v>-1487772.74</v>
      </c>
      <c r="I186" s="121">
        <v>-7083803.5477295332</v>
      </c>
      <c r="J186" s="34">
        <v>-2899303.8688062839</v>
      </c>
      <c r="K186" s="34">
        <v>-584206.03999999992</v>
      </c>
      <c r="L186" s="34">
        <v>-223696.66</v>
      </c>
      <c r="M186" s="34">
        <v>-165051.88764510982</v>
      </c>
      <c r="N186" s="444">
        <v>1295711.6964148963</v>
      </c>
      <c r="O186" s="251">
        <f>SUM(LisäyksetVähennykset[[#This Row],[Kuntien yhdistymisavustus (-0,98 €/as)]:[TE25: Kunnan työttömyysetuuksien rahoitusvastuun laajentamisen korvaus]])</f>
        <v>-11640727.467766032</v>
      </c>
      <c r="P186" s="112"/>
    </row>
    <row r="187" spans="1:16" s="45" customFormat="1" x14ac:dyDescent="0.25">
      <c r="A187" s="239">
        <v>599</v>
      </c>
      <c r="B187" s="239" t="s">
        <v>194</v>
      </c>
      <c r="C187" s="324">
        <v>-11063.22</v>
      </c>
      <c r="D187" s="121">
        <v>-20094.420000000002</v>
      </c>
      <c r="E187" s="121">
        <v>-11063.22</v>
      </c>
      <c r="F187" s="121">
        <v>-112.89</v>
      </c>
      <c r="G187" s="121">
        <v>-240568.59</v>
      </c>
      <c r="H187" s="121">
        <v>-109001.85</v>
      </c>
      <c r="I187" s="121">
        <v>-1977350.292713634</v>
      </c>
      <c r="J187" s="34">
        <v>-1336966.6871145412</v>
      </c>
      <c r="K187" s="34">
        <v>-335509.07999999996</v>
      </c>
      <c r="L187" s="34">
        <v>-128468.82</v>
      </c>
      <c r="M187" s="34">
        <v>-359257.1731627651</v>
      </c>
      <c r="N187" s="444">
        <v>168692.22220505498</v>
      </c>
      <c r="O187" s="251">
        <f>SUM(LisäyksetVähennykset[[#This Row],[Kuntien yhdistymisavustus (-0,98 €/as)]:[TE25: Kunnan työttömyysetuuksien rahoitusvastuun laajentamisen korvaus]])</f>
        <v>-4360764.0207858859</v>
      </c>
      <c r="P187" s="112"/>
    </row>
    <row r="188" spans="1:16" s="45" customFormat="1" x14ac:dyDescent="0.25">
      <c r="A188" s="239">
        <v>601</v>
      </c>
      <c r="B188" s="239" t="s">
        <v>195</v>
      </c>
      <c r="C188" s="324">
        <v>-3602.48</v>
      </c>
      <c r="D188" s="121">
        <v>-6543.28</v>
      </c>
      <c r="E188" s="121">
        <v>-3602.48</v>
      </c>
      <c r="F188" s="121">
        <v>-36.76</v>
      </c>
      <c r="G188" s="121">
        <v>-78335.56</v>
      </c>
      <c r="H188" s="121">
        <v>-147699.49</v>
      </c>
      <c r="I188" s="121">
        <v>775514.27343585633</v>
      </c>
      <c r="J188" s="34">
        <v>192480.09579579401</v>
      </c>
      <c r="K188" s="34">
        <v>-109250.72</v>
      </c>
      <c r="L188" s="34">
        <v>-41832.880000000005</v>
      </c>
      <c r="M188" s="34">
        <v>-90009.844170631404</v>
      </c>
      <c r="N188" s="444">
        <v>125951.79914684387</v>
      </c>
      <c r="O188" s="251">
        <f>SUM(LisäyksetVähennykset[[#This Row],[Kuntien yhdistymisavustus (-0,98 €/as)]:[TE25: Kunnan työttömyysetuuksien rahoitusvastuun laajentamisen korvaus]])</f>
        <v>613032.67420786293</v>
      </c>
      <c r="P188" s="112"/>
    </row>
    <row r="189" spans="1:16" s="45" customFormat="1" x14ac:dyDescent="0.25">
      <c r="A189" s="239">
        <v>604</v>
      </c>
      <c r="B189" s="239" t="s">
        <v>196</v>
      </c>
      <c r="C189" s="324">
        <v>-20945.54</v>
      </c>
      <c r="D189" s="121">
        <v>-38043.94</v>
      </c>
      <c r="E189" s="121">
        <v>-20945.54</v>
      </c>
      <c r="F189" s="121">
        <v>-213.73000000000002</v>
      </c>
      <c r="G189" s="121">
        <v>-455458.62999999995</v>
      </c>
      <c r="H189" s="121">
        <v>-988671.32</v>
      </c>
      <c r="I189" s="121">
        <v>3959736.1584065026</v>
      </c>
      <c r="J189" s="34">
        <v>784642.15535227186</v>
      </c>
      <c r="K189" s="34">
        <v>-635205.55999999994</v>
      </c>
      <c r="L189" s="34">
        <v>-243224.74000000002</v>
      </c>
      <c r="M189" s="34">
        <v>-375933.76694853744</v>
      </c>
      <c r="N189" s="444">
        <v>718329.82025030383</v>
      </c>
      <c r="O189" s="251">
        <f>SUM(LisäyksetVähennykset[[#This Row],[Kuntien yhdistymisavustus (-0,98 €/as)]:[TE25: Kunnan työttömyysetuuksien rahoitusvastuun laajentamisen korvaus]])</f>
        <v>2684065.3670605407</v>
      </c>
      <c r="P189" s="112"/>
    </row>
    <row r="190" spans="1:16" s="45" customFormat="1" x14ac:dyDescent="0.25">
      <c r="A190" s="239">
        <v>607</v>
      </c>
      <c r="B190" s="239" t="s">
        <v>197</v>
      </c>
      <c r="C190" s="324">
        <v>-3863.16</v>
      </c>
      <c r="D190" s="121">
        <v>-7016.76</v>
      </c>
      <c r="E190" s="121">
        <v>-3863.16</v>
      </c>
      <c r="F190" s="121">
        <v>-39.42</v>
      </c>
      <c r="G190" s="121">
        <v>-84004.01999999999</v>
      </c>
      <c r="H190" s="121">
        <v>-123604.16</v>
      </c>
      <c r="I190" s="121">
        <v>-553300.11810468417</v>
      </c>
      <c r="J190" s="34">
        <v>-23003.920622879639</v>
      </c>
      <c r="K190" s="34">
        <v>-117156.23999999999</v>
      </c>
      <c r="L190" s="34">
        <v>-44859.960000000006</v>
      </c>
      <c r="M190" s="34">
        <v>-62432.565388860261</v>
      </c>
      <c r="N190" s="444">
        <v>127735.09787476307</v>
      </c>
      <c r="O190" s="251">
        <f>SUM(LisäyksetVähennykset[[#This Row],[Kuntien yhdistymisavustus (-0,98 €/as)]:[TE25: Kunnan työttömyysetuuksien rahoitusvastuun laajentamisen korvaus]])</f>
        <v>-895408.38624166092</v>
      </c>
      <c r="P190" s="112"/>
    </row>
    <row r="191" spans="1:16" s="45" customFormat="1" x14ac:dyDescent="0.25">
      <c r="A191" s="239">
        <v>608</v>
      </c>
      <c r="B191" s="239" t="s">
        <v>198</v>
      </c>
      <c r="C191" s="324">
        <v>-1855.1399999999999</v>
      </c>
      <c r="D191" s="121">
        <v>-3369.54</v>
      </c>
      <c r="E191" s="121">
        <v>-1855.1399999999999</v>
      </c>
      <c r="F191" s="121">
        <v>-18.93</v>
      </c>
      <c r="G191" s="121">
        <v>-40339.829999999994</v>
      </c>
      <c r="H191" s="121">
        <v>-64505.61</v>
      </c>
      <c r="I191" s="121">
        <v>-196109.86067561628</v>
      </c>
      <c r="J191" s="34">
        <v>-60768.626402215268</v>
      </c>
      <c r="K191" s="34">
        <v>-56259.96</v>
      </c>
      <c r="L191" s="34">
        <v>-21542.34</v>
      </c>
      <c r="M191" s="34">
        <v>-21845.311672432537</v>
      </c>
      <c r="N191" s="444">
        <v>99936.001041662501</v>
      </c>
      <c r="O191" s="251">
        <f>SUM(LisäyksetVähennykset[[#This Row],[Kuntien yhdistymisavustus (-0,98 €/as)]:[TE25: Kunnan työttömyysetuuksien rahoitusvastuun laajentamisen korvaus]])</f>
        <v>-368534.28770860157</v>
      </c>
      <c r="P191" s="112"/>
    </row>
    <row r="192" spans="1:16" s="45" customFormat="1" x14ac:dyDescent="0.25">
      <c r="A192" s="239">
        <v>609</v>
      </c>
      <c r="B192" s="239" t="s">
        <v>199</v>
      </c>
      <c r="C192" s="324">
        <v>-81349.8</v>
      </c>
      <c r="D192" s="121">
        <v>-147757.79999999999</v>
      </c>
      <c r="E192" s="121">
        <v>-81349.8</v>
      </c>
      <c r="F192" s="121">
        <v>-830.1</v>
      </c>
      <c r="G192" s="121">
        <v>-1768943.0999999999</v>
      </c>
      <c r="H192" s="121">
        <v>-6479820.8200000003</v>
      </c>
      <c r="I192" s="121">
        <v>-15791580.061469169</v>
      </c>
      <c r="J192" s="34">
        <v>-985951.45997511118</v>
      </c>
      <c r="K192" s="34">
        <v>-2467057.1999999997</v>
      </c>
      <c r="L192" s="34">
        <v>-944653.8</v>
      </c>
      <c r="M192" s="34">
        <v>-462060.46563517395</v>
      </c>
      <c r="N192" s="444">
        <v>4695710.6358370222</v>
      </c>
      <c r="O192" s="251">
        <f>SUM(LisäyksetVähennykset[[#This Row],[Kuntien yhdistymisavustus (-0,98 €/as)]:[TE25: Kunnan työttömyysetuuksien rahoitusvastuun laajentamisen korvaus]])</f>
        <v>-24515643.771242432</v>
      </c>
      <c r="P192" s="112"/>
    </row>
    <row r="193" spans="1:16" s="45" customFormat="1" x14ac:dyDescent="0.25">
      <c r="A193" s="237">
        <v>611</v>
      </c>
      <c r="B193" s="239" t="s">
        <v>200</v>
      </c>
      <c r="C193" s="324">
        <v>-4820.62</v>
      </c>
      <c r="D193" s="121">
        <v>-8755.82</v>
      </c>
      <c r="E193" s="121">
        <v>-4820.62</v>
      </c>
      <c r="F193" s="121">
        <v>-49.19</v>
      </c>
      <c r="G193" s="121">
        <v>-104823.89</v>
      </c>
      <c r="H193" s="121">
        <v>-114356.79</v>
      </c>
      <c r="I193" s="121">
        <v>516078.08943939657</v>
      </c>
      <c r="J193" s="121">
        <v>-28225.427581109176</v>
      </c>
      <c r="K193" s="121">
        <v>-146192.68</v>
      </c>
      <c r="L193" s="121">
        <v>-55978.22</v>
      </c>
      <c r="M193" s="34">
        <v>-77820.685782681074</v>
      </c>
      <c r="N193" s="445">
        <v>79791.304038794333</v>
      </c>
      <c r="O193" s="251">
        <f>SUM(LisäyksetVähennykset[[#This Row],[Kuntien yhdistymisavustus (-0,98 €/as)]:[TE25: Kunnan työttömyysetuuksien rahoitusvastuun laajentamisen korvaus]])</f>
        <v>50025.450114400679</v>
      </c>
      <c r="P193" s="112"/>
    </row>
    <row r="194" spans="1:16" s="45" customFormat="1" x14ac:dyDescent="0.25">
      <c r="A194" s="239">
        <v>614</v>
      </c>
      <c r="B194" s="239" t="s">
        <v>201</v>
      </c>
      <c r="C194" s="324">
        <v>-2769.48</v>
      </c>
      <c r="D194" s="121">
        <v>-5030.28</v>
      </c>
      <c r="E194" s="121">
        <v>-2769.48</v>
      </c>
      <c r="F194" s="121">
        <v>-28.26</v>
      </c>
      <c r="G194" s="121">
        <v>-60222.06</v>
      </c>
      <c r="H194" s="121">
        <v>-54680.45</v>
      </c>
      <c r="I194" s="121">
        <v>-682283.78183482669</v>
      </c>
      <c r="J194" s="34">
        <v>-294260.61529391469</v>
      </c>
      <c r="K194" s="34">
        <v>-83988.72</v>
      </c>
      <c r="L194" s="34">
        <v>-32159.88</v>
      </c>
      <c r="M194" s="34">
        <v>-60263.532970541171</v>
      </c>
      <c r="N194" s="444">
        <v>171221.5391250276</v>
      </c>
      <c r="O194" s="251">
        <f>SUM(LisäyksetVähennykset[[#This Row],[Kuntien yhdistymisavustus (-0,98 €/as)]:[TE25: Kunnan työttömyysetuuksien rahoitusvastuun laajentamisen korvaus]])</f>
        <v>-1107235.0009742549</v>
      </c>
      <c r="P194" s="112"/>
    </row>
    <row r="195" spans="1:16" s="45" customFormat="1" x14ac:dyDescent="0.25">
      <c r="A195" s="239">
        <v>615</v>
      </c>
      <c r="B195" s="239" t="s">
        <v>202</v>
      </c>
      <c r="C195" s="324">
        <v>-7024.6399999999994</v>
      </c>
      <c r="D195" s="121">
        <v>-12759.04</v>
      </c>
      <c r="E195" s="121">
        <v>-7024.6399999999994</v>
      </c>
      <c r="F195" s="121">
        <v>-71.680000000000007</v>
      </c>
      <c r="G195" s="121">
        <v>-152750.07999999999</v>
      </c>
      <c r="H195" s="121">
        <v>-328349.3</v>
      </c>
      <c r="I195" s="121">
        <v>2046202.4918174073</v>
      </c>
      <c r="J195" s="34">
        <v>-39236.613035350689</v>
      </c>
      <c r="K195" s="34">
        <v>-213032.95999999999</v>
      </c>
      <c r="L195" s="34">
        <v>-81571.840000000011</v>
      </c>
      <c r="M195" s="34">
        <v>-310601.54172259354</v>
      </c>
      <c r="N195" s="444">
        <v>361294.09643929312</v>
      </c>
      <c r="O195" s="251">
        <f>SUM(LisäyksetVähennykset[[#This Row],[Kuntien yhdistymisavustus (-0,98 €/as)]:[TE25: Kunnan työttömyysetuuksien rahoitusvastuun laajentamisen korvaus]])</f>
        <v>1255074.2534987563</v>
      </c>
      <c r="P195" s="112"/>
    </row>
    <row r="196" spans="1:16" s="45" customFormat="1" x14ac:dyDescent="0.25">
      <c r="A196" s="239">
        <v>616</v>
      </c>
      <c r="B196" s="239" t="s">
        <v>203</v>
      </c>
      <c r="C196" s="324">
        <v>-1685.6</v>
      </c>
      <c r="D196" s="121">
        <v>-3061.6</v>
      </c>
      <c r="E196" s="121">
        <v>-1685.6</v>
      </c>
      <c r="F196" s="121">
        <v>-17.2</v>
      </c>
      <c r="G196" s="121">
        <v>-36653.199999999997</v>
      </c>
      <c r="H196" s="121">
        <v>-75108.210000000006</v>
      </c>
      <c r="I196" s="121">
        <v>-211724.65895705426</v>
      </c>
      <c r="J196" s="34">
        <v>-79689.607583494755</v>
      </c>
      <c r="K196" s="34">
        <v>-51118.400000000001</v>
      </c>
      <c r="L196" s="34">
        <v>-19573.600000000002</v>
      </c>
      <c r="M196" s="34">
        <v>-19199.488075887628</v>
      </c>
      <c r="N196" s="444">
        <v>36547.180845823896</v>
      </c>
      <c r="O196" s="251">
        <f>SUM(LisäyksetVähennykset[[#This Row],[Kuntien yhdistymisavustus (-0,98 €/as)]:[TE25: Kunnan työttömyysetuuksien rahoitusvastuun laajentamisen korvaus]])</f>
        <v>-462969.98377061274</v>
      </c>
      <c r="P196" s="112"/>
    </row>
    <row r="197" spans="1:16" s="45" customFormat="1" x14ac:dyDescent="0.25">
      <c r="A197" s="239">
        <v>619</v>
      </c>
      <c r="B197" s="239" t="s">
        <v>204</v>
      </c>
      <c r="C197" s="324">
        <v>-2495.08</v>
      </c>
      <c r="D197" s="121">
        <v>-4531.88</v>
      </c>
      <c r="E197" s="121">
        <v>-2495.08</v>
      </c>
      <c r="F197" s="121">
        <v>-25.46</v>
      </c>
      <c r="G197" s="121">
        <v>-54255.259999999995</v>
      </c>
      <c r="H197" s="121">
        <v>-177956.81</v>
      </c>
      <c r="I197" s="121">
        <v>773848.59838102816</v>
      </c>
      <c r="J197" s="34">
        <v>249108.15014544097</v>
      </c>
      <c r="K197" s="34">
        <v>-75667.12</v>
      </c>
      <c r="L197" s="34">
        <v>-28973.480000000003</v>
      </c>
      <c r="M197" s="34">
        <v>-60028.047724132608</v>
      </c>
      <c r="N197" s="444">
        <v>176657.18624702407</v>
      </c>
      <c r="O197" s="251">
        <f>SUM(LisäyksetVähennykset[[#This Row],[Kuntien yhdistymisavustus (-0,98 €/as)]:[TE25: Kunnan työttömyysetuuksien rahoitusvastuun laajentamisen korvaus]])</f>
        <v>793185.71704936062</v>
      </c>
      <c r="P197" s="112"/>
    </row>
    <row r="198" spans="1:16" s="45" customFormat="1" x14ac:dyDescent="0.25">
      <c r="A198" s="239">
        <v>620</v>
      </c>
      <c r="B198" s="243" t="s">
        <v>205</v>
      </c>
      <c r="C198" s="324">
        <v>-2275.56</v>
      </c>
      <c r="D198" s="121">
        <v>-4133.16</v>
      </c>
      <c r="E198" s="121">
        <v>-2275.56</v>
      </c>
      <c r="F198" s="121">
        <v>-23.22</v>
      </c>
      <c r="G198" s="121">
        <v>-49481.82</v>
      </c>
      <c r="H198" s="121">
        <v>-93114.38</v>
      </c>
      <c r="I198" s="121">
        <v>280238.32780430245</v>
      </c>
      <c r="J198" s="34">
        <v>213419.58468139658</v>
      </c>
      <c r="K198" s="34">
        <v>-69009.84</v>
      </c>
      <c r="L198" s="34">
        <v>-26424.36</v>
      </c>
      <c r="M198" s="34">
        <v>-78810.797381050259</v>
      </c>
      <c r="N198" s="444">
        <v>159119.45601182082</v>
      </c>
      <c r="O198" s="251">
        <f>SUM(LisäyksetVähennykset[[#This Row],[Kuntien yhdistymisavustus (-0,98 €/as)]:[TE25: Kunnan työttömyysetuuksien rahoitusvastuun laajentamisen korvaus]])</f>
        <v>327228.6711164696</v>
      </c>
      <c r="P198" s="112"/>
    </row>
    <row r="199" spans="1:16" s="45" customFormat="1" x14ac:dyDescent="0.25">
      <c r="A199" s="239">
        <v>623</v>
      </c>
      <c r="B199" s="239" t="s">
        <v>206</v>
      </c>
      <c r="C199" s="324">
        <v>-2039.3799999999999</v>
      </c>
      <c r="D199" s="121">
        <v>-3704.18</v>
      </c>
      <c r="E199" s="121">
        <v>-2039.3799999999999</v>
      </c>
      <c r="F199" s="121">
        <v>-20.81</v>
      </c>
      <c r="G199" s="121">
        <v>-44346.11</v>
      </c>
      <c r="H199" s="121">
        <v>-51865.78</v>
      </c>
      <c r="I199" s="121">
        <v>507635.85202716128</v>
      </c>
      <c r="J199" s="34">
        <v>-5000.3931402302951</v>
      </c>
      <c r="K199" s="34">
        <v>-61847.32</v>
      </c>
      <c r="L199" s="34">
        <v>-23681.780000000002</v>
      </c>
      <c r="M199" s="34">
        <v>-32989.579798670173</v>
      </c>
      <c r="N199" s="444">
        <v>62975.021016002516</v>
      </c>
      <c r="O199" s="251">
        <f>SUM(LisäyksetVähennykset[[#This Row],[Kuntien yhdistymisavustus (-0,98 €/as)]:[TE25: Kunnan työttömyysetuuksien rahoitusvastuun laajentamisen korvaus]])</f>
        <v>343076.16010426328</v>
      </c>
      <c r="P199" s="112"/>
    </row>
    <row r="200" spans="1:16" s="45" customFormat="1" x14ac:dyDescent="0.25">
      <c r="A200" s="239">
        <v>624</v>
      </c>
      <c r="B200" s="239" t="s">
        <v>207</v>
      </c>
      <c r="C200" s="324">
        <v>-4915.68</v>
      </c>
      <c r="D200" s="121">
        <v>-8928.48</v>
      </c>
      <c r="E200" s="121">
        <v>-4915.68</v>
      </c>
      <c r="F200" s="121">
        <v>-50.160000000000004</v>
      </c>
      <c r="G200" s="121">
        <v>-106890.95999999999</v>
      </c>
      <c r="H200" s="121">
        <v>-100722.64</v>
      </c>
      <c r="I200" s="121">
        <v>725888.94401539117</v>
      </c>
      <c r="J200" s="34">
        <v>546159.91438461747</v>
      </c>
      <c r="K200" s="34">
        <v>-149075.51999999999</v>
      </c>
      <c r="L200" s="34">
        <v>-57082.080000000002</v>
      </c>
      <c r="M200" s="34">
        <v>-90537.417616422987</v>
      </c>
      <c r="N200" s="444">
        <v>134712.92813885765</v>
      </c>
      <c r="O200" s="251">
        <f>SUM(LisäyksetVähennykset[[#This Row],[Kuntien yhdistymisavustus (-0,98 €/as)]:[TE25: Kunnan työttömyysetuuksien rahoitusvastuun laajentamisen korvaus]])</f>
        <v>883643.16892244341</v>
      </c>
      <c r="P200" s="112"/>
    </row>
    <row r="201" spans="1:16" s="45" customFormat="1" x14ac:dyDescent="0.25">
      <c r="A201" s="239">
        <v>625</v>
      </c>
      <c r="B201" s="239" t="s">
        <v>208</v>
      </c>
      <c r="C201" s="324">
        <v>-2879.24</v>
      </c>
      <c r="D201" s="121">
        <v>-5229.6400000000003</v>
      </c>
      <c r="E201" s="121">
        <v>-2879.24</v>
      </c>
      <c r="F201" s="121">
        <v>-29.38</v>
      </c>
      <c r="G201" s="121">
        <v>-62608.78</v>
      </c>
      <c r="H201" s="121">
        <v>-90352.71</v>
      </c>
      <c r="I201" s="121">
        <v>866263.96259344369</v>
      </c>
      <c r="J201" s="34">
        <v>373981.84207344189</v>
      </c>
      <c r="K201" s="34">
        <v>-87317.36</v>
      </c>
      <c r="L201" s="34">
        <v>-33434.44</v>
      </c>
      <c r="M201" s="34">
        <v>-87936.245616252898</v>
      </c>
      <c r="N201" s="444">
        <v>70256.306288046122</v>
      </c>
      <c r="O201" s="251">
        <f>SUM(LisäyksetVähennykset[[#This Row],[Kuntien yhdistymisavustus (-0,98 €/as)]:[TE25: Kunnan työttömyysetuuksien rahoitusvastuun laajentamisen korvaus]])</f>
        <v>937835.0753386789</v>
      </c>
      <c r="P201" s="112"/>
    </row>
    <row r="202" spans="1:16" s="45" customFormat="1" x14ac:dyDescent="0.25">
      <c r="A202" s="239">
        <v>626</v>
      </c>
      <c r="B202" s="239" t="s">
        <v>209</v>
      </c>
      <c r="C202" s="324">
        <v>-4459.9799999999996</v>
      </c>
      <c r="D202" s="121">
        <v>-8100.78</v>
      </c>
      <c r="E202" s="121">
        <v>-4459.9799999999996</v>
      </c>
      <c r="F202" s="121">
        <v>-45.51</v>
      </c>
      <c r="G202" s="121">
        <v>-96981.81</v>
      </c>
      <c r="H202" s="121">
        <v>-209400.8</v>
      </c>
      <c r="I202" s="121">
        <v>-810274.76302125945</v>
      </c>
      <c r="J202" s="34">
        <v>-446284.5826646887</v>
      </c>
      <c r="K202" s="34">
        <v>-135255.72</v>
      </c>
      <c r="L202" s="34">
        <v>-51790.380000000005</v>
      </c>
      <c r="M202" s="34">
        <v>-80598.850631011868</v>
      </c>
      <c r="N202" s="444">
        <v>280330.62720259011</v>
      </c>
      <c r="O202" s="251">
        <f>SUM(LisäyksetVähennykset[[#This Row],[Kuntien yhdistymisavustus (-0,98 €/as)]:[TE25: Kunnan työttömyysetuuksien rahoitusvastuun laajentamisen korvaus]])</f>
        <v>-1567322.5291143698</v>
      </c>
      <c r="P202" s="112"/>
    </row>
    <row r="203" spans="1:16" s="45" customFormat="1" x14ac:dyDescent="0.25">
      <c r="A203" s="239">
        <v>630</v>
      </c>
      <c r="B203" s="239" t="s">
        <v>210</v>
      </c>
      <c r="C203" s="324">
        <v>-1644.44</v>
      </c>
      <c r="D203" s="121">
        <v>-2986.84</v>
      </c>
      <c r="E203" s="121">
        <v>-1644.44</v>
      </c>
      <c r="F203" s="121">
        <v>-16.78</v>
      </c>
      <c r="G203" s="121">
        <v>-35758.18</v>
      </c>
      <c r="H203" s="121">
        <v>-28437.17</v>
      </c>
      <c r="I203" s="121">
        <v>-212876.4904722666</v>
      </c>
      <c r="J203" s="34">
        <v>-292772.24312111485</v>
      </c>
      <c r="K203" s="34">
        <v>-49870.159999999996</v>
      </c>
      <c r="L203" s="34">
        <v>-19095.640000000003</v>
      </c>
      <c r="M203" s="34">
        <v>-71118.695112882488</v>
      </c>
      <c r="N203" s="444">
        <v>32217.877101606398</v>
      </c>
      <c r="O203" s="251">
        <f>SUM(LisäyksetVähennykset[[#This Row],[Kuntien yhdistymisavustus (-0,98 €/as)]:[TE25: Kunnan työttömyysetuuksien rahoitusvastuun laajentamisen korvaus]])</f>
        <v>-684003.20160465757</v>
      </c>
      <c r="P203" s="112"/>
    </row>
    <row r="204" spans="1:16" s="45" customFormat="1" x14ac:dyDescent="0.25">
      <c r="A204" s="239">
        <v>631</v>
      </c>
      <c r="B204" s="239" t="s">
        <v>211</v>
      </c>
      <c r="C204" s="324">
        <v>-1854.1599999999999</v>
      </c>
      <c r="D204" s="121">
        <v>-3367.76</v>
      </c>
      <c r="E204" s="121">
        <v>-1854.1599999999999</v>
      </c>
      <c r="F204" s="121">
        <v>-18.920000000000002</v>
      </c>
      <c r="G204" s="121">
        <v>-40318.519999999997</v>
      </c>
      <c r="H204" s="121">
        <v>-29982.53</v>
      </c>
      <c r="I204" s="121">
        <v>142206.73888944913</v>
      </c>
      <c r="J204" s="34">
        <v>134976.69046135043</v>
      </c>
      <c r="K204" s="34">
        <v>-56230.239999999998</v>
      </c>
      <c r="L204" s="34">
        <v>-21530.960000000003</v>
      </c>
      <c r="M204" s="34">
        <v>-31414.459090761527</v>
      </c>
      <c r="N204" s="444">
        <v>80979.601978083418</v>
      </c>
      <c r="O204" s="251">
        <f>SUM(LisäyksetVähennykset[[#This Row],[Kuntien yhdistymisavustus (-0,98 €/as)]:[TE25: Kunnan työttömyysetuuksien rahoitusvastuun laajentamisen korvaus]])</f>
        <v>171591.32223812147</v>
      </c>
      <c r="P204" s="112"/>
    </row>
    <row r="205" spans="1:16" s="45" customFormat="1" x14ac:dyDescent="0.25">
      <c r="A205" s="239">
        <v>635</v>
      </c>
      <c r="B205" s="239" t="s">
        <v>212</v>
      </c>
      <c r="C205" s="324">
        <v>-6023.08</v>
      </c>
      <c r="D205" s="121">
        <v>-10939.880000000001</v>
      </c>
      <c r="E205" s="121">
        <v>-6023.08</v>
      </c>
      <c r="F205" s="121">
        <v>-61.46</v>
      </c>
      <c r="G205" s="121">
        <v>-130971.26</v>
      </c>
      <c r="H205" s="121">
        <v>-197663.49</v>
      </c>
      <c r="I205" s="121">
        <v>-114422.80464292956</v>
      </c>
      <c r="J205" s="34">
        <v>-35750.706217780869</v>
      </c>
      <c r="K205" s="34">
        <v>-182659.12</v>
      </c>
      <c r="L205" s="34">
        <v>-69941.48000000001</v>
      </c>
      <c r="M205" s="34">
        <v>-60112.292638079642</v>
      </c>
      <c r="N205" s="444">
        <v>308307.01977222238</v>
      </c>
      <c r="O205" s="251">
        <f>SUM(LisäyksetVähennykset[[#This Row],[Kuntien yhdistymisavustus (-0,98 €/as)]:[TE25: Kunnan työttömyysetuuksien rahoitusvastuun laajentamisen korvaus]])</f>
        <v>-506261.63372656773</v>
      </c>
      <c r="P205" s="112"/>
    </row>
    <row r="206" spans="1:16" s="45" customFormat="1" x14ac:dyDescent="0.25">
      <c r="A206" s="239">
        <v>636</v>
      </c>
      <c r="B206" s="239" t="s">
        <v>213</v>
      </c>
      <c r="C206" s="324">
        <v>-7744.94</v>
      </c>
      <c r="D206" s="121">
        <v>-14067.34</v>
      </c>
      <c r="E206" s="121">
        <v>-7744.94</v>
      </c>
      <c r="F206" s="121">
        <v>-79.03</v>
      </c>
      <c r="G206" s="121">
        <v>-168412.93</v>
      </c>
      <c r="H206" s="121">
        <v>-258070.11</v>
      </c>
      <c r="I206" s="121">
        <v>736313.75676624791</v>
      </c>
      <c r="J206" s="34">
        <v>-45928.983535494757</v>
      </c>
      <c r="K206" s="34">
        <v>-234877.16</v>
      </c>
      <c r="L206" s="34">
        <v>-89936.14</v>
      </c>
      <c r="M206" s="34">
        <v>-177849.39879128319</v>
      </c>
      <c r="N206" s="444">
        <v>157085.41384277394</v>
      </c>
      <c r="O206" s="251">
        <f>SUM(LisäyksetVähennykset[[#This Row],[Kuntien yhdistymisavustus (-0,98 €/as)]:[TE25: Kunnan työttömyysetuuksien rahoitusvastuun laajentamisen korvaus]])</f>
        <v>-111311.80171775608</v>
      </c>
      <c r="P206" s="112"/>
    </row>
    <row r="207" spans="1:16" s="45" customFormat="1" x14ac:dyDescent="0.25">
      <c r="A207" s="239">
        <v>638</v>
      </c>
      <c r="B207" s="239" t="s">
        <v>214</v>
      </c>
      <c r="C207" s="324">
        <v>-50825.74</v>
      </c>
      <c r="D207" s="121">
        <v>-92316.14</v>
      </c>
      <c r="E207" s="121">
        <v>-50825.74</v>
      </c>
      <c r="F207" s="121">
        <v>-518.63</v>
      </c>
      <c r="G207" s="121">
        <v>-1105200.53</v>
      </c>
      <c r="H207" s="121">
        <v>-3860408.87</v>
      </c>
      <c r="I207" s="121">
        <v>14522566.989777571</v>
      </c>
      <c r="J207" s="34">
        <v>2784787.5932919858</v>
      </c>
      <c r="K207" s="34">
        <v>-1541368.3599999999</v>
      </c>
      <c r="L207" s="34">
        <v>-590200.94000000006</v>
      </c>
      <c r="M207" s="34">
        <v>-947752.18945735542</v>
      </c>
      <c r="N207" s="444">
        <v>1255417.5638302919</v>
      </c>
      <c r="O207" s="251">
        <f>SUM(LisäyksetVähennykset[[#This Row],[Kuntien yhdistymisavustus (-0,98 €/as)]:[TE25: Kunnan työttömyysetuuksien rahoitusvastuun laajentamisen korvaus]])</f>
        <v>10323355.007442495</v>
      </c>
      <c r="P207" s="112"/>
    </row>
    <row r="208" spans="1:16" s="45" customFormat="1" x14ac:dyDescent="0.25">
      <c r="A208" s="239">
        <v>678</v>
      </c>
      <c r="B208" s="239" t="s">
        <v>215</v>
      </c>
      <c r="C208" s="324">
        <v>-22944.739999999998</v>
      </c>
      <c r="D208" s="121">
        <v>-41675.14</v>
      </c>
      <c r="E208" s="121">
        <v>-22944.739999999998</v>
      </c>
      <c r="F208" s="121">
        <v>-234.13</v>
      </c>
      <c r="G208" s="121">
        <v>-498931.02999999997</v>
      </c>
      <c r="H208" s="121">
        <v>-1354421.64</v>
      </c>
      <c r="I208" s="121">
        <v>1514748.4909656369</v>
      </c>
      <c r="J208" s="34">
        <v>-135595.83279984858</v>
      </c>
      <c r="K208" s="34">
        <v>-695834.36</v>
      </c>
      <c r="L208" s="34">
        <v>-266439.94</v>
      </c>
      <c r="M208" s="34">
        <v>-370847.38809037488</v>
      </c>
      <c r="N208" s="444">
        <v>1020494.7637855788</v>
      </c>
      <c r="O208" s="251">
        <f>SUM(LisäyksetVähennykset[[#This Row],[Kuntien yhdistymisavustus (-0,98 €/as)]:[TE25: Kunnan työttömyysetuuksien rahoitusvastuun laajentamisen korvaus]])</f>
        <v>-874625.68613900756</v>
      </c>
      <c r="P208" s="112"/>
    </row>
    <row r="209" spans="1:16" s="45" customFormat="1" x14ac:dyDescent="0.25">
      <c r="A209" s="239">
        <v>680</v>
      </c>
      <c r="B209" s="239" t="s">
        <v>216</v>
      </c>
      <c r="C209" s="324">
        <v>-25515.279999999999</v>
      </c>
      <c r="D209" s="121">
        <v>-46344.08</v>
      </c>
      <c r="E209" s="121">
        <v>-25515.279999999999</v>
      </c>
      <c r="F209" s="121">
        <v>-260.36</v>
      </c>
      <c r="G209" s="121">
        <v>-554827.15999999992</v>
      </c>
      <c r="H209" s="121">
        <v>-1799807.61</v>
      </c>
      <c r="I209" s="121">
        <v>787177.58923664829</v>
      </c>
      <c r="J209" s="34">
        <v>-140490.64352983938</v>
      </c>
      <c r="K209" s="34">
        <v>-773789.91999999993</v>
      </c>
      <c r="L209" s="34">
        <v>-296289.68</v>
      </c>
      <c r="M209" s="34">
        <v>-361405.73728368367</v>
      </c>
      <c r="N209" s="444">
        <v>1383232.4838348543</v>
      </c>
      <c r="O209" s="251">
        <f>SUM(LisäyksetVähennykset[[#This Row],[Kuntien yhdistymisavustus (-0,98 €/as)]:[TE25: Kunnan työttömyysetuuksien rahoitusvastuun laajentamisen korvaus]])</f>
        <v>-1853835.6777420207</v>
      </c>
      <c r="P209" s="112"/>
    </row>
    <row r="210" spans="1:16" s="45" customFormat="1" x14ac:dyDescent="0.25">
      <c r="A210" s="239">
        <v>681</v>
      </c>
      <c r="B210" s="239" t="s">
        <v>217</v>
      </c>
      <c r="C210" s="324">
        <v>-3154.62</v>
      </c>
      <c r="D210" s="121">
        <v>-5729.82</v>
      </c>
      <c r="E210" s="121">
        <v>-3154.62</v>
      </c>
      <c r="F210" s="121">
        <v>-32.19</v>
      </c>
      <c r="G210" s="121">
        <v>-68596.89</v>
      </c>
      <c r="H210" s="121">
        <v>-191759.38</v>
      </c>
      <c r="I210" s="121">
        <v>335908.79838194582</v>
      </c>
      <c r="J210" s="34">
        <v>117701.48230043087</v>
      </c>
      <c r="K210" s="34">
        <v>-95668.68</v>
      </c>
      <c r="L210" s="34">
        <v>-36632.22</v>
      </c>
      <c r="M210" s="34">
        <v>-48364.634733770217</v>
      </c>
      <c r="N210" s="444">
        <v>108726.106271461</v>
      </c>
      <c r="O210" s="251">
        <f>SUM(LisäyksetVähennykset[[#This Row],[Kuntien yhdistymisavustus (-0,98 €/as)]:[TE25: Kunnan työttömyysetuuksien rahoitusvastuun laajentamisen korvaus]])</f>
        <v>109243.33222006747</v>
      </c>
      <c r="P210" s="112"/>
    </row>
    <row r="211" spans="1:16" s="45" customFormat="1" x14ac:dyDescent="0.25">
      <c r="A211" s="239">
        <v>683</v>
      </c>
      <c r="B211" s="239" t="s">
        <v>218</v>
      </c>
      <c r="C211" s="324">
        <v>-3459.4</v>
      </c>
      <c r="D211" s="121">
        <v>-6283.4000000000005</v>
      </c>
      <c r="E211" s="121">
        <v>-3459.4</v>
      </c>
      <c r="F211" s="121">
        <v>-35.300000000000004</v>
      </c>
      <c r="G211" s="121">
        <v>-75224.299999999988</v>
      </c>
      <c r="H211" s="121">
        <v>-143389.53</v>
      </c>
      <c r="I211" s="121">
        <v>-129120.03389231845</v>
      </c>
      <c r="J211" s="34">
        <v>-20379.085409789062</v>
      </c>
      <c r="K211" s="34">
        <v>-104911.59999999999</v>
      </c>
      <c r="L211" s="34">
        <v>-40171.4</v>
      </c>
      <c r="M211" s="34">
        <v>-173395.11769783674</v>
      </c>
      <c r="N211" s="444">
        <v>173173.94264537166</v>
      </c>
      <c r="O211" s="251">
        <f>SUM(LisäyksetVähennykset[[#This Row],[Kuntien yhdistymisavustus (-0,98 €/as)]:[TE25: Kunnan työttömyysetuuksien rahoitusvastuun laajentamisen korvaus]])</f>
        <v>-526654.6243545725</v>
      </c>
      <c r="P211" s="112"/>
    </row>
    <row r="212" spans="1:16" s="45" customFormat="1" x14ac:dyDescent="0.25">
      <c r="A212" s="239">
        <v>684</v>
      </c>
      <c r="B212" s="239" t="s">
        <v>219</v>
      </c>
      <c r="C212" s="324">
        <v>-37997.54</v>
      </c>
      <c r="D212" s="121">
        <v>-69015.94</v>
      </c>
      <c r="E212" s="121">
        <v>-37997.54</v>
      </c>
      <c r="F212" s="121">
        <v>-387.73</v>
      </c>
      <c r="G212" s="121">
        <v>-826252.63</v>
      </c>
      <c r="H212" s="121">
        <v>-1741389.69</v>
      </c>
      <c r="I212" s="121">
        <v>-324383.78114465909</v>
      </c>
      <c r="J212" s="34">
        <v>-217799.36305702425</v>
      </c>
      <c r="K212" s="34">
        <v>-1152333.56</v>
      </c>
      <c r="L212" s="34">
        <v>-441236.74000000005</v>
      </c>
      <c r="M212" s="34">
        <v>-210545.99840083905</v>
      </c>
      <c r="N212" s="444">
        <v>1868985.3069247869</v>
      </c>
      <c r="O212" s="251">
        <f>SUM(LisäyksetVähennykset[[#This Row],[Kuntien yhdistymisavustus (-0,98 €/as)]:[TE25: Kunnan työttömyysetuuksien rahoitusvastuun laajentamisen korvaus]])</f>
        <v>-3190355.2056777361</v>
      </c>
      <c r="P212" s="112"/>
    </row>
    <row r="213" spans="1:16" s="45" customFormat="1" x14ac:dyDescent="0.25">
      <c r="A213" s="239">
        <v>686</v>
      </c>
      <c r="B213" s="239" t="s">
        <v>220</v>
      </c>
      <c r="C213" s="324">
        <v>-2869.44</v>
      </c>
      <c r="D213" s="121">
        <v>-5211.84</v>
      </c>
      <c r="E213" s="121">
        <v>-2869.44</v>
      </c>
      <c r="F213" s="121">
        <v>-29.28</v>
      </c>
      <c r="G213" s="121">
        <v>-62395.679999999993</v>
      </c>
      <c r="H213" s="121">
        <v>-164034.85</v>
      </c>
      <c r="I213" s="121">
        <v>-180845.56850963301</v>
      </c>
      <c r="J213" s="34">
        <v>-108592.58317163635</v>
      </c>
      <c r="K213" s="34">
        <v>-87020.160000000003</v>
      </c>
      <c r="L213" s="34">
        <v>-33320.639999999999</v>
      </c>
      <c r="M213" s="34">
        <v>-30772.639866079775</v>
      </c>
      <c r="N213" s="444">
        <v>78236.526261392122</v>
      </c>
      <c r="O213" s="251">
        <f>SUM(LisäyksetVähennykset[[#This Row],[Kuntien yhdistymisavustus (-0,98 €/as)]:[TE25: Kunnan työttömyysetuuksien rahoitusvastuun laajentamisen korvaus]])</f>
        <v>-599725.59528595698</v>
      </c>
      <c r="P213" s="112"/>
    </row>
    <row r="214" spans="1:16" s="45" customFormat="1" x14ac:dyDescent="0.25">
      <c r="A214" s="239">
        <v>687</v>
      </c>
      <c r="B214" s="239" t="s">
        <v>221</v>
      </c>
      <c r="C214" s="324">
        <v>-1370.04</v>
      </c>
      <c r="D214" s="121">
        <v>-2488.44</v>
      </c>
      <c r="E214" s="121">
        <v>-1370.04</v>
      </c>
      <c r="F214" s="121">
        <v>-13.98</v>
      </c>
      <c r="G214" s="121">
        <v>-29791.379999999997</v>
      </c>
      <c r="H214" s="121">
        <v>-69334.460000000006</v>
      </c>
      <c r="I214" s="121">
        <v>81211.573948834237</v>
      </c>
      <c r="J214" s="34">
        <v>-30096.457572649997</v>
      </c>
      <c r="K214" s="34">
        <v>-41548.559999999998</v>
      </c>
      <c r="L214" s="34">
        <v>-15909.240000000002</v>
      </c>
      <c r="M214" s="34">
        <v>-27045.568863798544</v>
      </c>
      <c r="N214" s="444">
        <v>94628.493958858409</v>
      </c>
      <c r="O214" s="251">
        <f>SUM(LisäyksetVähennykset[[#This Row],[Kuntien yhdistymisavustus (-0,98 €/as)]:[TE25: Kunnan työttömyysetuuksien rahoitusvastuun laajentamisen korvaus]])</f>
        <v>-43128.098528755901</v>
      </c>
      <c r="P214" s="112"/>
    </row>
    <row r="215" spans="1:16" s="45" customFormat="1" x14ac:dyDescent="0.25">
      <c r="A215" s="239">
        <v>689</v>
      </c>
      <c r="B215" s="239" t="s">
        <v>222</v>
      </c>
      <c r="C215" s="324">
        <v>-2830.24</v>
      </c>
      <c r="D215" s="121">
        <v>-5140.6400000000003</v>
      </c>
      <c r="E215" s="121">
        <v>-2830.24</v>
      </c>
      <c r="F215" s="121">
        <v>-28.88</v>
      </c>
      <c r="G215" s="121">
        <v>-61543.28</v>
      </c>
      <c r="H215" s="121">
        <v>-147112.63</v>
      </c>
      <c r="I215" s="121">
        <v>1376801.1554838896</v>
      </c>
      <c r="J215" s="34">
        <v>737316.39128486195</v>
      </c>
      <c r="K215" s="34">
        <v>-85831.360000000001</v>
      </c>
      <c r="L215" s="34">
        <v>-32865.440000000002</v>
      </c>
      <c r="M215" s="34">
        <v>-54777.012423968248</v>
      </c>
      <c r="N215" s="444">
        <v>185085.57098897052</v>
      </c>
      <c r="O215" s="251">
        <f>SUM(LisäyksetVähennykset[[#This Row],[Kuntien yhdistymisavustus (-0,98 €/as)]:[TE25: Kunnan työttömyysetuuksien rahoitusvastuun laajentamisen korvaus]])</f>
        <v>1906243.3953337541</v>
      </c>
      <c r="P215" s="112"/>
    </row>
    <row r="216" spans="1:16" s="45" customFormat="1" x14ac:dyDescent="0.25">
      <c r="A216" s="239">
        <v>691</v>
      </c>
      <c r="B216" s="239" t="s">
        <v>223</v>
      </c>
      <c r="C216" s="324">
        <v>-2426.48</v>
      </c>
      <c r="D216" s="121">
        <v>-4407.28</v>
      </c>
      <c r="E216" s="121">
        <v>-2426.48</v>
      </c>
      <c r="F216" s="121">
        <v>-24.76</v>
      </c>
      <c r="G216" s="121">
        <v>-52763.56</v>
      </c>
      <c r="H216" s="121">
        <v>-59635.55</v>
      </c>
      <c r="I216" s="121">
        <v>540346.54838544631</v>
      </c>
      <c r="J216" s="34">
        <v>-14847.780304091755</v>
      </c>
      <c r="K216" s="34">
        <v>-73586.720000000001</v>
      </c>
      <c r="L216" s="34">
        <v>-28176.880000000001</v>
      </c>
      <c r="M216" s="34">
        <v>-86252.849900422822</v>
      </c>
      <c r="N216" s="444">
        <v>92489.491500817981</v>
      </c>
      <c r="O216" s="251">
        <f>SUM(LisäyksetVähennykset[[#This Row],[Kuntien yhdistymisavustus (-0,98 €/as)]:[TE25: Kunnan työttömyysetuuksien rahoitusvastuun laajentamisen korvaus]])</f>
        <v>308287.69968174974</v>
      </c>
      <c r="P216" s="112"/>
    </row>
    <row r="217" spans="1:16" s="45" customFormat="1" x14ac:dyDescent="0.25">
      <c r="A217" s="239">
        <v>694</v>
      </c>
      <c r="B217" s="239" t="s">
        <v>224</v>
      </c>
      <c r="C217" s="324">
        <v>-27983.899999999998</v>
      </c>
      <c r="D217" s="121">
        <v>-50827.9</v>
      </c>
      <c r="E217" s="121">
        <v>-27983.899999999998</v>
      </c>
      <c r="F217" s="121">
        <v>-285.55</v>
      </c>
      <c r="G217" s="121">
        <v>-608507.04999999993</v>
      </c>
      <c r="H217" s="121">
        <v>-3343590.56</v>
      </c>
      <c r="I217" s="121">
        <v>-1473514.3347520274</v>
      </c>
      <c r="J217" s="34">
        <v>-159681.23059207026</v>
      </c>
      <c r="K217" s="34">
        <v>-848654.6</v>
      </c>
      <c r="L217" s="34">
        <v>-324955.90000000002</v>
      </c>
      <c r="M217" s="34">
        <v>-130090.35883920552</v>
      </c>
      <c r="N217" s="444">
        <v>1812118.1243834731</v>
      </c>
      <c r="O217" s="251">
        <f>SUM(LisäyksetVähennykset[[#This Row],[Kuntien yhdistymisavustus (-0,98 €/as)]:[TE25: Kunnan työttömyysetuuksien rahoitusvastuun laajentamisen korvaus]])</f>
        <v>-5183957.1597998301</v>
      </c>
      <c r="P217" s="112"/>
    </row>
    <row r="218" spans="1:16" s="45" customFormat="1" x14ac:dyDescent="0.25">
      <c r="A218" s="239">
        <v>697</v>
      </c>
      <c r="B218" s="239" t="s">
        <v>225</v>
      </c>
      <c r="C218" s="324">
        <v>-1134.8399999999999</v>
      </c>
      <c r="D218" s="121">
        <v>-2061.2400000000002</v>
      </c>
      <c r="E218" s="121">
        <v>-1134.8399999999999</v>
      </c>
      <c r="F218" s="121">
        <v>-11.58</v>
      </c>
      <c r="G218" s="121">
        <v>-24676.98</v>
      </c>
      <c r="H218" s="121">
        <v>-19884.86</v>
      </c>
      <c r="I218" s="121">
        <v>-129552.52919706824</v>
      </c>
      <c r="J218" s="34">
        <v>-16459.06483974458</v>
      </c>
      <c r="K218" s="34">
        <v>-34415.760000000002</v>
      </c>
      <c r="L218" s="34">
        <v>-13178.04</v>
      </c>
      <c r="M218" s="34">
        <v>-19905.428480376486</v>
      </c>
      <c r="N218" s="444">
        <v>31118.452918584284</v>
      </c>
      <c r="O218" s="251">
        <f>SUM(LisäyksetVähennykset[[#This Row],[Kuntien yhdistymisavustus (-0,98 €/as)]:[TE25: Kunnan työttömyysetuuksien rahoitusvastuun laajentamisen korvaus]])</f>
        <v>-231296.70959860506</v>
      </c>
      <c r="P218" s="112"/>
    </row>
    <row r="219" spans="1:16" s="45" customFormat="1" x14ac:dyDescent="0.25">
      <c r="A219" s="239">
        <v>698</v>
      </c>
      <c r="B219" s="239" t="s">
        <v>226</v>
      </c>
      <c r="C219" s="324">
        <v>-64867.18</v>
      </c>
      <c r="D219" s="121">
        <v>-117819.98</v>
      </c>
      <c r="E219" s="121">
        <v>-64867.18</v>
      </c>
      <c r="F219" s="121">
        <v>-661.91</v>
      </c>
      <c r="G219" s="121">
        <v>-1410530.21</v>
      </c>
      <c r="H219" s="121">
        <v>-4022530.06</v>
      </c>
      <c r="I219" s="121">
        <v>-18170790.172582045</v>
      </c>
      <c r="J219" s="34">
        <v>-8559820.087663468</v>
      </c>
      <c r="K219" s="34">
        <v>-1967196.52</v>
      </c>
      <c r="L219" s="34">
        <v>-753253.58000000007</v>
      </c>
      <c r="M219" s="34">
        <v>-381944.00869498833</v>
      </c>
      <c r="N219" s="444">
        <v>1850232.9212748902</v>
      </c>
      <c r="O219" s="251">
        <f>SUM(LisäyksetVähennykset[[#This Row],[Kuntien yhdistymisavustus (-0,98 €/as)]:[TE25: Kunnan työttömyysetuuksien rahoitusvastuun laajentamisen korvaus]])</f>
        <v>-33664047.967665613</v>
      </c>
      <c r="P219" s="112"/>
    </row>
    <row r="220" spans="1:16" s="45" customFormat="1" x14ac:dyDescent="0.25">
      <c r="A220" s="239">
        <v>700</v>
      </c>
      <c r="B220" s="239" t="s">
        <v>227</v>
      </c>
      <c r="C220" s="324">
        <v>-4585.42</v>
      </c>
      <c r="D220" s="121">
        <v>-8328.6200000000008</v>
      </c>
      <c r="E220" s="121">
        <v>-4585.42</v>
      </c>
      <c r="F220" s="121">
        <v>-46.79</v>
      </c>
      <c r="G220" s="121">
        <v>-99709.489999999991</v>
      </c>
      <c r="H220" s="121">
        <v>-180342.7</v>
      </c>
      <c r="I220" s="121">
        <v>262424.35537567706</v>
      </c>
      <c r="J220" s="34">
        <v>181388.38290246061</v>
      </c>
      <c r="K220" s="34">
        <v>-139059.88</v>
      </c>
      <c r="L220" s="34">
        <v>-53247.020000000004</v>
      </c>
      <c r="M220" s="34">
        <v>-28649.286981918045</v>
      </c>
      <c r="N220" s="444">
        <v>246252.03226485406</v>
      </c>
      <c r="O220" s="251">
        <f>SUM(LisäyksetVähennykset[[#This Row],[Kuntien yhdistymisavustus (-0,98 €/as)]:[TE25: Kunnan työttömyysetuuksien rahoitusvastuun laajentamisen korvaus]])</f>
        <v>171510.14356107367</v>
      </c>
      <c r="P220" s="112"/>
    </row>
    <row r="221" spans="1:16" s="45" customFormat="1" x14ac:dyDescent="0.25">
      <c r="A221" s="239">
        <v>702</v>
      </c>
      <c r="B221" s="239" t="s">
        <v>228</v>
      </c>
      <c r="C221" s="324">
        <v>-3915.1</v>
      </c>
      <c r="D221" s="121">
        <v>-7111.1</v>
      </c>
      <c r="E221" s="121">
        <v>-3915.1</v>
      </c>
      <c r="F221" s="121">
        <v>-39.950000000000003</v>
      </c>
      <c r="G221" s="121">
        <v>-85133.45</v>
      </c>
      <c r="H221" s="121">
        <v>-105742.78</v>
      </c>
      <c r="I221" s="121">
        <v>631630.07506514434</v>
      </c>
      <c r="J221" s="34">
        <v>-23172.901430589332</v>
      </c>
      <c r="K221" s="34">
        <v>-118731.4</v>
      </c>
      <c r="L221" s="34">
        <v>-45463.100000000006</v>
      </c>
      <c r="M221" s="34">
        <v>-45855.467897965696</v>
      </c>
      <c r="N221" s="444">
        <v>241073.09003501321</v>
      </c>
      <c r="O221" s="251">
        <f>SUM(LisäyksetVähennykset[[#This Row],[Kuntien yhdistymisavustus (-0,98 €/as)]:[TE25: Kunnan työttömyysetuuksien rahoitusvastuun laajentamisen korvaus]])</f>
        <v>433622.81577160256</v>
      </c>
      <c r="P221" s="112"/>
    </row>
    <row r="222" spans="1:16" s="45" customFormat="1" x14ac:dyDescent="0.25">
      <c r="A222" s="239">
        <v>704</v>
      </c>
      <c r="B222" s="239" t="s">
        <v>229</v>
      </c>
      <c r="C222" s="324">
        <v>-6253.38</v>
      </c>
      <c r="D222" s="121">
        <v>-11358.18</v>
      </c>
      <c r="E222" s="121">
        <v>-6253.38</v>
      </c>
      <c r="F222" s="121">
        <v>-63.81</v>
      </c>
      <c r="G222" s="121">
        <v>-135979.10999999999</v>
      </c>
      <c r="H222" s="121">
        <v>-71538.92</v>
      </c>
      <c r="I222" s="121">
        <v>919069.55215610692</v>
      </c>
      <c r="J222" s="34">
        <v>-36206.954398597045</v>
      </c>
      <c r="K222" s="34">
        <v>-189643.32</v>
      </c>
      <c r="L222" s="34">
        <v>-72615.78</v>
      </c>
      <c r="M222" s="34">
        <v>-136674.18249980384</v>
      </c>
      <c r="N222" s="444">
        <v>104677.6286543271</v>
      </c>
      <c r="O222" s="251">
        <f>SUM(LisäyksetVähennykset[[#This Row],[Kuntien yhdistymisavustus (-0,98 €/as)]:[TE25: Kunnan työttömyysetuuksien rahoitusvastuun laajentamisen korvaus]])</f>
        <v>357160.16391203331</v>
      </c>
      <c r="P222" s="112"/>
    </row>
    <row r="223" spans="1:16" s="45" customFormat="1" x14ac:dyDescent="0.25">
      <c r="A223" s="239">
        <v>707</v>
      </c>
      <c r="B223" s="239" t="s">
        <v>230</v>
      </c>
      <c r="C223" s="324">
        <v>-1793.3999999999999</v>
      </c>
      <c r="D223" s="121">
        <v>-3257.4</v>
      </c>
      <c r="E223" s="121">
        <v>-1793.3999999999999</v>
      </c>
      <c r="F223" s="121">
        <v>-18.3</v>
      </c>
      <c r="G223" s="121">
        <v>-38997.299999999996</v>
      </c>
      <c r="H223" s="121">
        <v>-79341.36</v>
      </c>
      <c r="I223" s="121">
        <v>-212619.09718746648</v>
      </c>
      <c r="J223" s="34">
        <v>-11040.079437033324</v>
      </c>
      <c r="K223" s="34">
        <v>-54387.6</v>
      </c>
      <c r="L223" s="34">
        <v>-20825.400000000001</v>
      </c>
      <c r="M223" s="34">
        <v>-18889.87516661976</v>
      </c>
      <c r="N223" s="444">
        <v>120962.63307402789</v>
      </c>
      <c r="O223" s="251">
        <f>SUM(LisäyksetVähennykset[[#This Row],[Kuntien yhdistymisavustus (-0,98 €/as)]:[TE25: Kunnan työttömyysetuuksien rahoitusvastuun laajentamisen korvaus]])</f>
        <v>-322000.5787170917</v>
      </c>
      <c r="P223" s="112"/>
    </row>
    <row r="224" spans="1:16" s="45" customFormat="1" x14ac:dyDescent="0.25">
      <c r="A224" s="239">
        <v>710</v>
      </c>
      <c r="B224" s="239" t="s">
        <v>231</v>
      </c>
      <c r="C224" s="324">
        <v>-26318.880000000001</v>
      </c>
      <c r="D224" s="121">
        <v>-47803.68</v>
      </c>
      <c r="E224" s="121">
        <v>-26318.880000000001</v>
      </c>
      <c r="F224" s="121">
        <v>-268.56</v>
      </c>
      <c r="G224" s="121">
        <v>-572301.36</v>
      </c>
      <c r="H224" s="121">
        <v>-1365358.53</v>
      </c>
      <c r="I224" s="121">
        <v>-2352267.1041067266</v>
      </c>
      <c r="J224" s="34">
        <v>-153806.33117736323</v>
      </c>
      <c r="K224" s="34">
        <v>-798160.32</v>
      </c>
      <c r="L224" s="34">
        <v>-305621.28000000003</v>
      </c>
      <c r="M224" s="34">
        <v>-346553.75133338233</v>
      </c>
      <c r="N224" s="444">
        <v>654281.92265551211</v>
      </c>
      <c r="O224" s="251">
        <f>SUM(LisäyksetVähennykset[[#This Row],[Kuntien yhdistymisavustus (-0,98 €/as)]:[TE25: Kunnan työttömyysetuuksien rahoitusvastuun laajentamisen korvaus]])</f>
        <v>-5340496.7539619599</v>
      </c>
      <c r="P224" s="112"/>
    </row>
    <row r="225" spans="1:16" s="45" customFormat="1" x14ac:dyDescent="0.25">
      <c r="A225" s="239">
        <v>729</v>
      </c>
      <c r="B225" s="239" t="s">
        <v>232</v>
      </c>
      <c r="C225" s="324">
        <v>-8587.74</v>
      </c>
      <c r="D225" s="121">
        <v>-15598.14</v>
      </c>
      <c r="E225" s="121">
        <v>-8587.74</v>
      </c>
      <c r="F225" s="121">
        <v>-87.63</v>
      </c>
      <c r="G225" s="121">
        <v>-186739.53</v>
      </c>
      <c r="H225" s="121">
        <v>-463970.91</v>
      </c>
      <c r="I225" s="121">
        <v>-506507.40780627506</v>
      </c>
      <c r="J225" s="34">
        <v>-50553.424973150039</v>
      </c>
      <c r="K225" s="34">
        <v>-260436.36</v>
      </c>
      <c r="L225" s="34">
        <v>-99722.94</v>
      </c>
      <c r="M225" s="34">
        <v>-124689.6867872961</v>
      </c>
      <c r="N225" s="444">
        <v>569654.39742835204</v>
      </c>
      <c r="O225" s="251">
        <f>SUM(LisäyksetVähennykset[[#This Row],[Kuntien yhdistymisavustus (-0,98 €/as)]:[TE25: Kunnan työttömyysetuuksien rahoitusvastuun laajentamisen korvaus]])</f>
        <v>-1155827.1121383691</v>
      </c>
      <c r="P225" s="112"/>
    </row>
    <row r="226" spans="1:16" s="45" customFormat="1" x14ac:dyDescent="0.25">
      <c r="A226" s="239">
        <v>732</v>
      </c>
      <c r="B226" s="239" t="s">
        <v>233</v>
      </c>
      <c r="C226" s="324">
        <v>-3166.38</v>
      </c>
      <c r="D226" s="121">
        <v>-5751.18</v>
      </c>
      <c r="E226" s="121">
        <v>-3166.38</v>
      </c>
      <c r="F226" s="121">
        <v>-32.31</v>
      </c>
      <c r="G226" s="121">
        <v>-68852.61</v>
      </c>
      <c r="H226" s="121">
        <v>-46821.59</v>
      </c>
      <c r="I226" s="121">
        <v>-710272.22485074052</v>
      </c>
      <c r="J226" s="34">
        <v>274486.45612005558</v>
      </c>
      <c r="K226" s="34">
        <v>-96025.319999999992</v>
      </c>
      <c r="L226" s="34">
        <v>-36768.780000000006</v>
      </c>
      <c r="M226" s="34">
        <v>-76107.562494301907</v>
      </c>
      <c r="N226" s="444">
        <v>161858.85386017902</v>
      </c>
      <c r="O226" s="251">
        <f>SUM(LisäyksetVähennykset[[#This Row],[Kuntien yhdistymisavustus (-0,98 €/as)]:[TE25: Kunnan työttömyysetuuksien rahoitusvastuun laajentamisen korvaus]])</f>
        <v>-610619.02736480767</v>
      </c>
      <c r="P226" s="112"/>
    </row>
    <row r="227" spans="1:16" s="45" customFormat="1" x14ac:dyDescent="0.25">
      <c r="A227" s="239">
        <v>734</v>
      </c>
      <c r="B227" s="239" t="s">
        <v>234</v>
      </c>
      <c r="C227" s="324">
        <v>-49332.22</v>
      </c>
      <c r="D227" s="121">
        <v>-89603.42</v>
      </c>
      <c r="E227" s="121">
        <v>-49332.22</v>
      </c>
      <c r="F227" s="121">
        <v>-503.39</v>
      </c>
      <c r="G227" s="121">
        <v>-1072724.0899999999</v>
      </c>
      <c r="H227" s="121">
        <v>-3379026.92</v>
      </c>
      <c r="I227" s="121">
        <v>-1488226.3948632984</v>
      </c>
      <c r="J227" s="34">
        <v>-286889.98263592768</v>
      </c>
      <c r="K227" s="34">
        <v>-1496075.0799999998</v>
      </c>
      <c r="L227" s="34">
        <v>-572857.82000000007</v>
      </c>
      <c r="M227" s="34">
        <v>-541183.49815966049</v>
      </c>
      <c r="N227" s="444">
        <v>2492355.0404930897</v>
      </c>
      <c r="O227" s="251">
        <f>SUM(LisäyksetVähennykset[[#This Row],[Kuntien yhdistymisavustus (-0,98 €/as)]:[TE25: Kunnan työttömyysetuuksien rahoitusvastuun laajentamisen korvaus]])</f>
        <v>-6533399.9951657951</v>
      </c>
      <c r="P227" s="112"/>
    </row>
    <row r="228" spans="1:16" s="45" customFormat="1" x14ac:dyDescent="0.25">
      <c r="A228" s="239">
        <v>738</v>
      </c>
      <c r="B228" s="239" t="s">
        <v>235</v>
      </c>
      <c r="C228" s="324">
        <v>-2897.86</v>
      </c>
      <c r="D228" s="121">
        <v>-5263.46</v>
      </c>
      <c r="E228" s="121">
        <v>-2897.86</v>
      </c>
      <c r="F228" s="121">
        <v>-29.57</v>
      </c>
      <c r="G228" s="121">
        <v>-63013.67</v>
      </c>
      <c r="H228" s="121">
        <v>-118097.91</v>
      </c>
      <c r="I228" s="121">
        <v>97268.16018971859</v>
      </c>
      <c r="J228" s="34">
        <v>-16430.567202972554</v>
      </c>
      <c r="K228" s="34">
        <v>-87882.04</v>
      </c>
      <c r="L228" s="34">
        <v>-33650.660000000003</v>
      </c>
      <c r="M228" s="34">
        <v>-42845.619928549546</v>
      </c>
      <c r="N228" s="444">
        <v>122005.45896755312</v>
      </c>
      <c r="O228" s="251">
        <f>SUM(LisäyksetVähennykset[[#This Row],[Kuntien yhdistymisavustus (-0,98 €/as)]:[TE25: Kunnan työttömyysetuuksien rahoitusvastuun laajentamisen korvaus]])</f>
        <v>-153735.59797425044</v>
      </c>
      <c r="P228" s="112"/>
    </row>
    <row r="229" spans="1:16" s="45" customFormat="1" x14ac:dyDescent="0.25">
      <c r="A229" s="239">
        <v>739</v>
      </c>
      <c r="B229" s="239" t="s">
        <v>236</v>
      </c>
      <c r="C229" s="324">
        <v>-3032.12</v>
      </c>
      <c r="D229" s="121">
        <v>-5507.32</v>
      </c>
      <c r="E229" s="121">
        <v>-3032.12</v>
      </c>
      <c r="F229" s="121">
        <v>-30.94</v>
      </c>
      <c r="G229" s="121">
        <v>-65933.14</v>
      </c>
      <c r="H229" s="121">
        <v>-146913.46</v>
      </c>
      <c r="I229" s="121">
        <v>1181236.7453195436</v>
      </c>
      <c r="J229" s="34">
        <v>804084.59479661193</v>
      </c>
      <c r="K229" s="34">
        <v>-91953.68</v>
      </c>
      <c r="L229" s="34">
        <v>-35209.72</v>
      </c>
      <c r="M229" s="34">
        <v>-61391.09696113965</v>
      </c>
      <c r="N229" s="444">
        <v>109501.78704697412</v>
      </c>
      <c r="O229" s="251">
        <f>SUM(LisäyksetVähennykset[[#This Row],[Kuntien yhdistymisavustus (-0,98 €/as)]:[TE25: Kunnan työttömyysetuuksien rahoitusvastuun laajentamisen korvaus]])</f>
        <v>1681819.5302019902</v>
      </c>
      <c r="P229" s="112"/>
    </row>
    <row r="230" spans="1:16" s="45" customFormat="1" x14ac:dyDescent="0.25">
      <c r="A230" s="239">
        <v>740</v>
      </c>
      <c r="B230" s="239" t="s">
        <v>237</v>
      </c>
      <c r="C230" s="324">
        <v>-30387.84</v>
      </c>
      <c r="D230" s="121">
        <v>-55194.239999999998</v>
      </c>
      <c r="E230" s="121">
        <v>-30387.84</v>
      </c>
      <c r="F230" s="121">
        <v>-310.08</v>
      </c>
      <c r="G230" s="121">
        <v>-660780.48</v>
      </c>
      <c r="H230" s="121">
        <v>-2238065.9900000002</v>
      </c>
      <c r="I230" s="121">
        <v>-5483952.9192687627</v>
      </c>
      <c r="J230" s="34">
        <v>-485993.8212518596</v>
      </c>
      <c r="K230" s="34">
        <v>-921557.76</v>
      </c>
      <c r="L230" s="34">
        <v>-352871.04000000004</v>
      </c>
      <c r="M230" s="34">
        <v>-55917.376579756216</v>
      </c>
      <c r="N230" s="444">
        <v>1716286.0343112592</v>
      </c>
      <c r="O230" s="251">
        <f>SUM(LisäyksetVähennykset[[#This Row],[Kuntien yhdistymisavustus (-0,98 €/as)]:[TE25: Kunnan työttömyysetuuksien rahoitusvastuun laajentamisen korvaus]])</f>
        <v>-8599133.3527891189</v>
      </c>
      <c r="P230" s="112"/>
    </row>
    <row r="231" spans="1:16" s="45" customFormat="1" x14ac:dyDescent="0.25">
      <c r="A231" s="239">
        <v>742</v>
      </c>
      <c r="B231" s="239" t="s">
        <v>238</v>
      </c>
      <c r="C231" s="324">
        <v>-954.52</v>
      </c>
      <c r="D231" s="121">
        <v>-1733.72</v>
      </c>
      <c r="E231" s="121">
        <v>-954.52</v>
      </c>
      <c r="F231" s="121">
        <v>-9.74</v>
      </c>
      <c r="G231" s="121">
        <v>-20755.939999999999</v>
      </c>
      <c r="H231" s="121">
        <v>-29699.98</v>
      </c>
      <c r="I231" s="121">
        <v>-3069.3803781253428</v>
      </c>
      <c r="J231" s="34">
        <v>159597.95281457796</v>
      </c>
      <c r="K231" s="34">
        <v>-28947.279999999999</v>
      </c>
      <c r="L231" s="34">
        <v>-11084.12</v>
      </c>
      <c r="M231" s="34">
        <v>-28019.846196653314</v>
      </c>
      <c r="N231" s="444">
        <v>69020.326418453813</v>
      </c>
      <c r="O231" s="251">
        <f>SUM(LisäyksetVähennykset[[#This Row],[Kuntien yhdistymisavustus (-0,98 €/as)]:[TE25: Kunnan työttömyysetuuksien rahoitusvastuun laajentamisen korvaus]])</f>
        <v>103389.23265825312</v>
      </c>
      <c r="P231" s="112"/>
    </row>
    <row r="232" spans="1:16" s="45" customFormat="1" x14ac:dyDescent="0.25">
      <c r="A232" s="239">
        <v>743</v>
      </c>
      <c r="B232" s="239" t="s">
        <v>239</v>
      </c>
      <c r="C232" s="324">
        <v>-65937.34</v>
      </c>
      <c r="D232" s="121">
        <v>-119763.74</v>
      </c>
      <c r="E232" s="121">
        <v>-65937.34</v>
      </c>
      <c r="F232" s="121">
        <v>-672.83</v>
      </c>
      <c r="G232" s="121">
        <v>-1433800.73</v>
      </c>
      <c r="H232" s="121">
        <v>-4657420.0599999996</v>
      </c>
      <c r="I232" s="121">
        <v>-8531579.612140391</v>
      </c>
      <c r="J232" s="34">
        <v>-1458083.334558662</v>
      </c>
      <c r="K232" s="34">
        <v>-1999650.76</v>
      </c>
      <c r="L232" s="34">
        <v>-765680.54</v>
      </c>
      <c r="M232" s="34">
        <v>-700509.06942531874</v>
      </c>
      <c r="N232" s="444">
        <v>2348341.8496672735</v>
      </c>
      <c r="O232" s="251">
        <f>SUM(LisäyksetVähennykset[[#This Row],[Kuntien yhdistymisavustus (-0,98 €/as)]:[TE25: Kunnan työttömyysetuuksien rahoitusvastuun laajentamisen korvaus]])</f>
        <v>-17450693.506457098</v>
      </c>
      <c r="P232" s="112"/>
    </row>
    <row r="233" spans="1:16" s="45" customFormat="1" x14ac:dyDescent="0.25">
      <c r="A233" s="239">
        <v>746</v>
      </c>
      <c r="B233" s="239" t="s">
        <v>240</v>
      </c>
      <c r="C233" s="324">
        <v>-4493.3</v>
      </c>
      <c r="D233" s="121">
        <v>-8161.3</v>
      </c>
      <c r="E233" s="121">
        <v>-4493.3</v>
      </c>
      <c r="F233" s="121">
        <v>-45.85</v>
      </c>
      <c r="G233" s="121">
        <v>-97706.349999999991</v>
      </c>
      <c r="H233" s="121">
        <v>-152395.15</v>
      </c>
      <c r="I233" s="121">
        <v>-148717.32408441388</v>
      </c>
      <c r="J233" s="34">
        <v>-401086.17502756882</v>
      </c>
      <c r="K233" s="34">
        <v>-136266.19999999998</v>
      </c>
      <c r="L233" s="34">
        <v>-52177.3</v>
      </c>
      <c r="M233" s="34">
        <v>-154446.7726610791</v>
      </c>
      <c r="N233" s="444">
        <v>117042.39976614976</v>
      </c>
      <c r="O233" s="251">
        <f>SUM(LisäyksetVähennykset[[#This Row],[Kuntien yhdistymisavustus (-0,98 €/as)]:[TE25: Kunnan työttömyysetuuksien rahoitusvastuun laajentamisen korvaus]])</f>
        <v>-1042946.6220069123</v>
      </c>
      <c r="P233" s="112"/>
    </row>
    <row r="234" spans="1:16" s="45" customFormat="1" x14ac:dyDescent="0.25">
      <c r="A234" s="239">
        <v>747</v>
      </c>
      <c r="B234" s="239" t="s">
        <v>241</v>
      </c>
      <c r="C234" s="324">
        <v>-1204.42</v>
      </c>
      <c r="D234" s="121">
        <v>-2187.62</v>
      </c>
      <c r="E234" s="121">
        <v>-1204.42</v>
      </c>
      <c r="F234" s="121">
        <v>-12.290000000000001</v>
      </c>
      <c r="G234" s="121">
        <v>-26189.989999999998</v>
      </c>
      <c r="H234" s="121">
        <v>-27684.04</v>
      </c>
      <c r="I234" s="121">
        <v>363573.27875279542</v>
      </c>
      <c r="J234" s="34">
        <v>217119.78678303835</v>
      </c>
      <c r="K234" s="34">
        <v>-36525.879999999997</v>
      </c>
      <c r="L234" s="34">
        <v>-13986.02</v>
      </c>
      <c r="M234" s="34">
        <v>-32421.735331443597</v>
      </c>
      <c r="N234" s="444">
        <v>117217.8489052419</v>
      </c>
      <c r="O234" s="251">
        <f>SUM(LisäyksetVähennykset[[#This Row],[Kuntien yhdistymisavustus (-0,98 €/as)]:[TE25: Kunnan työttömyysetuuksien rahoitusvastuun laajentamisen korvaus]])</f>
        <v>556494.49910963199</v>
      </c>
      <c r="P234" s="112"/>
    </row>
    <row r="235" spans="1:16" s="45" customFormat="1" x14ac:dyDescent="0.25">
      <c r="A235" s="239">
        <v>748</v>
      </c>
      <c r="B235" s="239" t="s">
        <v>242</v>
      </c>
      <c r="C235" s="324">
        <v>-4628.54</v>
      </c>
      <c r="D235" s="121">
        <v>-8406.94</v>
      </c>
      <c r="E235" s="121">
        <v>-4628.54</v>
      </c>
      <c r="F235" s="121">
        <v>-47.230000000000004</v>
      </c>
      <c r="G235" s="121">
        <v>-100647.12999999999</v>
      </c>
      <c r="H235" s="121">
        <v>-122859.75</v>
      </c>
      <c r="I235" s="121">
        <v>-828488.94256553904</v>
      </c>
      <c r="J235" s="34">
        <v>-700888.42346013652</v>
      </c>
      <c r="K235" s="34">
        <v>-140367.56</v>
      </c>
      <c r="L235" s="34">
        <v>-53747.740000000005</v>
      </c>
      <c r="M235" s="34">
        <v>-123205.07274895311</v>
      </c>
      <c r="N235" s="444">
        <v>128110.09448919812</v>
      </c>
      <c r="O235" s="251">
        <f>SUM(LisäyksetVähennykset[[#This Row],[Kuntien yhdistymisavustus (-0,98 €/as)]:[TE25: Kunnan työttömyysetuuksien rahoitusvastuun laajentamisen korvaus]])</f>
        <v>-1959805.7742854303</v>
      </c>
      <c r="P235" s="112"/>
    </row>
    <row r="236" spans="1:16" s="45" customFormat="1" x14ac:dyDescent="0.25">
      <c r="A236" s="239">
        <v>749</v>
      </c>
      <c r="B236" s="239" t="s">
        <v>243</v>
      </c>
      <c r="C236" s="324">
        <v>-20921.04</v>
      </c>
      <c r="D236" s="121">
        <v>-37999.440000000002</v>
      </c>
      <c r="E236" s="121">
        <v>-20921.04</v>
      </c>
      <c r="F236" s="121">
        <v>-213.48000000000002</v>
      </c>
      <c r="G236" s="121">
        <v>-454925.87999999995</v>
      </c>
      <c r="H236" s="121">
        <v>-1059832.53</v>
      </c>
      <c r="I236" s="121">
        <v>-1993593.6277813506</v>
      </c>
      <c r="J236" s="34">
        <v>-1326145.3257964065</v>
      </c>
      <c r="K236" s="34">
        <v>-634462.55999999994</v>
      </c>
      <c r="L236" s="34">
        <v>-242940.24000000002</v>
      </c>
      <c r="M236" s="34">
        <v>-215528.40445292855</v>
      </c>
      <c r="N236" s="444">
        <v>449324.04434690671</v>
      </c>
      <c r="O236" s="251">
        <f>SUM(LisäyksetVähennykset[[#This Row],[Kuntien yhdistymisavustus (-0,98 €/as)]:[TE25: Kunnan työttömyysetuuksien rahoitusvastuun laajentamisen korvaus]])</f>
        <v>-5558159.5236837789</v>
      </c>
      <c r="P236" s="112"/>
    </row>
    <row r="237" spans="1:16" s="45" customFormat="1" x14ac:dyDescent="0.25">
      <c r="A237" s="239">
        <v>751</v>
      </c>
      <c r="B237" s="239" t="s">
        <v>244</v>
      </c>
      <c r="C237" s="324">
        <v>-2646.98</v>
      </c>
      <c r="D237" s="121">
        <v>-4807.78</v>
      </c>
      <c r="E237" s="121">
        <v>-2646.98</v>
      </c>
      <c r="F237" s="121">
        <v>-27.01</v>
      </c>
      <c r="G237" s="121">
        <v>-57558.31</v>
      </c>
      <c r="H237" s="121">
        <v>-61007.56</v>
      </c>
      <c r="I237" s="121">
        <v>278470.92239572416</v>
      </c>
      <c r="J237" s="34">
        <v>-16205.25945935963</v>
      </c>
      <c r="K237" s="34">
        <v>-80273.72</v>
      </c>
      <c r="L237" s="34">
        <v>-30737.38</v>
      </c>
      <c r="M237" s="34">
        <v>-57855.338495454824</v>
      </c>
      <c r="N237" s="444">
        <v>154249.62439920762</v>
      </c>
      <c r="O237" s="251">
        <f>SUM(LisäyksetVähennykset[[#This Row],[Kuntien yhdistymisavustus (-0,98 €/as)]:[TE25: Kunnan työttömyysetuuksien rahoitusvastuun laajentamisen korvaus]])</f>
        <v>118954.22884011733</v>
      </c>
      <c r="P237" s="112"/>
    </row>
    <row r="238" spans="1:16" s="45" customFormat="1" x14ac:dyDescent="0.25">
      <c r="A238" s="239">
        <v>753</v>
      </c>
      <c r="B238" s="239" t="s">
        <v>245</v>
      </c>
      <c r="C238" s="324">
        <v>-22545.88</v>
      </c>
      <c r="D238" s="121">
        <v>-40950.68</v>
      </c>
      <c r="E238" s="121">
        <v>-22545.88</v>
      </c>
      <c r="F238" s="121">
        <v>-230.06</v>
      </c>
      <c r="G238" s="121">
        <v>-490257.86</v>
      </c>
      <c r="H238" s="121">
        <v>-977790.28</v>
      </c>
      <c r="I238" s="121">
        <v>6620333.6686252933</v>
      </c>
      <c r="J238" s="34">
        <v>2467804.1457126779</v>
      </c>
      <c r="K238" s="34">
        <v>-683738.32</v>
      </c>
      <c r="L238" s="34">
        <v>-261808.28000000003</v>
      </c>
      <c r="M238" s="34">
        <v>-488242.53079511441</v>
      </c>
      <c r="N238" s="444">
        <v>341565.96070901002</v>
      </c>
      <c r="O238" s="251">
        <f>SUM(LisäyksetVähennykset[[#This Row],[Kuntien yhdistymisavustus (-0,98 €/as)]:[TE25: Kunnan työttömyysetuuksien rahoitusvastuun laajentamisen korvaus]])</f>
        <v>6441594.0042518657</v>
      </c>
      <c r="P238" s="112"/>
    </row>
    <row r="239" spans="1:16" s="45" customFormat="1" x14ac:dyDescent="0.25">
      <c r="A239" s="239">
        <v>755</v>
      </c>
      <c r="B239" s="239" t="s">
        <v>246</v>
      </c>
      <c r="C239" s="324">
        <v>-6068.16</v>
      </c>
      <c r="D239" s="121">
        <v>-11021.76</v>
      </c>
      <c r="E239" s="121">
        <v>-6068.16</v>
      </c>
      <c r="F239" s="121">
        <v>-61.92</v>
      </c>
      <c r="G239" s="121">
        <v>-131951.51999999999</v>
      </c>
      <c r="H239" s="121">
        <v>-183518.56</v>
      </c>
      <c r="I239" s="121">
        <v>948316.28074108204</v>
      </c>
      <c r="J239" s="34">
        <v>723009.52052745013</v>
      </c>
      <c r="K239" s="34">
        <v>-184026.23999999999</v>
      </c>
      <c r="L239" s="34">
        <v>-70464.960000000006</v>
      </c>
      <c r="M239" s="34">
        <v>-104817.20950623826</v>
      </c>
      <c r="N239" s="444">
        <v>93995.482876760303</v>
      </c>
      <c r="O239" s="251">
        <f>SUM(LisäyksetVähennykset[[#This Row],[Kuntien yhdistymisavustus (-0,98 €/as)]:[TE25: Kunnan työttömyysetuuksien rahoitusvastuun laajentamisen korvaus]])</f>
        <v>1067322.7946390545</v>
      </c>
      <c r="P239" s="112"/>
    </row>
    <row r="240" spans="1:16" s="45" customFormat="1" x14ac:dyDescent="0.25">
      <c r="A240" s="239">
        <v>758</v>
      </c>
      <c r="B240" s="239" t="s">
        <v>247</v>
      </c>
      <c r="C240" s="324">
        <v>-7933.0999999999995</v>
      </c>
      <c r="D240" s="121">
        <v>-14409.1</v>
      </c>
      <c r="E240" s="121">
        <v>-7933.0999999999995</v>
      </c>
      <c r="F240" s="121">
        <v>-80.95</v>
      </c>
      <c r="G240" s="121">
        <v>-172504.44999999998</v>
      </c>
      <c r="H240" s="121">
        <v>-182170.79</v>
      </c>
      <c r="I240" s="121">
        <v>-2318562.9125566757</v>
      </c>
      <c r="J240" s="34">
        <v>-557710.46772175783</v>
      </c>
      <c r="K240" s="34">
        <v>-240583.4</v>
      </c>
      <c r="L240" s="34">
        <v>-92121.1</v>
      </c>
      <c r="M240" s="34">
        <v>-125520.5724111537</v>
      </c>
      <c r="N240" s="444">
        <v>288221.85638741188</v>
      </c>
      <c r="O240" s="251">
        <f>SUM(LisäyksetVähennykset[[#This Row],[Kuntien yhdistymisavustus (-0,98 €/as)]:[TE25: Kunnan työttömyysetuuksien rahoitusvastuun laajentamisen korvaus]])</f>
        <v>-3431308.0863021757</v>
      </c>
      <c r="P240" s="112"/>
    </row>
    <row r="241" spans="1:16" s="45" customFormat="1" x14ac:dyDescent="0.25">
      <c r="A241" s="239">
        <v>759</v>
      </c>
      <c r="B241" s="239" t="s">
        <v>248</v>
      </c>
      <c r="C241" s="324">
        <v>-1736.56</v>
      </c>
      <c r="D241" s="121">
        <v>-3154.16</v>
      </c>
      <c r="E241" s="121">
        <v>-1736.56</v>
      </c>
      <c r="F241" s="121">
        <v>-17.72</v>
      </c>
      <c r="G241" s="121">
        <v>-37761.32</v>
      </c>
      <c r="H241" s="121">
        <v>-71944.44</v>
      </c>
      <c r="I241" s="121">
        <v>82997.477848417751</v>
      </c>
      <c r="J241" s="34">
        <v>-55474.204879489975</v>
      </c>
      <c r="K241" s="34">
        <v>-52663.839999999997</v>
      </c>
      <c r="L241" s="34">
        <v>-20165.36</v>
      </c>
      <c r="M241" s="34">
        <v>-35417.724500465716</v>
      </c>
      <c r="N241" s="444">
        <v>104922.27628552589</v>
      </c>
      <c r="O241" s="251">
        <f>SUM(LisäyksetVähennykset[[#This Row],[Kuntien yhdistymisavustus (-0,98 €/as)]:[TE25: Kunnan työttömyysetuuksien rahoitusvastuun laajentamisen korvaus]])</f>
        <v>-92152.135246012054</v>
      </c>
      <c r="P241" s="112"/>
    </row>
    <row r="242" spans="1:16" s="45" customFormat="1" x14ac:dyDescent="0.25">
      <c r="A242" s="239">
        <v>761</v>
      </c>
      <c r="B242" s="239" t="s">
        <v>249</v>
      </c>
      <c r="C242" s="324">
        <v>-8172.22</v>
      </c>
      <c r="D242" s="121">
        <v>-14843.42</v>
      </c>
      <c r="E242" s="121">
        <v>-8172.22</v>
      </c>
      <c r="F242" s="121">
        <v>-83.39</v>
      </c>
      <c r="G242" s="121">
        <v>-177704.09</v>
      </c>
      <c r="H242" s="121">
        <v>-658774.37</v>
      </c>
      <c r="I242" s="121">
        <v>1184243.7799134771</v>
      </c>
      <c r="J242" s="34">
        <v>256554.71974503959</v>
      </c>
      <c r="K242" s="34">
        <v>-247835.08</v>
      </c>
      <c r="L242" s="34">
        <v>-94897.82</v>
      </c>
      <c r="M242" s="34">
        <v>-139041.698026214</v>
      </c>
      <c r="N242" s="444">
        <v>338786.76433060638</v>
      </c>
      <c r="O242" s="251">
        <f>SUM(LisäyksetVähennykset[[#This Row],[Kuntien yhdistymisavustus (-0,98 €/as)]:[TE25: Kunnan työttömyysetuuksien rahoitusvastuun laajentamisen korvaus]])</f>
        <v>430060.95596290915</v>
      </c>
      <c r="P242" s="112"/>
    </row>
    <row r="243" spans="1:16" s="45" customFormat="1" x14ac:dyDescent="0.25">
      <c r="A243" s="239">
        <v>762</v>
      </c>
      <c r="B243" s="239" t="s">
        <v>250</v>
      </c>
      <c r="C243" s="324">
        <v>-3450.58</v>
      </c>
      <c r="D243" s="121">
        <v>-6267.38</v>
      </c>
      <c r="E243" s="121">
        <v>-3450.58</v>
      </c>
      <c r="F243" s="121">
        <v>-35.21</v>
      </c>
      <c r="G243" s="121">
        <v>-75032.509999999995</v>
      </c>
      <c r="H243" s="121">
        <v>-145566.45000000001</v>
      </c>
      <c r="I243" s="121">
        <v>1133334.640933282</v>
      </c>
      <c r="J243" s="34">
        <v>407099.94662983448</v>
      </c>
      <c r="K243" s="34">
        <v>-104644.12</v>
      </c>
      <c r="L243" s="34">
        <v>-40068.980000000003</v>
      </c>
      <c r="M243" s="34">
        <v>-81034.164558386954</v>
      </c>
      <c r="N243" s="444">
        <v>217142.2437134097</v>
      </c>
      <c r="O243" s="251">
        <f>SUM(LisäyksetVähennykset[[#This Row],[Kuntien yhdistymisavustus (-0,98 €/as)]:[TE25: Kunnan työttömyysetuuksien rahoitusvastuun laajentamisen korvaus]])</f>
        <v>1298026.8567181393</v>
      </c>
      <c r="P243" s="112"/>
    </row>
    <row r="244" spans="1:16" s="45" customFormat="1" x14ac:dyDescent="0.25">
      <c r="A244" s="239">
        <v>765</v>
      </c>
      <c r="B244" s="239" t="s">
        <v>251</v>
      </c>
      <c r="C244" s="324">
        <v>-9957.7800000000007</v>
      </c>
      <c r="D244" s="121">
        <v>-18086.580000000002</v>
      </c>
      <c r="E244" s="121">
        <v>-9957.7800000000007</v>
      </c>
      <c r="F244" s="121">
        <v>-101.61</v>
      </c>
      <c r="G244" s="121">
        <v>-216530.90999999997</v>
      </c>
      <c r="H244" s="121">
        <v>-284041.34999999998</v>
      </c>
      <c r="I244" s="121">
        <v>-1043874.4614051267</v>
      </c>
      <c r="J244" s="34">
        <v>-58320.909434205627</v>
      </c>
      <c r="K244" s="34">
        <v>-301984.92</v>
      </c>
      <c r="L244" s="34">
        <v>-115632.18000000001</v>
      </c>
      <c r="M244" s="34">
        <v>-109374.3641440724</v>
      </c>
      <c r="N244" s="444">
        <v>340727.63510704495</v>
      </c>
      <c r="O244" s="251">
        <f>SUM(LisäyksetVähennykset[[#This Row],[Kuntien yhdistymisavustus (-0,98 €/as)]:[TE25: Kunnan työttömyysetuuksien rahoitusvastuun laajentamisen korvaus]])</f>
        <v>-1827135.2098763594</v>
      </c>
      <c r="P244" s="112"/>
    </row>
    <row r="245" spans="1:16" s="45" customFormat="1" x14ac:dyDescent="0.25">
      <c r="A245" s="239">
        <v>768</v>
      </c>
      <c r="B245" s="239" t="s">
        <v>252</v>
      </c>
      <c r="C245" s="324">
        <v>-2263.8000000000002</v>
      </c>
      <c r="D245" s="121">
        <v>-4111.8</v>
      </c>
      <c r="E245" s="121">
        <v>-2263.8000000000002</v>
      </c>
      <c r="F245" s="121">
        <v>-23.1</v>
      </c>
      <c r="G245" s="121">
        <v>-49226.1</v>
      </c>
      <c r="H245" s="121">
        <v>-88887.7</v>
      </c>
      <c r="I245" s="121">
        <v>356138.01502340147</v>
      </c>
      <c r="J245" s="34">
        <v>459664.89632282191</v>
      </c>
      <c r="K245" s="34">
        <v>-68653.2</v>
      </c>
      <c r="L245" s="34">
        <v>-26287.800000000003</v>
      </c>
      <c r="M245" s="34">
        <v>-57781.176277082799</v>
      </c>
      <c r="N245" s="444">
        <v>85039.764611373394</v>
      </c>
      <c r="O245" s="251">
        <f>SUM(LisäyksetVähennykset[[#This Row],[Kuntien yhdistymisavustus (-0,98 €/as)]:[TE25: Kunnan työttömyysetuuksien rahoitusvastuun laajentamisen korvaus]])</f>
        <v>601344.19968051394</v>
      </c>
      <c r="P245" s="112"/>
    </row>
    <row r="246" spans="1:16" s="45" customFormat="1" x14ac:dyDescent="0.25">
      <c r="A246" s="239">
        <v>777</v>
      </c>
      <c r="B246" s="239" t="s">
        <v>253</v>
      </c>
      <c r="C246" s="324">
        <v>-6817.86</v>
      </c>
      <c r="D246" s="121">
        <v>-12383.460000000001</v>
      </c>
      <c r="E246" s="121">
        <v>-6817.86</v>
      </c>
      <c r="F246" s="121">
        <v>-69.570000000000007</v>
      </c>
      <c r="G246" s="121">
        <v>-148253.66999999998</v>
      </c>
      <c r="H246" s="121">
        <v>-287710.12</v>
      </c>
      <c r="I246" s="121">
        <v>299371.21545643284</v>
      </c>
      <c r="J246" s="34">
        <v>185386.71958381622</v>
      </c>
      <c r="K246" s="34">
        <v>-206762.03999999998</v>
      </c>
      <c r="L246" s="34">
        <v>-79170.66</v>
      </c>
      <c r="M246" s="34">
        <v>-154251.03030489999</v>
      </c>
      <c r="N246" s="444">
        <v>336891.68591774703</v>
      </c>
      <c r="O246" s="251">
        <f>SUM(LisäyksetVähennykset[[#This Row],[Kuntien yhdistymisavustus (-0,98 €/as)]:[TE25: Kunnan työttömyysetuuksien rahoitusvastuun laajentamisen korvaus]])</f>
        <v>-80586.64934690384</v>
      </c>
      <c r="P246" s="112"/>
    </row>
    <row r="247" spans="1:16" s="45" customFormat="1" x14ac:dyDescent="0.25">
      <c r="A247" s="239">
        <v>778</v>
      </c>
      <c r="B247" s="239" t="s">
        <v>254</v>
      </c>
      <c r="C247" s="324">
        <v>-6418.0199999999995</v>
      </c>
      <c r="D247" s="121">
        <v>-11657.22</v>
      </c>
      <c r="E247" s="121">
        <v>-6418.0199999999995</v>
      </c>
      <c r="F247" s="121">
        <v>-65.489999999999995</v>
      </c>
      <c r="G247" s="121">
        <v>-139559.19</v>
      </c>
      <c r="H247" s="121">
        <v>-406904.39</v>
      </c>
      <c r="I247" s="121">
        <v>735153.47764505388</v>
      </c>
      <c r="J247" s="34">
        <v>-38093.906751355287</v>
      </c>
      <c r="K247" s="34">
        <v>-194636.28</v>
      </c>
      <c r="L247" s="34">
        <v>-74527.62000000001</v>
      </c>
      <c r="M247" s="34">
        <v>-87153.748889497234</v>
      </c>
      <c r="N247" s="444">
        <v>254897.80241741706</v>
      </c>
      <c r="O247" s="251">
        <f>SUM(LisäyksetVähennykset[[#This Row],[Kuntien yhdistymisavustus (-0,98 €/as)]:[TE25: Kunnan työttömyysetuuksien rahoitusvastuun laajentamisen korvaus]])</f>
        <v>24617.394421618315</v>
      </c>
      <c r="P247" s="112"/>
    </row>
    <row r="248" spans="1:16" s="45" customFormat="1" x14ac:dyDescent="0.25">
      <c r="A248" s="239">
        <v>781</v>
      </c>
      <c r="B248" s="239" t="s">
        <v>255</v>
      </c>
      <c r="C248" s="324">
        <v>-3299.66</v>
      </c>
      <c r="D248" s="121">
        <v>-5993.26</v>
      </c>
      <c r="E248" s="121">
        <v>-3299.66</v>
      </c>
      <c r="F248" s="121">
        <v>-33.67</v>
      </c>
      <c r="G248" s="121">
        <v>-71750.76999999999</v>
      </c>
      <c r="H248" s="121">
        <v>-117798.02</v>
      </c>
      <c r="I248" s="121">
        <v>1784046.2085390668</v>
      </c>
      <c r="J248" s="34">
        <v>1416429.4396511817</v>
      </c>
      <c r="K248" s="34">
        <v>-100067.23999999999</v>
      </c>
      <c r="L248" s="34">
        <v>-38316.46</v>
      </c>
      <c r="M248" s="34">
        <v>-66600.343353521966</v>
      </c>
      <c r="N248" s="444">
        <v>148225.7752360914</v>
      </c>
      <c r="O248" s="251">
        <f>SUM(LisäyksetVähennykset[[#This Row],[Kuntien yhdistymisavustus (-0,98 €/as)]:[TE25: Kunnan työttömyysetuuksien rahoitusvastuun laajentamisen korvaus]])</f>
        <v>2941542.3400728181</v>
      </c>
      <c r="P248" s="112"/>
    </row>
    <row r="249" spans="1:16" s="45" customFormat="1" x14ac:dyDescent="0.25">
      <c r="A249" s="239">
        <v>783</v>
      </c>
      <c r="B249" s="239" t="s">
        <v>256</v>
      </c>
      <c r="C249" s="324">
        <v>-6096.58</v>
      </c>
      <c r="D249" s="121">
        <v>-11073.380000000001</v>
      </c>
      <c r="E249" s="121">
        <v>-6096.58</v>
      </c>
      <c r="F249" s="121">
        <v>-62.21</v>
      </c>
      <c r="G249" s="121">
        <v>-132569.50999999998</v>
      </c>
      <c r="H249" s="121">
        <v>-247107.42</v>
      </c>
      <c r="I249" s="121">
        <v>-115446.19249187982</v>
      </c>
      <c r="J249" s="34">
        <v>-36156.260156284137</v>
      </c>
      <c r="K249" s="34">
        <v>-184888.12</v>
      </c>
      <c r="L249" s="34">
        <v>-70794.98000000001</v>
      </c>
      <c r="M249" s="34">
        <v>-27118.864642109966</v>
      </c>
      <c r="N249" s="444">
        <v>243239.7698566193</v>
      </c>
      <c r="O249" s="251">
        <f>SUM(LisäyksetVähennykset[[#This Row],[Kuntien yhdistymisavustus (-0,98 €/as)]:[TE25: Kunnan työttömyysetuuksien rahoitusvastuun laajentamisen korvaus]])</f>
        <v>-594170.32743365457</v>
      </c>
      <c r="P249" s="112"/>
    </row>
    <row r="250" spans="1:16" s="104" customFormat="1" x14ac:dyDescent="0.25">
      <c r="A250" s="237">
        <v>785</v>
      </c>
      <c r="B250" s="239" t="s">
        <v>257</v>
      </c>
      <c r="C250" s="324">
        <v>-2493.12</v>
      </c>
      <c r="D250" s="121">
        <v>-4528.32</v>
      </c>
      <c r="E250" s="121">
        <v>-2493.12</v>
      </c>
      <c r="F250" s="121">
        <v>-25.44</v>
      </c>
      <c r="G250" s="121">
        <v>-54212.639999999999</v>
      </c>
      <c r="H250" s="121">
        <v>-84545.36</v>
      </c>
      <c r="I250" s="121">
        <v>1389779.8217081872</v>
      </c>
      <c r="J250" s="121">
        <v>864110.40253382025</v>
      </c>
      <c r="K250" s="121">
        <v>-75607.679999999993</v>
      </c>
      <c r="L250" s="121">
        <v>-28950.720000000001</v>
      </c>
      <c r="M250" s="34">
        <v>-109676.87303829085</v>
      </c>
      <c r="N250" s="445">
        <v>166358.83877064177</v>
      </c>
      <c r="O250" s="251">
        <f>SUM(LisäyksetVähennykset[[#This Row],[Kuntien yhdistymisavustus (-0,98 €/as)]:[TE25: Kunnan työttömyysetuuksien rahoitusvastuun laajentamisen korvaus]])</f>
        <v>2057715.7899743584</v>
      </c>
      <c r="P250" s="60"/>
    </row>
    <row r="251" spans="1:16" s="45" customFormat="1" x14ac:dyDescent="0.25">
      <c r="A251" s="239">
        <v>790</v>
      </c>
      <c r="B251" s="239" t="s">
        <v>258</v>
      </c>
      <c r="C251" s="324">
        <v>-22865.360000000001</v>
      </c>
      <c r="D251" s="121">
        <v>-41530.959999999999</v>
      </c>
      <c r="E251" s="121">
        <v>-22865.360000000001</v>
      </c>
      <c r="F251" s="121">
        <v>-233.32</v>
      </c>
      <c r="G251" s="121">
        <v>-497204.92</v>
      </c>
      <c r="H251" s="121">
        <v>-1434768.11</v>
      </c>
      <c r="I251" s="121">
        <v>2354296.3529862952</v>
      </c>
      <c r="J251" s="34">
        <v>-133686.34967272903</v>
      </c>
      <c r="K251" s="34">
        <v>-693427.03999999992</v>
      </c>
      <c r="L251" s="34">
        <v>-265518.16000000003</v>
      </c>
      <c r="M251" s="34">
        <v>-286411.23918460438</v>
      </c>
      <c r="N251" s="444">
        <v>1248133.5713915871</v>
      </c>
      <c r="O251" s="251">
        <f>SUM(LisäyksetVähennykset[[#This Row],[Kuntien yhdistymisavustus (-0,98 €/as)]:[TE25: Kunnan työttömyysetuuksien rahoitusvastuun laajentamisen korvaus]])</f>
        <v>203919.105520549</v>
      </c>
      <c r="P251" s="112"/>
    </row>
    <row r="252" spans="1:16" s="45" customFormat="1" x14ac:dyDescent="0.25">
      <c r="A252" s="239">
        <v>791</v>
      </c>
      <c r="B252" s="239" t="s">
        <v>259</v>
      </c>
      <c r="C252" s="324">
        <v>-4763.78</v>
      </c>
      <c r="D252" s="121">
        <v>-8652.58</v>
      </c>
      <c r="E252" s="121">
        <v>-4763.78</v>
      </c>
      <c r="F252" s="121">
        <v>-48.61</v>
      </c>
      <c r="G252" s="121">
        <v>-103587.90999999999</v>
      </c>
      <c r="H252" s="121">
        <v>-105388.99</v>
      </c>
      <c r="I252" s="121">
        <v>554688.42463979241</v>
      </c>
      <c r="J252" s="34">
        <v>-28326.816065734991</v>
      </c>
      <c r="K252" s="34">
        <v>-144468.91999999998</v>
      </c>
      <c r="L252" s="34">
        <v>-55318.18</v>
      </c>
      <c r="M252" s="34">
        <v>-145927.20483639077</v>
      </c>
      <c r="N252" s="444">
        <v>194480.34122731857</v>
      </c>
      <c r="O252" s="251">
        <f>SUM(LisäyksetVähennykset[[#This Row],[Kuntien yhdistymisavustus (-0,98 €/as)]:[TE25: Kunnan työttömyysetuuksien rahoitusvastuun laajentamisen korvaus]])</f>
        <v>147921.99496498521</v>
      </c>
      <c r="P252" s="112"/>
    </row>
    <row r="253" spans="1:16" s="45" customFormat="1" x14ac:dyDescent="0.25">
      <c r="A253" s="239">
        <v>831</v>
      </c>
      <c r="B253" s="239" t="s">
        <v>260</v>
      </c>
      <c r="C253" s="324">
        <v>-4482.5199999999995</v>
      </c>
      <c r="D253" s="121">
        <v>-8141.72</v>
      </c>
      <c r="E253" s="121">
        <v>-4482.5199999999995</v>
      </c>
      <c r="F253" s="121">
        <v>-45.74</v>
      </c>
      <c r="G253" s="121">
        <v>-97471.939999999988</v>
      </c>
      <c r="H253" s="121">
        <v>-216364.43</v>
      </c>
      <c r="I253" s="121">
        <v>101281.78612818329</v>
      </c>
      <c r="J253" s="34">
        <v>-25679.450078283124</v>
      </c>
      <c r="K253" s="34">
        <v>-135939.28</v>
      </c>
      <c r="L253" s="34">
        <v>-52052.12</v>
      </c>
      <c r="M253" s="34">
        <v>-60619.524210007912</v>
      </c>
      <c r="N253" s="444">
        <v>184131.70252893542</v>
      </c>
      <c r="O253" s="251">
        <f>SUM(LisäyksetVähennykset[[#This Row],[Kuntien yhdistymisavustus (-0,98 €/as)]:[TE25: Kunnan työttömyysetuuksien rahoitusvastuun laajentamisen korvaus]])</f>
        <v>-319865.75563117233</v>
      </c>
      <c r="P253" s="112"/>
    </row>
    <row r="254" spans="1:16" s="45" customFormat="1" x14ac:dyDescent="0.25">
      <c r="A254" s="239">
        <v>832</v>
      </c>
      <c r="B254" s="239" t="s">
        <v>261</v>
      </c>
      <c r="C254" s="324">
        <v>-3483.9</v>
      </c>
      <c r="D254" s="121">
        <v>-6327.9000000000005</v>
      </c>
      <c r="E254" s="121">
        <v>-3483.9</v>
      </c>
      <c r="F254" s="121">
        <v>-35.550000000000004</v>
      </c>
      <c r="G254" s="121">
        <v>-75757.049999999988</v>
      </c>
      <c r="H254" s="121">
        <v>-93248.4</v>
      </c>
      <c r="I254" s="121">
        <v>1613949.5257217507</v>
      </c>
      <c r="J254" s="34">
        <v>796884.86973638821</v>
      </c>
      <c r="K254" s="34">
        <v>-105654.59999999999</v>
      </c>
      <c r="L254" s="34">
        <v>-40455.9</v>
      </c>
      <c r="M254" s="34">
        <v>-172736.24871654186</v>
      </c>
      <c r="N254" s="444">
        <v>227658.11825650599</v>
      </c>
      <c r="O254" s="251">
        <f>SUM(LisäyksetVähennykset[[#This Row],[Kuntien yhdistymisavustus (-0,98 €/as)]:[TE25: Kunnan työttömyysetuuksien rahoitusvastuun laajentamisen korvaus]])</f>
        <v>2137309.0649981028</v>
      </c>
      <c r="P254" s="112"/>
    </row>
    <row r="255" spans="1:16" s="45" customFormat="1" x14ac:dyDescent="0.25">
      <c r="A255" s="239">
        <v>833</v>
      </c>
      <c r="B255" s="239" t="s">
        <v>262</v>
      </c>
      <c r="C255" s="324">
        <v>-1672.86</v>
      </c>
      <c r="D255" s="121">
        <v>-3038.46</v>
      </c>
      <c r="E255" s="121">
        <v>-1672.86</v>
      </c>
      <c r="F255" s="121">
        <v>-17.07</v>
      </c>
      <c r="G255" s="121">
        <v>-36376.17</v>
      </c>
      <c r="H255" s="121">
        <v>-62799.73</v>
      </c>
      <c r="I255" s="121">
        <v>446074.66432930698</v>
      </c>
      <c r="J255" s="34">
        <v>481367.88511538313</v>
      </c>
      <c r="K255" s="34">
        <v>-50732.04</v>
      </c>
      <c r="L255" s="34">
        <v>-19425.66</v>
      </c>
      <c r="M255" s="34">
        <v>-35167.936723465442</v>
      </c>
      <c r="N255" s="444">
        <v>44608.159186095101</v>
      </c>
      <c r="O255" s="251">
        <f>SUM(LisäyksetVähennykset[[#This Row],[Kuntien yhdistymisavustus (-0,98 €/as)]:[TE25: Kunnan työttömyysetuuksien rahoitusvastuun laajentamisen korvaus]])</f>
        <v>761147.9219073198</v>
      </c>
      <c r="P255" s="112"/>
    </row>
    <row r="256" spans="1:16" s="45" customFormat="1" x14ac:dyDescent="0.25">
      <c r="A256" s="239">
        <v>834</v>
      </c>
      <c r="B256" s="239" t="s">
        <v>263</v>
      </c>
      <c r="C256" s="324">
        <v>-5661.46</v>
      </c>
      <c r="D256" s="121">
        <v>-10283.06</v>
      </c>
      <c r="E256" s="121">
        <v>-5661.46</v>
      </c>
      <c r="F256" s="121">
        <v>-57.77</v>
      </c>
      <c r="G256" s="121">
        <v>-123107.87</v>
      </c>
      <c r="H256" s="121">
        <v>-166948.01999999999</v>
      </c>
      <c r="I256" s="121">
        <v>1625120.9558775544</v>
      </c>
      <c r="J256" s="34">
        <v>637194.70489979768</v>
      </c>
      <c r="K256" s="34">
        <v>-171692.44</v>
      </c>
      <c r="L256" s="34">
        <v>-65742.260000000009</v>
      </c>
      <c r="M256" s="34">
        <v>-98191.131423035185</v>
      </c>
      <c r="N256" s="444">
        <v>177836.14951506059</v>
      </c>
      <c r="O256" s="251">
        <f>SUM(LisäyksetVähennykset[[#This Row],[Kuntien yhdistymisavustus (-0,98 €/as)]:[TE25: Kunnan työttömyysetuuksien rahoitusvastuun laajentamisen korvaus]])</f>
        <v>1792806.3388693775</v>
      </c>
      <c r="P256" s="112"/>
    </row>
    <row r="257" spans="1:16" s="45" customFormat="1" x14ac:dyDescent="0.25">
      <c r="A257" s="239">
        <v>837</v>
      </c>
      <c r="B257" s="239" t="s">
        <v>264</v>
      </c>
      <c r="C257" s="324">
        <v>-258070.26</v>
      </c>
      <c r="D257" s="121">
        <v>-468739.86</v>
      </c>
      <c r="E257" s="121">
        <v>-258070.26</v>
      </c>
      <c r="F257" s="121">
        <v>-2633.37</v>
      </c>
      <c r="G257" s="121">
        <v>-5611711.4699999997</v>
      </c>
      <c r="H257" s="121">
        <v>-33375045.27</v>
      </c>
      <c r="I257" s="121">
        <v>-34937811.825379469</v>
      </c>
      <c r="J257" s="34">
        <v>-1402591.3982327709</v>
      </c>
      <c r="K257" s="34">
        <v>-7826375.6399999997</v>
      </c>
      <c r="L257" s="34">
        <v>-2996775.06</v>
      </c>
      <c r="M257" s="34">
        <v>-606359.13540419401</v>
      </c>
      <c r="N257" s="444">
        <v>16575384.939725727</v>
      </c>
      <c r="O257" s="251">
        <f>SUM(LisäyksetVähennykset[[#This Row],[Kuntien yhdistymisavustus (-0,98 €/as)]:[TE25: Kunnan työttömyysetuuksien rahoitusvastuun laajentamisen korvaus]])</f>
        <v>-71168798.609290719</v>
      </c>
      <c r="P257" s="112"/>
    </row>
    <row r="258" spans="1:16" s="45" customFormat="1" x14ac:dyDescent="0.25">
      <c r="A258" s="239">
        <v>844</v>
      </c>
      <c r="B258" s="239" t="s">
        <v>265</v>
      </c>
      <c r="C258" s="324">
        <v>-1360.24</v>
      </c>
      <c r="D258" s="121">
        <v>-2470.64</v>
      </c>
      <c r="E258" s="121">
        <v>-1360.24</v>
      </c>
      <c r="F258" s="121">
        <v>-13.88</v>
      </c>
      <c r="G258" s="121">
        <v>-29578.28</v>
      </c>
      <c r="H258" s="121">
        <v>-31445.919999999998</v>
      </c>
      <c r="I258" s="121">
        <v>155770.66059490759</v>
      </c>
      <c r="J258" s="34">
        <v>-8116.7114636556225</v>
      </c>
      <c r="K258" s="34">
        <v>-41251.360000000001</v>
      </c>
      <c r="L258" s="34">
        <v>-15795.44</v>
      </c>
      <c r="M258" s="34">
        <v>-21255.515821411012</v>
      </c>
      <c r="N258" s="444">
        <v>59775.822805782707</v>
      </c>
      <c r="O258" s="251">
        <f>SUM(LisäyksetVähennykset[[#This Row],[Kuntien yhdistymisavustus (-0,98 €/as)]:[TE25: Kunnan työttömyysetuuksien rahoitusvastuun laajentamisen korvaus]])</f>
        <v>62898.256115623662</v>
      </c>
      <c r="P258" s="112"/>
    </row>
    <row r="259" spans="1:16" s="45" customFormat="1" x14ac:dyDescent="0.25">
      <c r="A259" s="239">
        <v>845</v>
      </c>
      <c r="B259" s="239" t="s">
        <v>266</v>
      </c>
      <c r="C259" s="324">
        <v>-2780.2599999999998</v>
      </c>
      <c r="D259" s="121">
        <v>-5049.8599999999997</v>
      </c>
      <c r="E259" s="121">
        <v>-2780.2599999999998</v>
      </c>
      <c r="F259" s="121">
        <v>-28.37</v>
      </c>
      <c r="G259" s="121">
        <v>-60456.469999999994</v>
      </c>
      <c r="H259" s="121">
        <v>-106398.22</v>
      </c>
      <c r="I259" s="121">
        <v>211787.08367977914</v>
      </c>
      <c r="J259" s="34">
        <v>-16126.401749095105</v>
      </c>
      <c r="K259" s="34">
        <v>-84315.64</v>
      </c>
      <c r="L259" s="34">
        <v>-32285.06</v>
      </c>
      <c r="M259" s="34">
        <v>-81993.390751681669</v>
      </c>
      <c r="N259" s="444">
        <v>108127.50962420581</v>
      </c>
      <c r="O259" s="251">
        <f>SUM(LisäyksetVähennykset[[#This Row],[Kuntien yhdistymisavustus (-0,98 €/as)]:[TE25: Kunnan työttömyysetuuksien rahoitusvastuun laajentamisen korvaus]])</f>
        <v>-72299.339196791829</v>
      </c>
      <c r="P259" s="112"/>
    </row>
    <row r="260" spans="1:16" s="45" customFormat="1" x14ac:dyDescent="0.25">
      <c r="A260" s="239">
        <v>846</v>
      </c>
      <c r="B260" s="239" t="s">
        <v>267</v>
      </c>
      <c r="C260" s="324">
        <v>-4482.5199999999995</v>
      </c>
      <c r="D260" s="121">
        <v>-8141.72</v>
      </c>
      <c r="E260" s="121">
        <v>-4482.5199999999995</v>
      </c>
      <c r="F260" s="121">
        <v>-45.74</v>
      </c>
      <c r="G260" s="121">
        <v>-97471.939999999988</v>
      </c>
      <c r="H260" s="121">
        <v>-132727.76</v>
      </c>
      <c r="I260" s="121">
        <v>1311932.4279102779</v>
      </c>
      <c r="J260" s="34">
        <v>89584.940966919414</v>
      </c>
      <c r="K260" s="34">
        <v>-135939.28</v>
      </c>
      <c r="L260" s="34">
        <v>-52052.12</v>
      </c>
      <c r="M260" s="34">
        <v>-109578.69717607174</v>
      </c>
      <c r="N260" s="444">
        <v>248403.36689690748</v>
      </c>
      <c r="O260" s="251">
        <f>SUM(LisäyksetVähennykset[[#This Row],[Kuntien yhdistymisavustus (-0,98 €/as)]:[TE25: Kunnan työttömyysetuuksien rahoitusvastuun laajentamisen korvaus]])</f>
        <v>1104998.4385980333</v>
      </c>
      <c r="P260" s="112"/>
    </row>
    <row r="261" spans="1:16" s="45" customFormat="1" x14ac:dyDescent="0.25">
      <c r="A261" s="239">
        <v>848</v>
      </c>
      <c r="B261" s="239" t="s">
        <v>268</v>
      </c>
      <c r="C261" s="324">
        <v>-3791.62</v>
      </c>
      <c r="D261" s="121">
        <v>-6886.82</v>
      </c>
      <c r="E261" s="121">
        <v>-3791.62</v>
      </c>
      <c r="F261" s="121">
        <v>-38.69</v>
      </c>
      <c r="G261" s="121">
        <v>-82448.39</v>
      </c>
      <c r="H261" s="121">
        <v>-153084.28</v>
      </c>
      <c r="I261" s="121">
        <v>38291.144048307695</v>
      </c>
      <c r="J261" s="34">
        <v>-23432.005335744198</v>
      </c>
      <c r="K261" s="34">
        <v>-114986.68</v>
      </c>
      <c r="L261" s="34">
        <v>-44029.22</v>
      </c>
      <c r="M261" s="34">
        <v>-91385.213529935791</v>
      </c>
      <c r="N261" s="444">
        <v>336426.54632570501</v>
      </c>
      <c r="O261" s="251">
        <f>SUM(LisäyksetVähennykset[[#This Row],[Kuntien yhdistymisavustus (-0,98 €/as)]:[TE25: Kunnan työttömyysetuuksien rahoitusvastuun laajentamisen korvaus]])</f>
        <v>-149156.8484916673</v>
      </c>
      <c r="P261" s="112"/>
    </row>
    <row r="262" spans="1:16" s="45" customFormat="1" x14ac:dyDescent="0.25">
      <c r="A262" s="239">
        <v>849</v>
      </c>
      <c r="B262" s="239" t="s">
        <v>269</v>
      </c>
      <c r="C262" s="324">
        <v>-2695</v>
      </c>
      <c r="D262" s="121">
        <v>-4895</v>
      </c>
      <c r="E262" s="121">
        <v>-2695</v>
      </c>
      <c r="F262" s="121">
        <v>-27.5</v>
      </c>
      <c r="G262" s="121">
        <v>-58602.5</v>
      </c>
      <c r="H262" s="121">
        <v>-97069.75</v>
      </c>
      <c r="I262" s="121">
        <v>699450.09426301043</v>
      </c>
      <c r="J262" s="34">
        <v>-16351.709492708031</v>
      </c>
      <c r="K262" s="34">
        <v>-81730</v>
      </c>
      <c r="L262" s="34">
        <v>-31295.000000000004</v>
      </c>
      <c r="M262" s="34">
        <v>-89894.775997722318</v>
      </c>
      <c r="N262" s="444">
        <v>124786.5122456785</v>
      </c>
      <c r="O262" s="251">
        <f>SUM(LisäyksetVähennykset[[#This Row],[Kuntien yhdistymisavustus (-0,98 €/as)]:[TE25: Kunnan työttömyysetuuksien rahoitusvastuun laajentamisen korvaus]])</f>
        <v>438980.37101825856</v>
      </c>
      <c r="P262" s="112"/>
    </row>
    <row r="263" spans="1:16" s="45" customFormat="1" x14ac:dyDescent="0.25">
      <c r="A263" s="239">
        <v>850</v>
      </c>
      <c r="B263" s="239" t="s">
        <v>270</v>
      </c>
      <c r="C263" s="324">
        <v>-2260.86</v>
      </c>
      <c r="D263" s="121">
        <v>-4106.46</v>
      </c>
      <c r="E263" s="121">
        <v>-2260.86</v>
      </c>
      <c r="F263" s="121">
        <v>-23.07</v>
      </c>
      <c r="G263" s="121">
        <v>-49162.17</v>
      </c>
      <c r="H263" s="121">
        <v>-44988.43</v>
      </c>
      <c r="I263" s="121">
        <v>254195.90239234566</v>
      </c>
      <c r="J263" s="34">
        <v>104566.75851877878</v>
      </c>
      <c r="K263" s="34">
        <v>-68564.039999999994</v>
      </c>
      <c r="L263" s="34">
        <v>-26253.660000000003</v>
      </c>
      <c r="M263" s="34">
        <v>-57030.135546731086</v>
      </c>
      <c r="N263" s="444">
        <v>71337.085225554809</v>
      </c>
      <c r="O263" s="251">
        <f>SUM(LisäyksetVähennykset[[#This Row],[Kuntien yhdistymisavustus (-0,98 €/as)]:[TE25: Kunnan työttömyysetuuksien rahoitusvastuun laajentamisen korvaus]])</f>
        <v>175450.06058994815</v>
      </c>
      <c r="P263" s="112"/>
    </row>
    <row r="264" spans="1:16" s="45" customFormat="1" x14ac:dyDescent="0.25">
      <c r="A264" s="239">
        <v>851</v>
      </c>
      <c r="B264" s="239" t="s">
        <v>271</v>
      </c>
      <c r="C264" s="324">
        <v>-20406.54</v>
      </c>
      <c r="D264" s="121">
        <v>-37064.94</v>
      </c>
      <c r="E264" s="121">
        <v>-20406.54</v>
      </c>
      <c r="F264" s="121">
        <v>-208.23000000000002</v>
      </c>
      <c r="G264" s="121">
        <v>-443738.12999999995</v>
      </c>
      <c r="H264" s="121">
        <v>-1057700.68</v>
      </c>
      <c r="I264" s="121">
        <v>-3437002.791325904</v>
      </c>
      <c r="J264" s="34">
        <v>-1527425.203094858</v>
      </c>
      <c r="K264" s="34">
        <v>-618859.55999999994</v>
      </c>
      <c r="L264" s="34">
        <v>-236965.74000000002</v>
      </c>
      <c r="M264" s="34">
        <v>-152061.95313792414</v>
      </c>
      <c r="N264" s="444">
        <v>848280.83302312926</v>
      </c>
      <c r="O264" s="251">
        <f>SUM(LisäyksetVähennykset[[#This Row],[Kuntien yhdistymisavustus (-0,98 €/as)]:[TE25: Kunnan työttömyysetuuksien rahoitusvastuun laajentamisen korvaus]])</f>
        <v>-6703559.4745355565</v>
      </c>
      <c r="P264" s="112"/>
    </row>
    <row r="265" spans="1:16" s="45" customFormat="1" x14ac:dyDescent="0.25">
      <c r="A265" s="239">
        <v>853</v>
      </c>
      <c r="B265" s="239" t="s">
        <v>272</v>
      </c>
      <c r="C265" s="324">
        <v>-205440.34</v>
      </c>
      <c r="D265" s="121">
        <v>-373146.74</v>
      </c>
      <c r="E265" s="121">
        <v>-205440.34</v>
      </c>
      <c r="F265" s="121">
        <v>-2096.33</v>
      </c>
      <c r="G265" s="121">
        <v>-4467279.2299999995</v>
      </c>
      <c r="H265" s="121">
        <v>-22150143.850000001</v>
      </c>
      <c r="I265" s="121">
        <v>-21134452.432889041</v>
      </c>
      <c r="J265" s="34">
        <v>-1114710.0615249462</v>
      </c>
      <c r="K265" s="34">
        <v>-6230292.7599999998</v>
      </c>
      <c r="L265" s="34">
        <v>-2385623.54</v>
      </c>
      <c r="M265" s="34">
        <v>-1125698.0192350708</v>
      </c>
      <c r="N265" s="444">
        <v>8199381.0425101593</v>
      </c>
      <c r="O265" s="251">
        <f>SUM(LisäyksetVähennykset[[#This Row],[Kuntien yhdistymisavustus (-0,98 €/as)]:[TE25: Kunnan työttömyysetuuksien rahoitusvastuun laajentamisen korvaus]])</f>
        <v>-51194942.601138897</v>
      </c>
      <c r="P265" s="112"/>
    </row>
    <row r="266" spans="1:16" s="45" customFormat="1" x14ac:dyDescent="0.25">
      <c r="A266" s="239">
        <v>854</v>
      </c>
      <c r="B266" s="239" t="s">
        <v>273</v>
      </c>
      <c r="C266" s="324">
        <v>-3083.08</v>
      </c>
      <c r="D266" s="121">
        <v>-5599.88</v>
      </c>
      <c r="E266" s="121">
        <v>-3083.08</v>
      </c>
      <c r="F266" s="121">
        <v>-31.46</v>
      </c>
      <c r="G266" s="121">
        <v>-67041.259999999995</v>
      </c>
      <c r="H266" s="121">
        <v>-78530.3</v>
      </c>
      <c r="I266" s="121">
        <v>-258340.35137623077</v>
      </c>
      <c r="J266" s="34">
        <v>-159482.83405744575</v>
      </c>
      <c r="K266" s="34">
        <v>-93499.12</v>
      </c>
      <c r="L266" s="34">
        <v>-35801.480000000003</v>
      </c>
      <c r="M266" s="34">
        <v>-51207.75691971476</v>
      </c>
      <c r="N266" s="444">
        <v>115085.06166224676</v>
      </c>
      <c r="O266" s="251">
        <f>SUM(LisäyksetVähennykset[[#This Row],[Kuntien yhdistymisavustus (-0,98 €/as)]:[TE25: Kunnan työttömyysetuuksien rahoitusvastuun laajentamisen korvaus]])</f>
        <v>-640615.54069114453</v>
      </c>
      <c r="P266" s="112"/>
    </row>
    <row r="267" spans="1:16" s="45" customFormat="1" x14ac:dyDescent="0.25">
      <c r="A267" s="239">
        <v>857</v>
      </c>
      <c r="B267" s="239" t="s">
        <v>274</v>
      </c>
      <c r="C267" s="324">
        <v>-2224.6</v>
      </c>
      <c r="D267" s="121">
        <v>-4040.6</v>
      </c>
      <c r="E267" s="121">
        <v>-2224.6</v>
      </c>
      <c r="F267" s="121">
        <v>-22.7</v>
      </c>
      <c r="G267" s="121">
        <v>-48373.7</v>
      </c>
      <c r="H267" s="121">
        <v>-148534.04999999999</v>
      </c>
      <c r="I267" s="121">
        <v>-1022230.9657185172</v>
      </c>
      <c r="J267" s="34">
        <v>-573080.82669130212</v>
      </c>
      <c r="K267" s="34">
        <v>-67464.399999999994</v>
      </c>
      <c r="L267" s="34">
        <v>-25832.600000000002</v>
      </c>
      <c r="M267" s="34">
        <v>0</v>
      </c>
      <c r="N267" s="444">
        <v>50604.445785028976</v>
      </c>
      <c r="O267" s="251">
        <f>SUM(LisäyksetVähennykset[[#This Row],[Kuntien yhdistymisavustus (-0,98 €/as)]:[TE25: Kunnan työttömyysetuuksien rahoitusvastuun laajentamisen korvaus]])</f>
        <v>-1843424.5966247902</v>
      </c>
      <c r="P267" s="112"/>
    </row>
    <row r="268" spans="1:16" s="45" customFormat="1" x14ac:dyDescent="0.25">
      <c r="A268" s="239">
        <v>858</v>
      </c>
      <c r="B268" s="239" t="s">
        <v>275</v>
      </c>
      <c r="C268" s="324">
        <v>-41629.42</v>
      </c>
      <c r="D268" s="121">
        <v>-75612.62</v>
      </c>
      <c r="E268" s="121">
        <v>-41629.42</v>
      </c>
      <c r="F268" s="121">
        <v>-424.79</v>
      </c>
      <c r="G268" s="121">
        <v>-905227.49</v>
      </c>
      <c r="H268" s="121">
        <v>-2366555.1</v>
      </c>
      <c r="I268" s="121">
        <v>6582324.6886532791</v>
      </c>
      <c r="J268" s="34">
        <v>728628.47826432274</v>
      </c>
      <c r="K268" s="34">
        <v>-1262475.8799999999</v>
      </c>
      <c r="L268" s="34">
        <v>-483411.02</v>
      </c>
      <c r="M268" s="34">
        <v>-664622.23666994914</v>
      </c>
      <c r="N268" s="444">
        <v>817808.97040225379</v>
      </c>
      <c r="O268" s="251">
        <f>SUM(LisäyksetVähennykset[[#This Row],[Kuntien yhdistymisavustus (-0,98 €/as)]:[TE25: Kunnan työttömyysetuuksien rahoitusvastuun laajentamisen korvaus]])</f>
        <v>2287174.1606499064</v>
      </c>
      <c r="P268" s="112"/>
    </row>
    <row r="269" spans="1:16" s="45" customFormat="1" x14ac:dyDescent="0.25">
      <c r="A269" s="239">
        <v>859</v>
      </c>
      <c r="B269" s="239" t="s">
        <v>276</v>
      </c>
      <c r="C269" s="324">
        <v>-6340.5999999999995</v>
      </c>
      <c r="D269" s="121">
        <v>-11516.6</v>
      </c>
      <c r="E269" s="121">
        <v>-6340.5999999999995</v>
      </c>
      <c r="F269" s="121">
        <v>-64.7</v>
      </c>
      <c r="G269" s="121">
        <v>-137875.69999999998</v>
      </c>
      <c r="H269" s="121">
        <v>-130195.39</v>
      </c>
      <c r="I269" s="121">
        <v>-1586681.3789111814</v>
      </c>
      <c r="J269" s="34">
        <v>-1487246.8022261218</v>
      </c>
      <c r="K269" s="34">
        <v>-192288.4</v>
      </c>
      <c r="L269" s="34">
        <v>-73628.600000000006</v>
      </c>
      <c r="M269" s="34">
        <v>-258541.46812927551</v>
      </c>
      <c r="N269" s="444">
        <v>160187.735593911</v>
      </c>
      <c r="O269" s="251">
        <f>SUM(LisäyksetVähennykset[[#This Row],[Kuntien yhdistymisavustus (-0,98 €/as)]:[TE25: Kunnan työttömyysetuuksien rahoitusvastuun laajentamisen korvaus]])</f>
        <v>-3730532.5036726673</v>
      </c>
      <c r="P269" s="112"/>
    </row>
    <row r="270" spans="1:16" s="45" customFormat="1" x14ac:dyDescent="0.25">
      <c r="A270" s="239">
        <v>886</v>
      </c>
      <c r="B270" s="239" t="s">
        <v>277</v>
      </c>
      <c r="C270" s="324">
        <v>-12092.22</v>
      </c>
      <c r="D270" s="121">
        <v>-21963.420000000002</v>
      </c>
      <c r="E270" s="121">
        <v>-12092.22</v>
      </c>
      <c r="F270" s="121">
        <v>-123.39</v>
      </c>
      <c r="G270" s="121">
        <v>-262944.08999999997</v>
      </c>
      <c r="H270" s="121">
        <v>-495539.83</v>
      </c>
      <c r="I270" s="121">
        <v>-566700.24027050578</v>
      </c>
      <c r="J270" s="34">
        <v>-222113.96408215744</v>
      </c>
      <c r="K270" s="34">
        <v>-366715.07999999996</v>
      </c>
      <c r="L270" s="34">
        <v>-140417.82</v>
      </c>
      <c r="M270" s="34">
        <v>-168172.09362815961</v>
      </c>
      <c r="N270" s="444">
        <v>471578.77823340788</v>
      </c>
      <c r="O270" s="251">
        <f>SUM(LisäyksetVähennykset[[#This Row],[Kuntien yhdistymisavustus (-0,98 €/as)]:[TE25: Kunnan työttömyysetuuksien rahoitusvastuun laajentamisen korvaus]])</f>
        <v>-1797295.5897474145</v>
      </c>
      <c r="P270" s="112"/>
    </row>
    <row r="271" spans="1:16" s="45" customFormat="1" x14ac:dyDescent="0.25">
      <c r="A271" s="239">
        <v>887</v>
      </c>
      <c r="B271" s="239" t="s">
        <v>278</v>
      </c>
      <c r="C271" s="324">
        <v>-4351.2</v>
      </c>
      <c r="D271" s="121">
        <v>-7903.2</v>
      </c>
      <c r="E271" s="121">
        <v>-4351.2</v>
      </c>
      <c r="F271" s="121">
        <v>-44.4</v>
      </c>
      <c r="G271" s="121">
        <v>-94616.4</v>
      </c>
      <c r="H271" s="121">
        <v>-221120.62</v>
      </c>
      <c r="I271" s="121">
        <v>-584514.75388125516</v>
      </c>
      <c r="J271" s="34">
        <v>-82130.98339694344</v>
      </c>
      <c r="K271" s="34">
        <v>-131956.79999999999</v>
      </c>
      <c r="L271" s="34">
        <v>-50527.200000000004</v>
      </c>
      <c r="M271" s="34">
        <v>-46247.742028028122</v>
      </c>
      <c r="N271" s="444">
        <v>453127.65363271011</v>
      </c>
      <c r="O271" s="251">
        <f>SUM(LisäyksetVähennykset[[#This Row],[Kuntien yhdistymisavustus (-0,98 €/as)]:[TE25: Kunnan työttömyysetuuksien rahoitusvastuun laajentamisen korvaus]])</f>
        <v>-774636.84567351651</v>
      </c>
      <c r="P271" s="112"/>
    </row>
    <row r="272" spans="1:16" s="45" customFormat="1" x14ac:dyDescent="0.25">
      <c r="A272" s="239">
        <v>889</v>
      </c>
      <c r="B272" s="239" t="s">
        <v>279</v>
      </c>
      <c r="C272" s="324">
        <v>-2351.02</v>
      </c>
      <c r="D272" s="121">
        <v>-4270.22</v>
      </c>
      <c r="E272" s="121">
        <v>-2351.02</v>
      </c>
      <c r="F272" s="121">
        <v>-23.990000000000002</v>
      </c>
      <c r="G272" s="121">
        <v>-51122.689999999995</v>
      </c>
      <c r="H272" s="121">
        <v>-52458.42</v>
      </c>
      <c r="I272" s="121">
        <v>1056890.4771927751</v>
      </c>
      <c r="J272" s="34">
        <v>229441.77997802579</v>
      </c>
      <c r="K272" s="34">
        <v>-71298.28</v>
      </c>
      <c r="L272" s="34">
        <v>-27300.620000000003</v>
      </c>
      <c r="M272" s="34">
        <v>-99425.448062656869</v>
      </c>
      <c r="N272" s="444">
        <v>111564.88392448131</v>
      </c>
      <c r="O272" s="251">
        <f>SUM(LisäyksetVähennykset[[#This Row],[Kuntien yhdistymisavustus (-0,98 €/as)]:[TE25: Kunnan työttömyysetuuksien rahoitusvastuun laajentamisen korvaus]])</f>
        <v>1087295.4330326251</v>
      </c>
      <c r="P272" s="112"/>
    </row>
    <row r="273" spans="1:16" s="45" customFormat="1" x14ac:dyDescent="0.25">
      <c r="A273" s="239">
        <v>890</v>
      </c>
      <c r="B273" s="239" t="s">
        <v>280</v>
      </c>
      <c r="C273" s="324">
        <v>-1089.76</v>
      </c>
      <c r="D273" s="121">
        <v>-1979.3600000000001</v>
      </c>
      <c r="E273" s="121">
        <v>-1089.76</v>
      </c>
      <c r="F273" s="121">
        <v>-11.120000000000001</v>
      </c>
      <c r="G273" s="121">
        <v>-23696.719999999998</v>
      </c>
      <c r="H273" s="121">
        <v>-36170.74</v>
      </c>
      <c r="I273" s="121">
        <v>-40856.341757125891</v>
      </c>
      <c r="J273" s="34">
        <v>387469.09194490692</v>
      </c>
      <c r="K273" s="34">
        <v>-33048.639999999999</v>
      </c>
      <c r="L273" s="34">
        <v>-12654.560000000001</v>
      </c>
      <c r="M273" s="34">
        <v>-53475.376089093719</v>
      </c>
      <c r="N273" s="444">
        <v>23437.960974083602</v>
      </c>
      <c r="O273" s="251">
        <f>SUM(LisäyksetVähennykset[[#This Row],[Kuntien yhdistymisavustus (-0,98 €/as)]:[TE25: Kunnan työttömyysetuuksien rahoitusvastuun laajentamisen korvaus]])</f>
        <v>206834.67507277091</v>
      </c>
      <c r="P273" s="112"/>
    </row>
    <row r="274" spans="1:16" s="45" customFormat="1" x14ac:dyDescent="0.25">
      <c r="A274" s="239">
        <v>892</v>
      </c>
      <c r="B274" s="239" t="s">
        <v>281</v>
      </c>
      <c r="C274" s="324">
        <v>-3577.98</v>
      </c>
      <c r="D274" s="121">
        <v>-6498.78</v>
      </c>
      <c r="E274" s="121">
        <v>-3577.98</v>
      </c>
      <c r="F274" s="121">
        <v>-36.51</v>
      </c>
      <c r="G274" s="121">
        <v>-77802.81</v>
      </c>
      <c r="H274" s="121">
        <v>-133291.62</v>
      </c>
      <c r="I274" s="121">
        <v>508333.85078588972</v>
      </c>
      <c r="J274" s="34">
        <v>-20232.635376440663</v>
      </c>
      <c r="K274" s="34">
        <v>-108507.72</v>
      </c>
      <c r="L274" s="34">
        <v>-41548.380000000005</v>
      </c>
      <c r="M274" s="34">
        <v>-154028.35170584038</v>
      </c>
      <c r="N274" s="444">
        <v>170256.092341804</v>
      </c>
      <c r="O274" s="251">
        <f>SUM(LisäyksetVähennykset[[#This Row],[Kuntien yhdistymisavustus (-0,98 €/as)]:[TE25: Kunnan työttömyysetuuksien rahoitusvastuun laajentamisen korvaus]])</f>
        <v>129487.17604541269</v>
      </c>
      <c r="P274" s="112"/>
    </row>
    <row r="275" spans="1:16" s="45" customFormat="1" x14ac:dyDescent="0.25">
      <c r="A275" s="239">
        <v>893</v>
      </c>
      <c r="B275" s="239" t="s">
        <v>282</v>
      </c>
      <c r="C275" s="324">
        <v>-7243.18</v>
      </c>
      <c r="D275" s="121">
        <v>-13155.98</v>
      </c>
      <c r="E275" s="121">
        <v>-7243.18</v>
      </c>
      <c r="F275" s="121">
        <v>-73.91</v>
      </c>
      <c r="G275" s="121">
        <v>-157502.21</v>
      </c>
      <c r="H275" s="121">
        <v>-230930.06</v>
      </c>
      <c r="I275" s="121">
        <v>-485579.53028233338</v>
      </c>
      <c r="J275" s="34">
        <v>-41873.444150462106</v>
      </c>
      <c r="K275" s="34">
        <v>-219660.52</v>
      </c>
      <c r="L275" s="34">
        <v>-84109.58</v>
      </c>
      <c r="M275" s="34">
        <v>-185601.22029902032</v>
      </c>
      <c r="N275" s="444">
        <v>277877.13168577017</v>
      </c>
      <c r="O275" s="251">
        <f>SUM(LisäyksetVähennykset[[#This Row],[Kuntien yhdistymisavustus (-0,98 €/as)]:[TE25: Kunnan työttömyysetuuksien rahoitusvastuun laajentamisen korvaus]])</f>
        <v>-1155095.6830460459</v>
      </c>
      <c r="P275" s="112"/>
    </row>
    <row r="276" spans="1:16" s="45" customFormat="1" x14ac:dyDescent="0.25">
      <c r="A276" s="239">
        <v>895</v>
      </c>
      <c r="B276" s="239" t="s">
        <v>283</v>
      </c>
      <c r="C276" s="324">
        <v>-14487.34</v>
      </c>
      <c r="D276" s="121">
        <v>-26313.74</v>
      </c>
      <c r="E276" s="121">
        <v>-14487.34</v>
      </c>
      <c r="F276" s="121">
        <v>-147.83000000000001</v>
      </c>
      <c r="G276" s="121">
        <v>-315025.73</v>
      </c>
      <c r="H276" s="121">
        <v>-819317.37</v>
      </c>
      <c r="I276" s="121">
        <v>678745.99915357633</v>
      </c>
      <c r="J276" s="34">
        <v>372541.20356349909</v>
      </c>
      <c r="K276" s="34">
        <v>-439350.76</v>
      </c>
      <c r="L276" s="34">
        <v>-168230.54</v>
      </c>
      <c r="M276" s="34">
        <v>-137733.47886229161</v>
      </c>
      <c r="N276" s="444">
        <v>863279.94855961599</v>
      </c>
      <c r="O276" s="251">
        <f>SUM(LisäyksetVähennykset[[#This Row],[Kuntien yhdistymisavustus (-0,98 €/as)]:[TE25: Kunnan työttömyysetuuksien rahoitusvastuun laajentamisen korvaus]])</f>
        <v>-20526.977585600456</v>
      </c>
      <c r="P276" s="112"/>
    </row>
    <row r="277" spans="1:16" s="45" customFormat="1" x14ac:dyDescent="0.25">
      <c r="A277" s="239">
        <v>905</v>
      </c>
      <c r="B277" s="239" t="s">
        <v>284</v>
      </c>
      <c r="C277" s="324">
        <v>-69784.819999999992</v>
      </c>
      <c r="D277" s="121">
        <v>-126752.02</v>
      </c>
      <c r="E277" s="121">
        <v>-69784.819999999992</v>
      </c>
      <c r="F277" s="121">
        <v>-712.09</v>
      </c>
      <c r="G277" s="121">
        <v>-1517463.7899999998</v>
      </c>
      <c r="H277" s="121">
        <v>-6073911.9500000002</v>
      </c>
      <c r="I277" s="121">
        <v>-14660741.097493727</v>
      </c>
      <c r="J277" s="34">
        <v>-3906947.6764219403</v>
      </c>
      <c r="K277" s="34">
        <v>-2116331.48</v>
      </c>
      <c r="L277" s="34">
        <v>-810358.42</v>
      </c>
      <c r="M277" s="34">
        <v>-535530.94387836871</v>
      </c>
      <c r="N277" s="444">
        <v>3494124.0174267404</v>
      </c>
      <c r="O277" s="251">
        <f>SUM(LisäyksetVähennykset[[#This Row],[Kuntien yhdistymisavustus (-0,98 €/as)]:[TE25: Kunnan työttömyysetuuksien rahoitusvastuun laajentamisen korvaus]])</f>
        <v>-26394195.090367295</v>
      </c>
      <c r="P277" s="112"/>
    </row>
    <row r="278" spans="1:16" s="45" customFormat="1" x14ac:dyDescent="0.25">
      <c r="A278" s="239">
        <v>908</v>
      </c>
      <c r="B278" s="239" t="s">
        <v>285</v>
      </c>
      <c r="C278" s="324">
        <v>-20346.759999999998</v>
      </c>
      <c r="D278" s="121">
        <v>-36956.36</v>
      </c>
      <c r="E278" s="121">
        <v>-20346.759999999998</v>
      </c>
      <c r="F278" s="121">
        <v>-207.62</v>
      </c>
      <c r="G278" s="121">
        <v>-442438.22</v>
      </c>
      <c r="H278" s="121">
        <v>-1233414.5</v>
      </c>
      <c r="I278" s="121">
        <v>-2366758.386520341</v>
      </c>
      <c r="J278" s="34">
        <v>-155326.6503550382</v>
      </c>
      <c r="K278" s="34">
        <v>-617046.64</v>
      </c>
      <c r="L278" s="34">
        <v>-236271.56000000003</v>
      </c>
      <c r="M278" s="34">
        <v>-181842.36258203146</v>
      </c>
      <c r="N278" s="444">
        <v>1147290.5997017133</v>
      </c>
      <c r="O278" s="251">
        <f>SUM(LisäyksetVähennykset[[#This Row],[Kuntien yhdistymisavustus (-0,98 €/as)]:[TE25: Kunnan työttömyysetuuksien rahoitusvastuun laajentamisen korvaus]])</f>
        <v>-4163665.2197556966</v>
      </c>
      <c r="P278" s="112"/>
    </row>
    <row r="279" spans="1:16" s="45" customFormat="1" x14ac:dyDescent="0.25">
      <c r="A279" s="239">
        <v>915</v>
      </c>
      <c r="B279" s="239" t="s">
        <v>286</v>
      </c>
      <c r="C279" s="324">
        <v>-19044.34</v>
      </c>
      <c r="D279" s="121">
        <v>-34590.74</v>
      </c>
      <c r="E279" s="121">
        <v>-19044.34</v>
      </c>
      <c r="F279" s="121">
        <v>-194.33</v>
      </c>
      <c r="G279" s="121">
        <v>-414117.23</v>
      </c>
      <c r="H279" s="121">
        <v>-1948009.22</v>
      </c>
      <c r="I279" s="121">
        <v>-283286.14605132048</v>
      </c>
      <c r="J279" s="34">
        <v>-111296.39265119462</v>
      </c>
      <c r="K279" s="34">
        <v>-577548.76</v>
      </c>
      <c r="L279" s="34">
        <v>-221147.54</v>
      </c>
      <c r="M279" s="34">
        <v>-130930.14956819083</v>
      </c>
      <c r="N279" s="444">
        <v>1463530.1649426175</v>
      </c>
      <c r="O279" s="251">
        <f>SUM(LisäyksetVähennykset[[#This Row],[Kuntien yhdistymisavustus (-0,98 €/as)]:[TE25: Kunnan työttömyysetuuksien rahoitusvastuun laajentamisen korvaus]])</f>
        <v>-2295679.0233280882</v>
      </c>
      <c r="P279" s="112"/>
    </row>
    <row r="280" spans="1:16" s="45" customFormat="1" x14ac:dyDescent="0.25">
      <c r="A280" s="239">
        <v>918</v>
      </c>
      <c r="B280" s="239" t="s">
        <v>287</v>
      </c>
      <c r="C280" s="324">
        <v>-2217.7399999999998</v>
      </c>
      <c r="D280" s="121">
        <v>-4028.14</v>
      </c>
      <c r="E280" s="121">
        <v>-2217.7399999999998</v>
      </c>
      <c r="F280" s="121">
        <v>-22.63</v>
      </c>
      <c r="G280" s="121">
        <v>-48224.53</v>
      </c>
      <c r="H280" s="121">
        <v>-107348.49</v>
      </c>
      <c r="I280" s="121">
        <v>-17764.273498652965</v>
      </c>
      <c r="J280" s="34">
        <v>-12549.641319239921</v>
      </c>
      <c r="K280" s="34">
        <v>-67256.36</v>
      </c>
      <c r="L280" s="34">
        <v>-25752.940000000002</v>
      </c>
      <c r="M280" s="34">
        <v>-36735.135094959514</v>
      </c>
      <c r="N280" s="444">
        <v>27991.224172728907</v>
      </c>
      <c r="O280" s="251">
        <f>SUM(LisäyksetVähennykset[[#This Row],[Kuntien yhdistymisavustus (-0,98 €/as)]:[TE25: Kunnan työttömyysetuuksien rahoitusvastuun laajentamisen korvaus]])</f>
        <v>-296126.39574012352</v>
      </c>
      <c r="P280" s="112"/>
    </row>
    <row r="281" spans="1:16" s="45" customFormat="1" x14ac:dyDescent="0.25">
      <c r="A281" s="239">
        <v>921</v>
      </c>
      <c r="B281" s="239" t="s">
        <v>288</v>
      </c>
      <c r="C281" s="324">
        <v>-1751.26</v>
      </c>
      <c r="D281" s="121">
        <v>-3180.86</v>
      </c>
      <c r="E281" s="121">
        <v>-1751.26</v>
      </c>
      <c r="F281" s="121">
        <v>-17.87</v>
      </c>
      <c r="G281" s="121">
        <v>-38080.97</v>
      </c>
      <c r="H281" s="121">
        <v>-79760.47</v>
      </c>
      <c r="I281" s="121">
        <v>716461.17453074642</v>
      </c>
      <c r="J281" s="34">
        <v>-10668.321660071997</v>
      </c>
      <c r="K281" s="34">
        <v>-53109.64</v>
      </c>
      <c r="L281" s="34">
        <v>-20336.060000000001</v>
      </c>
      <c r="M281" s="34">
        <v>-39919.234381067727</v>
      </c>
      <c r="N281" s="444">
        <v>82922.864464913539</v>
      </c>
      <c r="O281" s="251">
        <f>SUM(LisäyksetVähennykset[[#This Row],[Kuntien yhdistymisavustus (-0,98 €/as)]:[TE25: Kunnan työttömyysetuuksien rahoitusvastuun laajentamisen korvaus]])</f>
        <v>550808.09295452025</v>
      </c>
      <c r="P281" s="112"/>
    </row>
    <row r="282" spans="1:16" s="45" customFormat="1" x14ac:dyDescent="0.25">
      <c r="A282" s="239">
        <v>922</v>
      </c>
      <c r="B282" s="239" t="s">
        <v>289</v>
      </c>
      <c r="C282" s="324">
        <v>-4441.3599999999997</v>
      </c>
      <c r="D282" s="121">
        <v>-8066.96</v>
      </c>
      <c r="E282" s="121">
        <v>-4441.3599999999997</v>
      </c>
      <c r="F282" s="121">
        <v>-45.32</v>
      </c>
      <c r="G282" s="121">
        <v>-96576.92</v>
      </c>
      <c r="H282" s="121">
        <v>-85344.44</v>
      </c>
      <c r="I282" s="121">
        <v>-129757.74247225582</v>
      </c>
      <c r="J282" s="34">
        <v>-25352.753850044384</v>
      </c>
      <c r="K282" s="34">
        <v>-134691.04</v>
      </c>
      <c r="L282" s="34">
        <v>-51574.16</v>
      </c>
      <c r="M282" s="34">
        <v>-88165.209783190352</v>
      </c>
      <c r="N282" s="444">
        <v>236212.19863731024</v>
      </c>
      <c r="O282" s="251">
        <f>SUM(LisäyksetVähennykset[[#This Row],[Kuntien yhdistymisavustus (-0,98 €/as)]:[TE25: Kunnan työttömyysetuuksien rahoitusvastuun laajentamisen korvaus]])</f>
        <v>-392245.06746818038</v>
      </c>
      <c r="P282" s="112"/>
    </row>
    <row r="283" spans="1:16" s="45" customFormat="1" x14ac:dyDescent="0.25">
      <c r="A283" s="239">
        <v>924</v>
      </c>
      <c r="B283" s="239" t="s">
        <v>290</v>
      </c>
      <c r="C283" s="324">
        <v>-2853.7599999999998</v>
      </c>
      <c r="D283" s="121">
        <v>-5183.3599999999997</v>
      </c>
      <c r="E283" s="121">
        <v>-2853.7599999999998</v>
      </c>
      <c r="F283" s="121">
        <v>-29.12</v>
      </c>
      <c r="G283" s="121">
        <v>-62054.719999999994</v>
      </c>
      <c r="H283" s="121">
        <v>-53478.19</v>
      </c>
      <c r="I283" s="121">
        <v>142262.69591691537</v>
      </c>
      <c r="J283" s="34">
        <v>-16593.915317091923</v>
      </c>
      <c r="K283" s="34">
        <v>-86544.639999999999</v>
      </c>
      <c r="L283" s="34">
        <v>-33138.560000000005</v>
      </c>
      <c r="M283" s="34">
        <v>-56181.434396648787</v>
      </c>
      <c r="N283" s="444">
        <v>139165.9581946783</v>
      </c>
      <c r="O283" s="251">
        <f>SUM(LisäyksetVähennykset[[#This Row],[Kuntien yhdistymisavustus (-0,98 €/as)]:[TE25: Kunnan työttömyysetuuksien rahoitusvastuun laajentamisen korvaus]])</f>
        <v>-37482.80560214704</v>
      </c>
      <c r="P283" s="112"/>
    </row>
    <row r="284" spans="1:16" s="45" customFormat="1" x14ac:dyDescent="0.25">
      <c r="A284" s="239">
        <v>925</v>
      </c>
      <c r="B284" s="239" t="s">
        <v>291</v>
      </c>
      <c r="C284" s="324">
        <v>-3229.1</v>
      </c>
      <c r="D284" s="121">
        <v>-5865.1</v>
      </c>
      <c r="E284" s="121">
        <v>-3229.1</v>
      </c>
      <c r="F284" s="121">
        <v>-32.950000000000003</v>
      </c>
      <c r="G284" s="121">
        <v>-70216.45</v>
      </c>
      <c r="H284" s="121">
        <v>-86466.58</v>
      </c>
      <c r="I284" s="121">
        <v>1247974.7162913063</v>
      </c>
      <c r="J284" s="34">
        <v>704216.79141511326</v>
      </c>
      <c r="K284" s="34">
        <v>-97927.4</v>
      </c>
      <c r="L284" s="34">
        <v>-37497.100000000006</v>
      </c>
      <c r="M284" s="34">
        <v>-80386.526443170034</v>
      </c>
      <c r="N284" s="444">
        <v>103230.59683794747</v>
      </c>
      <c r="O284" s="251">
        <f>SUM(LisäyksetVähennykset[[#This Row],[Kuntien yhdistymisavustus (-0,98 €/as)]:[TE25: Kunnan työttömyysetuuksien rahoitusvastuun laajentamisen korvaus]])</f>
        <v>1670571.7981011968</v>
      </c>
      <c r="P284" s="112"/>
    </row>
    <row r="285" spans="1:16" s="45" customFormat="1" x14ac:dyDescent="0.25">
      <c r="A285" s="239">
        <v>927</v>
      </c>
      <c r="B285" s="239" t="s">
        <v>292</v>
      </c>
      <c r="C285" s="324">
        <v>-28274.959999999999</v>
      </c>
      <c r="D285" s="121">
        <v>-51356.56</v>
      </c>
      <c r="E285" s="121">
        <v>-28274.959999999999</v>
      </c>
      <c r="F285" s="121">
        <v>-288.52</v>
      </c>
      <c r="G285" s="121">
        <v>-614836.12</v>
      </c>
      <c r="H285" s="121">
        <v>-1654839.98</v>
      </c>
      <c r="I285" s="121">
        <v>1377674.5288266833</v>
      </c>
      <c r="J285" s="34">
        <v>-162858.06977701248</v>
      </c>
      <c r="K285" s="34">
        <v>-857481.44</v>
      </c>
      <c r="L285" s="34">
        <v>-328335.76</v>
      </c>
      <c r="M285" s="34">
        <v>-357758.62703757652</v>
      </c>
      <c r="N285" s="444">
        <v>947029.93438190152</v>
      </c>
      <c r="O285" s="251">
        <f>SUM(LisäyksetVähennykset[[#This Row],[Kuntien yhdistymisavustus (-0,98 €/as)]:[TE25: Kunnan työttömyysetuuksien rahoitusvastuun laajentamisen korvaus]])</f>
        <v>-1759600.5336060042</v>
      </c>
      <c r="P285" s="112"/>
    </row>
    <row r="286" spans="1:16" s="45" customFormat="1" x14ac:dyDescent="0.25">
      <c r="A286" s="239">
        <v>931</v>
      </c>
      <c r="B286" s="239" t="s">
        <v>293</v>
      </c>
      <c r="C286" s="324">
        <v>-5581.0999999999995</v>
      </c>
      <c r="D286" s="121">
        <v>-10137.1</v>
      </c>
      <c r="E286" s="121">
        <v>-5581.0999999999995</v>
      </c>
      <c r="F286" s="121">
        <v>-56.95</v>
      </c>
      <c r="G286" s="121">
        <v>-121360.45</v>
      </c>
      <c r="H286" s="121">
        <v>-264542.87</v>
      </c>
      <c r="I286" s="121">
        <v>2423456.0997318863</v>
      </c>
      <c r="J286" s="34">
        <v>1289110.7110441357</v>
      </c>
      <c r="K286" s="34">
        <v>-169255.4</v>
      </c>
      <c r="L286" s="34">
        <v>-64809.100000000006</v>
      </c>
      <c r="M286" s="34">
        <v>-144019.01287439416</v>
      </c>
      <c r="N286" s="444">
        <v>225607.00530776998</v>
      </c>
      <c r="O286" s="251">
        <f>SUM(LisäyksetVähennykset[[#This Row],[Kuntien yhdistymisavustus (-0,98 €/as)]:[TE25: Kunnan työttömyysetuuksien rahoitusvastuun laajentamisen korvaus]])</f>
        <v>3152830.7332093976</v>
      </c>
      <c r="P286" s="112"/>
    </row>
    <row r="287" spans="1:16" s="45" customFormat="1" x14ac:dyDescent="0.25">
      <c r="A287" s="239">
        <v>934</v>
      </c>
      <c r="B287" s="239" t="s">
        <v>294</v>
      </c>
      <c r="C287" s="324">
        <v>-2502.92</v>
      </c>
      <c r="D287" s="121">
        <v>-4546.12</v>
      </c>
      <c r="E287" s="121">
        <v>-2502.92</v>
      </c>
      <c r="F287" s="121">
        <v>-25.54</v>
      </c>
      <c r="G287" s="121">
        <v>-54425.74</v>
      </c>
      <c r="H287" s="121">
        <v>-74788.45</v>
      </c>
      <c r="I287" s="121">
        <v>387817.17312497686</v>
      </c>
      <c r="J287" s="34">
        <v>-15044.924579753066</v>
      </c>
      <c r="K287" s="34">
        <v>-75904.87999999999</v>
      </c>
      <c r="L287" s="34">
        <v>-29064.52</v>
      </c>
      <c r="M287" s="34">
        <v>-36428.613939405273</v>
      </c>
      <c r="N287" s="444">
        <v>63438.521688261397</v>
      </c>
      <c r="O287" s="251">
        <f>SUM(LisäyksetVähennykset[[#This Row],[Kuntien yhdistymisavustus (-0,98 €/as)]:[TE25: Kunnan työttömyysetuuksien rahoitusvastuun laajentamisen korvaus]])</f>
        <v>156021.06629407991</v>
      </c>
      <c r="P287" s="112"/>
    </row>
    <row r="288" spans="1:16" s="45" customFormat="1" x14ac:dyDescent="0.25">
      <c r="A288" s="239">
        <v>935</v>
      </c>
      <c r="B288" s="239" t="s">
        <v>295</v>
      </c>
      <c r="C288" s="324">
        <v>-2695.98</v>
      </c>
      <c r="D288" s="121">
        <v>-4896.78</v>
      </c>
      <c r="E288" s="121">
        <v>-2695.98</v>
      </c>
      <c r="F288" s="121">
        <v>-27.51</v>
      </c>
      <c r="G288" s="121">
        <v>-58623.81</v>
      </c>
      <c r="H288" s="121">
        <v>-138253.66</v>
      </c>
      <c r="I288" s="121">
        <v>51133.37343081351</v>
      </c>
      <c r="J288" s="34">
        <v>-16813.590367114528</v>
      </c>
      <c r="K288" s="34">
        <v>-81759.72</v>
      </c>
      <c r="L288" s="34">
        <v>-31306.38</v>
      </c>
      <c r="M288" s="34">
        <v>-22001.875513769344</v>
      </c>
      <c r="N288" s="444">
        <v>151115.48268915692</v>
      </c>
      <c r="O288" s="251">
        <f>SUM(LisäyksetVähennykset[[#This Row],[Kuntien yhdistymisavustus (-0,98 €/as)]:[TE25: Kunnan työttömyysetuuksien rahoitusvastuun laajentamisen korvaus]])</f>
        <v>-156826.42976091339</v>
      </c>
      <c r="P288" s="112"/>
    </row>
    <row r="289" spans="1:16" s="45" customFormat="1" x14ac:dyDescent="0.25">
      <c r="A289" s="239">
        <v>936</v>
      </c>
      <c r="B289" s="239" t="s">
        <v>296</v>
      </c>
      <c r="C289" s="324">
        <v>-6003.48</v>
      </c>
      <c r="D289" s="121">
        <v>-10904.28</v>
      </c>
      <c r="E289" s="121">
        <v>-6003.48</v>
      </c>
      <c r="F289" s="121">
        <v>-61.26</v>
      </c>
      <c r="G289" s="121">
        <v>-130545.06</v>
      </c>
      <c r="H289" s="121">
        <v>-179951.2</v>
      </c>
      <c r="I289" s="121">
        <v>2013081.7288322644</v>
      </c>
      <c r="J289" s="34">
        <v>573848.51660122571</v>
      </c>
      <c r="K289" s="34">
        <v>-182064.72</v>
      </c>
      <c r="L289" s="34">
        <v>-69713.88</v>
      </c>
      <c r="M289" s="34">
        <v>-122663.11648188949</v>
      </c>
      <c r="N289" s="444">
        <v>248642.81072485005</v>
      </c>
      <c r="O289" s="251">
        <f>SUM(LisäyksetVähennykset[[#This Row],[Kuntien yhdistymisavustus (-0,98 €/as)]:[TE25: Kunnan työttömyysetuuksien rahoitusvastuun laajentamisen korvaus]])</f>
        <v>2127662.5796764502</v>
      </c>
      <c r="P289" s="112"/>
    </row>
    <row r="290" spans="1:16" s="45" customFormat="1" x14ac:dyDescent="0.25">
      <c r="A290" s="239">
        <v>946</v>
      </c>
      <c r="B290" s="239" t="s">
        <v>297</v>
      </c>
      <c r="C290" s="324">
        <v>-6061.3</v>
      </c>
      <c r="D290" s="121">
        <v>-11009.3</v>
      </c>
      <c r="E290" s="121">
        <v>-6061.3</v>
      </c>
      <c r="F290" s="121">
        <v>-61.85</v>
      </c>
      <c r="G290" s="121">
        <v>-131802.35</v>
      </c>
      <c r="H290" s="121">
        <v>-170695.33</v>
      </c>
      <c r="I290" s="121">
        <v>-143352.98486907966</v>
      </c>
      <c r="J290" s="34">
        <v>-35412.744602361483</v>
      </c>
      <c r="K290" s="34">
        <v>-183818.19999999998</v>
      </c>
      <c r="L290" s="34">
        <v>-70385.3</v>
      </c>
      <c r="M290" s="34">
        <v>-164762.9103213023</v>
      </c>
      <c r="N290" s="444">
        <v>203622.59700878945</v>
      </c>
      <c r="O290" s="251">
        <f>SUM(LisäyksetVähennykset[[#This Row],[Kuntien yhdistymisavustus (-0,98 €/as)]:[TE25: Kunnan työttömyysetuuksien rahoitusvastuun laajentamisen korvaus]])</f>
        <v>-719800.97278395412</v>
      </c>
      <c r="P290" s="112"/>
    </row>
    <row r="291" spans="1:16" s="45" customFormat="1" x14ac:dyDescent="0.25">
      <c r="A291" s="239">
        <v>976</v>
      </c>
      <c r="B291" s="239" t="s">
        <v>298</v>
      </c>
      <c r="C291" s="324">
        <v>-3599.54</v>
      </c>
      <c r="D291" s="121">
        <v>-6537.9400000000005</v>
      </c>
      <c r="E291" s="121">
        <v>-3599.54</v>
      </c>
      <c r="F291" s="121">
        <v>-36.730000000000004</v>
      </c>
      <c r="G291" s="121">
        <v>-78271.62999999999</v>
      </c>
      <c r="H291" s="121">
        <v>-121356.93</v>
      </c>
      <c r="I291" s="121">
        <v>-127900.7688860496</v>
      </c>
      <c r="J291" s="34">
        <v>-21336.643320143994</v>
      </c>
      <c r="K291" s="34">
        <v>-109161.56</v>
      </c>
      <c r="L291" s="34">
        <v>-41798.740000000005</v>
      </c>
      <c r="M291" s="34">
        <v>-88876.279907184711</v>
      </c>
      <c r="N291" s="444">
        <v>188751.6755361323</v>
      </c>
      <c r="O291" s="251">
        <f>SUM(LisäyksetVähennykset[[#This Row],[Kuntien yhdistymisavustus (-0,98 €/as)]:[TE25: Kunnan työttömyysetuuksien rahoitusvastuun laajentamisen korvaus]])</f>
        <v>-413724.62657724589</v>
      </c>
      <c r="P291" s="112"/>
    </row>
    <row r="292" spans="1:16" s="45" customFormat="1" x14ac:dyDescent="0.25">
      <c r="A292" s="239">
        <v>977</v>
      </c>
      <c r="B292" s="239" t="s">
        <v>299</v>
      </c>
      <c r="C292" s="324">
        <v>-14968.52</v>
      </c>
      <c r="D292" s="121">
        <v>-27187.72</v>
      </c>
      <c r="E292" s="121">
        <v>-14968.52</v>
      </c>
      <c r="F292" s="121">
        <v>-152.74</v>
      </c>
      <c r="G292" s="121">
        <v>-325488.94</v>
      </c>
      <c r="H292" s="121">
        <v>-656343.81000000006</v>
      </c>
      <c r="I292" s="121">
        <v>-576692.41300287575</v>
      </c>
      <c r="J292" s="34">
        <v>-86140.783076811538</v>
      </c>
      <c r="K292" s="34">
        <v>-453943.27999999997</v>
      </c>
      <c r="L292" s="34">
        <v>-173818.12000000002</v>
      </c>
      <c r="M292" s="34">
        <v>-359248.89471005514</v>
      </c>
      <c r="N292" s="444">
        <v>478610.95433419303</v>
      </c>
      <c r="O292" s="251">
        <f>SUM(LisäyksetVähennykset[[#This Row],[Kuntien yhdistymisavustus (-0,98 €/as)]:[TE25: Kunnan työttömyysetuuksien rahoitusvastuun laajentamisen korvaus]])</f>
        <v>-2210342.7864555493</v>
      </c>
      <c r="P292" s="112"/>
    </row>
    <row r="293" spans="1:16" s="45" customFormat="1" x14ac:dyDescent="0.25">
      <c r="A293" s="239">
        <v>980</v>
      </c>
      <c r="B293" s="239" t="s">
        <v>300</v>
      </c>
      <c r="C293" s="324">
        <v>-32984.839999999997</v>
      </c>
      <c r="D293" s="121">
        <v>-59911.24</v>
      </c>
      <c r="E293" s="121">
        <v>-32984.839999999997</v>
      </c>
      <c r="F293" s="121">
        <v>-336.58</v>
      </c>
      <c r="G293" s="121">
        <v>-717251.98</v>
      </c>
      <c r="H293" s="121">
        <v>-1291037.7</v>
      </c>
      <c r="I293" s="121">
        <v>333869.35435929714</v>
      </c>
      <c r="J293" s="34">
        <v>-189297.93348998923</v>
      </c>
      <c r="K293" s="34">
        <v>-1000315.76</v>
      </c>
      <c r="L293" s="34">
        <v>-383028.04000000004</v>
      </c>
      <c r="M293" s="34">
        <v>-604484.11771265289</v>
      </c>
      <c r="N293" s="444">
        <v>1154053.68178936</v>
      </c>
      <c r="O293" s="251">
        <f>SUM(LisäyksetVähennykset[[#This Row],[Kuntien yhdistymisavustus (-0,98 €/as)]:[TE25: Kunnan työttömyysetuuksien rahoitusvastuun laajentamisen korvaus]])</f>
        <v>-2823709.9950539847</v>
      </c>
      <c r="P293" s="112"/>
    </row>
    <row r="294" spans="1:16" s="45" customFormat="1" x14ac:dyDescent="0.25">
      <c r="A294" s="239">
        <v>981</v>
      </c>
      <c r="B294" s="239" t="s">
        <v>301</v>
      </c>
      <c r="C294" s="324">
        <v>-2142.2799999999997</v>
      </c>
      <c r="D294" s="121">
        <v>-3891.08</v>
      </c>
      <c r="E294" s="121">
        <v>-2142.2799999999997</v>
      </c>
      <c r="F294" s="121">
        <v>-21.86</v>
      </c>
      <c r="G294" s="121">
        <v>-46583.659999999996</v>
      </c>
      <c r="H294" s="121">
        <v>-82087.09</v>
      </c>
      <c r="I294" s="121">
        <v>660669.82322699786</v>
      </c>
      <c r="J294" s="34">
        <v>211237.70706064094</v>
      </c>
      <c r="K294" s="34">
        <v>-64967.92</v>
      </c>
      <c r="L294" s="34">
        <v>-24876.68</v>
      </c>
      <c r="M294" s="34">
        <v>-39957.689095136047</v>
      </c>
      <c r="N294" s="444">
        <v>135696.79524591466</v>
      </c>
      <c r="O294" s="251">
        <f>SUM(LisäyksetVähennykset[[#This Row],[Kuntien yhdistymisavustus (-0,98 €/as)]:[TE25: Kunnan työttömyysetuuksien rahoitusvastuun laajentamisen korvaus]])</f>
        <v>740933.78643841739</v>
      </c>
      <c r="P294" s="112"/>
    </row>
    <row r="295" spans="1:16" s="45" customFormat="1" x14ac:dyDescent="0.25">
      <c r="A295" s="239">
        <v>989</v>
      </c>
      <c r="B295" s="239" t="s">
        <v>302</v>
      </c>
      <c r="C295" s="324">
        <v>-5018.58</v>
      </c>
      <c r="D295" s="121">
        <v>-9115.380000000001</v>
      </c>
      <c r="E295" s="121">
        <v>-5018.58</v>
      </c>
      <c r="F295" s="121">
        <v>-51.21</v>
      </c>
      <c r="G295" s="121">
        <v>-109128.51</v>
      </c>
      <c r="H295" s="121">
        <v>-258541.36</v>
      </c>
      <c r="I295" s="121">
        <v>-955924.69870101451</v>
      </c>
      <c r="J295" s="34">
        <v>-311393.87037866033</v>
      </c>
      <c r="K295" s="34">
        <v>-152196.12</v>
      </c>
      <c r="L295" s="34">
        <v>-58276.98</v>
      </c>
      <c r="M295" s="34">
        <v>-36976.053307841103</v>
      </c>
      <c r="N295" s="444">
        <v>205006.83251165878</v>
      </c>
      <c r="O295" s="251">
        <f>SUM(LisäyksetVähennykset[[#This Row],[Kuntien yhdistymisavustus (-0,98 €/as)]:[TE25: Kunnan työttömyysetuuksien rahoitusvastuun laajentamisen korvaus]])</f>
        <v>-1696634.5098758568</v>
      </c>
      <c r="P295" s="112"/>
    </row>
    <row r="296" spans="1:16" s="45" customFormat="1" x14ac:dyDescent="0.25">
      <c r="A296" s="239">
        <v>992</v>
      </c>
      <c r="B296" s="239" t="s">
        <v>303</v>
      </c>
      <c r="C296" s="324">
        <v>-17142.16</v>
      </c>
      <c r="D296" s="121">
        <v>-31135.760000000002</v>
      </c>
      <c r="E296" s="121">
        <v>-17142.16</v>
      </c>
      <c r="F296" s="121">
        <v>-174.92000000000002</v>
      </c>
      <c r="G296" s="121">
        <v>-372754.51999999996</v>
      </c>
      <c r="H296" s="121">
        <v>-1570295.94</v>
      </c>
      <c r="I296" s="121">
        <v>-217370.51605603099</v>
      </c>
      <c r="J296" s="34">
        <v>-102064.40785665502</v>
      </c>
      <c r="K296" s="34">
        <v>-519862.24</v>
      </c>
      <c r="L296" s="34">
        <v>-199058.96000000002</v>
      </c>
      <c r="M296" s="34">
        <v>-208013.26654787816</v>
      </c>
      <c r="N296" s="444">
        <v>1316622.2153600371</v>
      </c>
      <c r="O296" s="251">
        <f>SUM(LisäyksetVähennykset[[#This Row],[Kuntien yhdistymisavustus (-0,98 €/as)]:[TE25: Kunnan työttömyysetuuksien rahoitusvastuun laajentamisen korvaus]])</f>
        <v>-1938392.6351005267</v>
      </c>
      <c r="P296" s="112"/>
    </row>
    <row r="312" spans="1:15" x14ac:dyDescent="0.25">
      <c r="A312" s="244"/>
      <c r="B312" s="245"/>
      <c r="C312" s="245"/>
      <c r="D312" s="41"/>
      <c r="E312" s="41"/>
      <c r="F312" s="41"/>
      <c r="G312" s="38"/>
      <c r="H312" s="38"/>
      <c r="I312" s="41"/>
      <c r="J312" s="41"/>
      <c r="K312" s="41"/>
      <c r="L312" s="41"/>
      <c r="M312" s="41"/>
      <c r="N312" s="41"/>
      <c r="O312" s="249"/>
    </row>
    <row r="313" spans="1:15" x14ac:dyDescent="0.25">
      <c r="A313" s="244"/>
      <c r="B313" s="245"/>
      <c r="C313" s="245"/>
      <c r="D313" s="41"/>
      <c r="E313" s="41"/>
      <c r="F313" s="41"/>
      <c r="G313" s="38"/>
      <c r="H313" s="38"/>
      <c r="I313" s="41"/>
      <c r="J313" s="41"/>
      <c r="K313" s="41"/>
      <c r="L313" s="41"/>
      <c r="M313" s="41"/>
      <c r="N313" s="41"/>
      <c r="O313" s="249"/>
    </row>
    <row r="314" spans="1:15" x14ac:dyDescent="0.25">
      <c r="A314" s="244"/>
      <c r="B314" s="245"/>
      <c r="C314" s="245"/>
      <c r="D314" s="41"/>
      <c r="E314" s="41"/>
      <c r="F314" s="41"/>
      <c r="G314" s="38"/>
      <c r="H314" s="38"/>
      <c r="I314" s="41"/>
      <c r="J314" s="41"/>
      <c r="K314" s="41"/>
      <c r="L314" s="41"/>
      <c r="M314" s="41"/>
      <c r="N314" s="41"/>
      <c r="O314" s="249"/>
    </row>
    <row r="315" spans="1:15" x14ac:dyDescent="0.25">
      <c r="A315" s="244"/>
      <c r="B315" s="245"/>
      <c r="C315" s="245"/>
      <c r="D315" s="41"/>
      <c r="E315" s="41"/>
      <c r="F315" s="41"/>
      <c r="G315" s="38"/>
      <c r="H315" s="38"/>
      <c r="I315" s="41"/>
      <c r="J315" s="41"/>
      <c r="K315" s="41"/>
      <c r="L315" s="41"/>
      <c r="M315" s="41"/>
      <c r="N315" s="41"/>
      <c r="O315" s="249"/>
    </row>
    <row r="316" spans="1:15" x14ac:dyDescent="0.25">
      <c r="A316" s="244"/>
      <c r="B316" s="245"/>
      <c r="C316" s="245"/>
      <c r="D316" s="41"/>
      <c r="E316" s="41"/>
      <c r="F316" s="41"/>
      <c r="G316" s="38"/>
      <c r="H316" s="38"/>
      <c r="I316" s="41"/>
      <c r="J316" s="41"/>
      <c r="K316" s="41"/>
      <c r="L316" s="41"/>
      <c r="M316" s="41"/>
      <c r="N316" s="41"/>
      <c r="O316" s="249"/>
    </row>
    <row r="317" spans="1:15" x14ac:dyDescent="0.25">
      <c r="A317" s="244"/>
      <c r="B317" s="245"/>
      <c r="C317" s="245"/>
      <c r="D317" s="41"/>
      <c r="E317" s="41"/>
      <c r="F317" s="41"/>
      <c r="G317" s="38"/>
      <c r="H317" s="38"/>
      <c r="I317" s="41"/>
      <c r="J317" s="41"/>
      <c r="K317" s="41"/>
      <c r="L317" s="41"/>
      <c r="M317" s="41"/>
      <c r="N317" s="41"/>
      <c r="O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9"/>
  <sheetViews>
    <sheetView workbookViewId="0"/>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09" t="s">
        <v>1071</v>
      </c>
    </row>
    <row r="2" spans="1:12" x14ac:dyDescent="0.2">
      <c r="A2" s="130" t="s">
        <v>1122</v>
      </c>
    </row>
    <row r="4" spans="1:12" ht="33" customHeight="1" x14ac:dyDescent="0.2">
      <c r="A4" s="465" t="s">
        <v>1064</v>
      </c>
      <c r="B4" s="472" t="s">
        <v>1068</v>
      </c>
      <c r="C4" s="466"/>
      <c r="D4" s="466" t="s">
        <v>1065</v>
      </c>
      <c r="E4" s="465" t="s">
        <v>358</v>
      </c>
      <c r="F4" s="465" t="s">
        <v>1066</v>
      </c>
      <c r="G4" s="466" t="s">
        <v>1067</v>
      </c>
      <c r="H4" s="466" t="s">
        <v>709</v>
      </c>
      <c r="I4" s="465" t="s">
        <v>739</v>
      </c>
      <c r="J4" s="465" t="s">
        <v>650</v>
      </c>
      <c r="K4" s="466" t="s">
        <v>740</v>
      </c>
      <c r="L4" s="468" t="s">
        <v>363</v>
      </c>
    </row>
    <row r="5" spans="1:12" ht="15" x14ac:dyDescent="0.25">
      <c r="A5" s="469" t="s">
        <v>1106</v>
      </c>
      <c r="B5" s="473">
        <v>2000000</v>
      </c>
      <c r="C5" s="469"/>
      <c r="D5" s="469"/>
      <c r="E5" s="469"/>
      <c r="F5" s="469"/>
      <c r="G5" s="469"/>
      <c r="H5" s="469"/>
      <c r="I5" s="469">
        <v>2000000</v>
      </c>
      <c r="J5" s="469"/>
      <c r="K5" s="469"/>
      <c r="L5" s="470">
        <f>SUM(D5:K5)</f>
        <v>2000000</v>
      </c>
    </row>
    <row r="6" spans="1:12" ht="15" x14ac:dyDescent="0.25">
      <c r="A6" s="467" t="s">
        <v>1069</v>
      </c>
      <c r="B6" s="474">
        <v>-2150000</v>
      </c>
      <c r="C6" s="467"/>
      <c r="D6" s="467"/>
      <c r="E6" s="467"/>
      <c r="F6" s="467"/>
      <c r="G6" s="467"/>
      <c r="H6" s="467"/>
      <c r="I6" s="467">
        <v>-2150000</v>
      </c>
      <c r="J6" s="467"/>
      <c r="K6" s="467"/>
      <c r="L6" s="470">
        <f t="shared" ref="L6:L18" si="0">SUM(D6:K6)</f>
        <v>-2150000</v>
      </c>
    </row>
    <row r="7" spans="1:12" ht="15" x14ac:dyDescent="0.25">
      <c r="A7" s="467" t="s">
        <v>1070</v>
      </c>
      <c r="B7" s="474">
        <v>2694000</v>
      </c>
      <c r="C7" s="467"/>
      <c r="D7" s="467"/>
      <c r="E7" s="467"/>
      <c r="F7" s="467">
        <v>1796000</v>
      </c>
      <c r="G7" s="467">
        <v>898000</v>
      </c>
      <c r="H7" s="467"/>
      <c r="I7" s="467"/>
      <c r="J7" s="467"/>
      <c r="K7" s="467"/>
      <c r="L7" s="470">
        <f t="shared" si="0"/>
        <v>2694000</v>
      </c>
    </row>
    <row r="8" spans="1:12" ht="15" x14ac:dyDescent="0.25">
      <c r="A8" s="467" t="s">
        <v>1107</v>
      </c>
      <c r="B8" s="474">
        <v>3100000</v>
      </c>
      <c r="C8" s="467"/>
      <c r="D8" s="467"/>
      <c r="E8" s="467"/>
      <c r="F8" s="467"/>
      <c r="G8" s="467"/>
      <c r="H8" s="467"/>
      <c r="I8" s="467"/>
      <c r="J8" s="467">
        <v>3100000</v>
      </c>
      <c r="K8" s="467"/>
      <c r="L8" s="470">
        <f t="shared" si="0"/>
        <v>3100000</v>
      </c>
    </row>
    <row r="9" spans="1:12" ht="15" x14ac:dyDescent="0.25">
      <c r="A9" s="467" t="s">
        <v>1108</v>
      </c>
      <c r="B9" s="474">
        <v>-2000000</v>
      </c>
      <c r="C9" s="467"/>
      <c r="D9" s="467"/>
      <c r="E9" s="467"/>
      <c r="F9" s="467"/>
      <c r="G9" s="467"/>
      <c r="H9" s="467"/>
      <c r="I9" s="467"/>
      <c r="J9" s="467">
        <v>-2000000</v>
      </c>
      <c r="K9" s="467"/>
      <c r="L9" s="470">
        <f t="shared" si="0"/>
        <v>-2000000</v>
      </c>
    </row>
    <row r="10" spans="1:12" ht="15" x14ac:dyDescent="0.25">
      <c r="A10" s="467" t="s">
        <v>1109</v>
      </c>
      <c r="B10" s="474">
        <v>24813000</v>
      </c>
      <c r="C10" s="467"/>
      <c r="D10" s="467"/>
      <c r="E10" s="467"/>
      <c r="F10" s="467"/>
      <c r="G10" s="467"/>
      <c r="H10" s="467"/>
      <c r="I10" s="467"/>
      <c r="J10" s="467">
        <v>24813000</v>
      </c>
      <c r="K10" s="467"/>
      <c r="L10" s="470">
        <f t="shared" si="0"/>
        <v>24813000</v>
      </c>
    </row>
    <row r="11" spans="1:12" ht="15" x14ac:dyDescent="0.25">
      <c r="A11" s="467" t="s">
        <v>1110</v>
      </c>
      <c r="B11" s="474">
        <v>300000</v>
      </c>
      <c r="C11" s="467"/>
      <c r="D11" s="467"/>
      <c r="E11" s="467"/>
      <c r="F11" s="467"/>
      <c r="G11" s="467"/>
      <c r="H11" s="467"/>
      <c r="I11" s="467"/>
      <c r="J11" s="467">
        <v>300000</v>
      </c>
      <c r="K11" s="467"/>
      <c r="L11" s="470">
        <f t="shared" si="0"/>
        <v>300000</v>
      </c>
    </row>
    <row r="12" spans="1:12" ht="15" x14ac:dyDescent="0.25">
      <c r="A12" s="467" t="s">
        <v>1080</v>
      </c>
      <c r="B12" s="474">
        <v>500000</v>
      </c>
      <c r="C12" s="467"/>
      <c r="D12" s="467"/>
      <c r="E12" s="467"/>
      <c r="F12" s="467"/>
      <c r="G12" s="467"/>
      <c r="H12" s="467"/>
      <c r="I12" s="467"/>
      <c r="J12" s="467">
        <v>500000</v>
      </c>
      <c r="K12" s="467"/>
      <c r="L12" s="470">
        <f t="shared" si="0"/>
        <v>500000</v>
      </c>
    </row>
    <row r="13" spans="1:12" ht="15" x14ac:dyDescent="0.25">
      <c r="A13" s="467" t="s">
        <v>1111</v>
      </c>
      <c r="B13" s="474">
        <v>7500000</v>
      </c>
      <c r="C13" s="467"/>
      <c r="D13" s="467"/>
      <c r="E13" s="467"/>
      <c r="F13" s="467"/>
      <c r="G13" s="467"/>
      <c r="H13" s="467"/>
      <c r="I13" s="467"/>
      <c r="J13" s="467"/>
      <c r="K13" s="467">
        <v>7500000</v>
      </c>
      <c r="L13" s="470">
        <f t="shared" si="0"/>
        <v>7500000</v>
      </c>
    </row>
    <row r="14" spans="1:12" ht="15" x14ac:dyDescent="0.25">
      <c r="A14" s="467" t="s">
        <v>1112</v>
      </c>
      <c r="B14" s="474">
        <v>7300000</v>
      </c>
      <c r="C14" s="467"/>
      <c r="D14" s="467"/>
      <c r="E14" s="467"/>
      <c r="F14" s="467"/>
      <c r="G14" s="467"/>
      <c r="H14" s="467"/>
      <c r="I14" s="467"/>
      <c r="J14" s="467">
        <v>7300000</v>
      </c>
      <c r="K14" s="467"/>
      <c r="L14" s="470">
        <f t="shared" si="0"/>
        <v>7300000</v>
      </c>
    </row>
    <row r="15" spans="1:12" ht="15" x14ac:dyDescent="0.25">
      <c r="A15" s="467"/>
      <c r="B15" s="474"/>
      <c r="C15" s="467"/>
      <c r="D15" s="467"/>
      <c r="E15" s="467"/>
      <c r="F15" s="467"/>
      <c r="G15" s="467"/>
      <c r="H15" s="467"/>
      <c r="I15" s="467"/>
      <c r="J15" s="467"/>
      <c r="K15" s="467"/>
      <c r="L15" s="470">
        <f t="shared" si="0"/>
        <v>0</v>
      </c>
    </row>
    <row r="16" spans="1:12" ht="15" x14ac:dyDescent="0.25">
      <c r="A16" s="467"/>
      <c r="B16" s="474"/>
      <c r="C16" s="467"/>
      <c r="D16" s="467"/>
      <c r="E16" s="467"/>
      <c r="F16" s="467"/>
      <c r="G16" s="467"/>
      <c r="H16" s="467"/>
      <c r="I16" s="467"/>
      <c r="J16" s="467"/>
      <c r="K16" s="467"/>
      <c r="L16" s="470">
        <f t="shared" si="0"/>
        <v>0</v>
      </c>
    </row>
    <row r="17" spans="1:12" ht="15" x14ac:dyDescent="0.25">
      <c r="A17" s="467"/>
      <c r="B17" s="474"/>
      <c r="C17" s="467"/>
      <c r="D17" s="467"/>
      <c r="E17" s="467"/>
      <c r="F17" s="467"/>
      <c r="G17" s="467"/>
      <c r="H17" s="467"/>
      <c r="I17" s="467"/>
      <c r="J17" s="467"/>
      <c r="K17" s="467"/>
      <c r="L17" s="470">
        <f t="shared" si="0"/>
        <v>0</v>
      </c>
    </row>
    <row r="18" spans="1:12" ht="15" x14ac:dyDescent="0.25">
      <c r="A18" s="467"/>
      <c r="B18" s="474"/>
      <c r="C18" s="467"/>
      <c r="D18" s="467"/>
      <c r="E18" s="467"/>
      <c r="F18" s="467"/>
      <c r="G18" s="467"/>
      <c r="H18" s="467"/>
      <c r="I18" s="467"/>
      <c r="J18" s="467"/>
      <c r="K18" s="467"/>
      <c r="L18" s="470">
        <f t="shared" si="0"/>
        <v>0</v>
      </c>
    </row>
    <row r="19" spans="1:12" ht="15" x14ac:dyDescent="0.25">
      <c r="A19" s="471" t="s">
        <v>363</v>
      </c>
      <c r="B19" s="475">
        <f>SUM(B5:B18)</f>
        <v>44057000</v>
      </c>
      <c r="C19" s="471"/>
      <c r="D19" s="471">
        <f>SUM(D5:D18)</f>
        <v>0</v>
      </c>
      <c r="E19" s="471">
        <f t="shared" ref="E19:L19" si="1">SUM(E5:E18)</f>
        <v>0</v>
      </c>
      <c r="F19" s="471">
        <f t="shared" si="1"/>
        <v>1796000</v>
      </c>
      <c r="G19" s="471">
        <f t="shared" si="1"/>
        <v>898000</v>
      </c>
      <c r="H19" s="471">
        <f t="shared" si="1"/>
        <v>0</v>
      </c>
      <c r="I19" s="471">
        <f t="shared" si="1"/>
        <v>-150000</v>
      </c>
      <c r="J19" s="471">
        <f t="shared" si="1"/>
        <v>34013000</v>
      </c>
      <c r="K19" s="475">
        <f t="shared" si="1"/>
        <v>7500000</v>
      </c>
      <c r="L19" s="471">
        <f t="shared" si="1"/>
        <v>44057000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78" bestFit="1" customWidth="1"/>
    <col min="14" max="14" width="13" style="279"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3" t="s">
        <v>1081</v>
      </c>
      <c r="F1" s="319"/>
      <c r="G1" s="256"/>
      <c r="H1" s="14"/>
      <c r="P1"/>
      <c r="Q1" s="115"/>
      <c r="R1" s="115"/>
      <c r="S1" s="115"/>
    </row>
    <row r="2" spans="1:20" x14ac:dyDescent="0.25">
      <c r="A2" s="253" t="s">
        <v>355</v>
      </c>
      <c r="G2" s="256"/>
      <c r="H2" s="14"/>
      <c r="K2" s="257"/>
      <c r="P2"/>
      <c r="Q2" s="115"/>
      <c r="R2" s="115"/>
      <c r="S2" s="115"/>
    </row>
    <row r="3" spans="1:20" x14ac:dyDescent="0.25">
      <c r="A3" s="20" t="s">
        <v>1128</v>
      </c>
      <c r="F3" s="258"/>
      <c r="G3" s="256"/>
      <c r="H3" s="259"/>
      <c r="P3"/>
      <c r="Q3" s="115"/>
      <c r="R3" s="115"/>
      <c r="S3" s="115"/>
    </row>
    <row r="4" spans="1:20" x14ac:dyDescent="0.25">
      <c r="A4" s="20" t="s">
        <v>1082</v>
      </c>
      <c r="E4" s="195"/>
      <c r="G4" s="256"/>
      <c r="H4" s="14"/>
      <c r="M4" s="280"/>
      <c r="P4"/>
      <c r="Q4" s="115"/>
      <c r="R4" s="115"/>
      <c r="S4" s="115"/>
    </row>
    <row r="5" spans="1:20" x14ac:dyDescent="0.25">
      <c r="A5" s="271" t="s">
        <v>1129</v>
      </c>
      <c r="G5" s="256"/>
      <c r="H5" s="14"/>
      <c r="P5"/>
      <c r="Q5" s="115"/>
      <c r="R5" s="115"/>
      <c r="S5" s="115"/>
    </row>
    <row r="6" spans="1:20" x14ac:dyDescent="0.25">
      <c r="A6" s="20" t="s">
        <v>364</v>
      </c>
      <c r="G6" s="256"/>
      <c r="H6" s="14"/>
      <c r="P6"/>
      <c r="Q6" s="115"/>
      <c r="R6" s="115"/>
      <c r="S6" s="115"/>
    </row>
    <row r="7" spans="1:20" x14ac:dyDescent="0.25">
      <c r="A7" s="355" t="s">
        <v>722</v>
      </c>
      <c r="B7" s="357">
        <v>0.9</v>
      </c>
      <c r="D7" s="260"/>
      <c r="G7" s="256"/>
      <c r="H7" s="14"/>
      <c r="I7" s="261"/>
      <c r="L7" s="123"/>
      <c r="P7"/>
      <c r="Q7" s="115"/>
      <c r="R7" s="115"/>
      <c r="S7" s="115"/>
    </row>
    <row r="8" spans="1:20" x14ac:dyDescent="0.25">
      <c r="A8" s="356" t="s">
        <v>723</v>
      </c>
      <c r="B8" s="358">
        <v>0.1</v>
      </c>
      <c r="F8" s="262"/>
      <c r="G8" s="256"/>
      <c r="H8" s="14"/>
      <c r="I8" s="24"/>
      <c r="J8" s="263"/>
      <c r="L8" s="264"/>
      <c r="N8" s="281"/>
      <c r="P8"/>
      <c r="Q8" s="115"/>
      <c r="R8" s="115"/>
      <c r="S8" s="115"/>
    </row>
    <row r="9" spans="1:20" ht="36.6" customHeight="1" x14ac:dyDescent="0.25">
      <c r="A9" s="288"/>
      <c r="B9" s="294">
        <v>292</v>
      </c>
      <c r="C9" s="289" t="s">
        <v>357</v>
      </c>
      <c r="D9" s="290"/>
      <c r="E9" s="290"/>
      <c r="F9" s="290"/>
      <c r="G9" s="291" t="s">
        <v>365</v>
      </c>
      <c r="H9" s="292"/>
      <c r="I9" s="292"/>
      <c r="J9" s="292"/>
      <c r="K9" s="293"/>
      <c r="L9" s="292"/>
      <c r="M9" s="286"/>
      <c r="N9" s="287"/>
      <c r="P9"/>
      <c r="Q9" s="115"/>
      <c r="R9" s="115"/>
      <c r="S9" s="115"/>
    </row>
    <row r="10" spans="1:20" s="276" customFormat="1" ht="42.75" x14ac:dyDescent="0.2">
      <c r="A10" s="272" t="s">
        <v>656</v>
      </c>
      <c r="B10" s="273" t="s">
        <v>3</v>
      </c>
      <c r="C10" s="274" t="s">
        <v>1113</v>
      </c>
      <c r="D10" s="481" t="s">
        <v>1114</v>
      </c>
      <c r="E10" s="275" t="s">
        <v>684</v>
      </c>
      <c r="F10" s="275" t="s">
        <v>685</v>
      </c>
      <c r="G10" s="282" t="s">
        <v>698</v>
      </c>
      <c r="H10" s="283" t="s">
        <v>697</v>
      </c>
      <c r="I10" s="283" t="s">
        <v>721</v>
      </c>
      <c r="J10" s="283" t="s">
        <v>686</v>
      </c>
      <c r="K10" s="284" t="s">
        <v>687</v>
      </c>
      <c r="L10" s="285" t="s">
        <v>736</v>
      </c>
      <c r="M10" s="350" t="s">
        <v>688</v>
      </c>
      <c r="N10" s="351" t="s">
        <v>689</v>
      </c>
      <c r="Q10" s="277"/>
      <c r="R10" s="277"/>
      <c r="S10" s="277"/>
      <c r="T10" s="277"/>
    </row>
    <row r="11" spans="1:20" x14ac:dyDescent="0.25">
      <c r="A11" s="253"/>
      <c r="B11" s="254" t="s">
        <v>366</v>
      </c>
      <c r="C11" s="28">
        <f>SUM(C12:C303)</f>
        <v>5605317</v>
      </c>
      <c r="D11" s="27">
        <v>7.5399999999999991</v>
      </c>
      <c r="E11" s="28">
        <f>SUM(E12:E303)</f>
        <v>10120317563.369997</v>
      </c>
      <c r="F11" s="269">
        <f t="shared" ref="F11:J11" si="0">SUM(F12:F303)</f>
        <v>134267843153.84113</v>
      </c>
      <c r="G11" s="28">
        <f t="shared" si="0"/>
        <v>10123795373.799623</v>
      </c>
      <c r="H11" s="28">
        <f t="shared" si="0"/>
        <v>1783247221.2438586</v>
      </c>
      <c r="I11" s="28">
        <f t="shared" si="0"/>
        <v>1147880988.5257499</v>
      </c>
      <c r="J11" s="28">
        <f t="shared" si="0"/>
        <v>13054923583.569248</v>
      </c>
      <c r="K11" s="265">
        <f>ROUND(Tasaus[[#This Row],[Laskennallinen verotulo yhteensä, €]]/Tasaus[[#This Row],[Asukasluku 31.12.2024]],2)</f>
        <v>2329.0300000000002</v>
      </c>
      <c r="L11" s="123">
        <v>0</v>
      </c>
      <c r="M11" s="363">
        <v>143</v>
      </c>
      <c r="N11" s="364">
        <v>803776598</v>
      </c>
      <c r="P11"/>
      <c r="Q11" s="115"/>
      <c r="R11" s="115"/>
      <c r="S11" s="115"/>
    </row>
    <row r="12" spans="1:20" x14ac:dyDescent="0.25">
      <c r="A12" s="266">
        <v>5</v>
      </c>
      <c r="B12" s="13" t="s">
        <v>367</v>
      </c>
      <c r="C12" s="267">
        <v>9078</v>
      </c>
      <c r="D12" s="268">
        <v>9.1</v>
      </c>
      <c r="E12" s="14">
        <v>13885548.35</v>
      </c>
      <c r="F12" s="269">
        <v>152588443.40659341</v>
      </c>
      <c r="G12" s="269">
        <f>Tasaus[[#This Row],[Verotettava tulo (kunnallisvero), €]]*($D$11/100)</f>
        <v>11505168.632857142</v>
      </c>
      <c r="H12" s="269">
        <v>2278082.8108882029</v>
      </c>
      <c r="I12" s="269">
        <v>1422517.4372999999</v>
      </c>
      <c r="J12" s="15">
        <f>SUM(Tasaus[[#This Row],[Laskennallinen kunnallisvero, €]:[Laskennallinen kiinteistövero, €]])</f>
        <v>15205768.881045345</v>
      </c>
      <c r="K12" s="15">
        <f>Tasaus[[#This Row],[Laskennallinen verotulo yhteensä, €]]/Tasaus[[#This Row],[Asukasluku 31.12.2024]]</f>
        <v>1675.0130955106131</v>
      </c>
      <c r="L12" s="34">
        <f>$K$11-Tasaus[[#This Row],[Laskennallinen verotulo yhteensä, €/asukas (=tasausraja)]]</f>
        <v>654.01690448938712</v>
      </c>
      <c r="M12" s="365">
        <v>589</v>
      </c>
      <c r="N12" s="366">
        <v>5343449</v>
      </c>
      <c r="P12" s="116"/>
      <c r="Q12" s="117"/>
      <c r="R12" s="118"/>
    </row>
    <row r="13" spans="1:20" x14ac:dyDescent="0.25">
      <c r="A13" s="266">
        <v>9</v>
      </c>
      <c r="B13" s="13" t="s">
        <v>368</v>
      </c>
      <c r="C13" s="267">
        <v>2410</v>
      </c>
      <c r="D13" s="268">
        <v>9.3000000000000007</v>
      </c>
      <c r="E13" s="14">
        <v>3906099.26</v>
      </c>
      <c r="F13" s="269">
        <v>42001067.31182795</v>
      </c>
      <c r="G13" s="269">
        <f>Tasaus[[#This Row],[Verotettava tulo (kunnallisvero), €]]*($D$11/100)</f>
        <v>3166880.4753118274</v>
      </c>
      <c r="H13" s="269">
        <v>265054.0206779135</v>
      </c>
      <c r="I13" s="269">
        <v>223383.27289999998</v>
      </c>
      <c r="J13" s="15">
        <f>SUM(Tasaus[[#This Row],[Laskennallinen kunnallisvero, €]:[Laskennallinen kiinteistövero, €]])</f>
        <v>3655317.768889741</v>
      </c>
      <c r="K13" s="15">
        <f>Tasaus[[#This Row],[Laskennallinen verotulo yhteensä, €]]/Tasaus[[#This Row],[Asukasluku 31.12.2024]]</f>
        <v>1516.7293646845399</v>
      </c>
      <c r="L13" s="34">
        <f>$K$11-Tasaus[[#This Row],[Laskennallinen verotulo yhteensä, €/asukas (=tasausraja)]]</f>
        <v>812.30063531546034</v>
      </c>
      <c r="M13" s="365">
        <v>731</v>
      </c>
      <c r="N13" s="366">
        <v>1761880</v>
      </c>
      <c r="P13" s="116"/>
      <c r="Q13" s="117"/>
      <c r="R13" s="118"/>
    </row>
    <row r="14" spans="1:20" x14ac:dyDescent="0.25">
      <c r="A14" s="266">
        <v>10</v>
      </c>
      <c r="B14" s="13" t="s">
        <v>369</v>
      </c>
      <c r="C14" s="267">
        <v>10780</v>
      </c>
      <c r="D14" s="268">
        <v>9.6</v>
      </c>
      <c r="E14" s="14">
        <v>17392537.969999999</v>
      </c>
      <c r="F14" s="269">
        <v>181172270.52083334</v>
      </c>
      <c r="G14" s="269">
        <f>Tasaus[[#This Row],[Verotettava tulo (kunnallisvero), €]]*($D$11/100)</f>
        <v>13660389.197270833</v>
      </c>
      <c r="H14" s="269">
        <v>2237603.2772906898</v>
      </c>
      <c r="I14" s="269">
        <v>1798311.8733999999</v>
      </c>
      <c r="J14" s="15">
        <f>SUM(Tasaus[[#This Row],[Laskennallinen kunnallisvero, €]:[Laskennallinen kiinteistövero, €]])</f>
        <v>17696304.347961523</v>
      </c>
      <c r="K14" s="15">
        <f>Tasaus[[#This Row],[Laskennallinen verotulo yhteensä, €]]/Tasaus[[#This Row],[Asukasluku 31.12.2024]]</f>
        <v>1641.5866742079334</v>
      </c>
      <c r="L14" s="34">
        <f>$K$11-Tasaus[[#This Row],[Laskennallinen verotulo yhteensä, €/asukas (=tasausraja)]]</f>
        <v>687.44332579206684</v>
      </c>
      <c r="M14" s="365">
        <v>619</v>
      </c>
      <c r="N14" s="366">
        <v>6669575</v>
      </c>
      <c r="P14" s="116"/>
      <c r="Q14" s="117"/>
      <c r="R14" s="118"/>
    </row>
    <row r="15" spans="1:20" x14ac:dyDescent="0.25">
      <c r="A15" s="266">
        <v>16</v>
      </c>
      <c r="B15" s="13" t="s">
        <v>370</v>
      </c>
      <c r="C15" s="267">
        <v>7889</v>
      </c>
      <c r="D15" s="268">
        <v>8.1</v>
      </c>
      <c r="E15" s="14">
        <v>13148287.949999999</v>
      </c>
      <c r="F15" s="269">
        <v>162324542.5925926</v>
      </c>
      <c r="G15" s="269">
        <f>Tasaus[[#This Row],[Verotettava tulo (kunnallisvero), €]]*($D$11/100)</f>
        <v>12239270.511481481</v>
      </c>
      <c r="H15" s="269">
        <v>1563681.8756079313</v>
      </c>
      <c r="I15" s="269">
        <v>1944244.0783999998</v>
      </c>
      <c r="J15" s="15">
        <f>SUM(Tasaus[[#This Row],[Laskennallinen kunnallisvero, €]:[Laskennallinen kiinteistövero, €]])</f>
        <v>15747196.465489412</v>
      </c>
      <c r="K15" s="15">
        <f>Tasaus[[#This Row],[Laskennallinen verotulo yhteensä, €]]/Tasaus[[#This Row],[Asukasluku 31.12.2024]]</f>
        <v>1996.0953816059591</v>
      </c>
      <c r="L15" s="34">
        <f>$K$11-Tasaus[[#This Row],[Laskennallinen verotulo yhteensä, €/asukas (=tasausraja)]]</f>
        <v>332.93461839404108</v>
      </c>
      <c r="M15" s="365">
        <v>300</v>
      </c>
      <c r="N15" s="366">
        <v>2363869</v>
      </c>
      <c r="P15" s="116"/>
      <c r="Q15" s="117"/>
      <c r="R15" s="118"/>
    </row>
    <row r="16" spans="1:20" x14ac:dyDescent="0.25">
      <c r="A16" s="266">
        <v>18</v>
      </c>
      <c r="B16" s="13" t="s">
        <v>371</v>
      </c>
      <c r="C16" s="267">
        <v>4651</v>
      </c>
      <c r="D16" s="268">
        <v>9.1999999999999993</v>
      </c>
      <c r="E16" s="14">
        <v>10203271.859999999</v>
      </c>
      <c r="F16" s="269">
        <v>110905128.91304348</v>
      </c>
      <c r="G16" s="269">
        <f>Tasaus[[#This Row],[Verotettava tulo (kunnallisvero), €]]*($D$11/100)</f>
        <v>8362246.7200434785</v>
      </c>
      <c r="H16" s="269">
        <v>787871.79074385134</v>
      </c>
      <c r="I16" s="269">
        <v>557252.50809999998</v>
      </c>
      <c r="J16" s="15">
        <f>SUM(Tasaus[[#This Row],[Laskennallinen kunnallisvero, €]:[Laskennallinen kiinteistövero, €]])</f>
        <v>9707371.0188873298</v>
      </c>
      <c r="K16" s="15">
        <f>Tasaus[[#This Row],[Laskennallinen verotulo yhteensä, €]]/Tasaus[[#This Row],[Asukasluku 31.12.2024]]</f>
        <v>2087.1578195844613</v>
      </c>
      <c r="L16" s="34">
        <f>$K$11-Tasaus[[#This Row],[Laskennallinen verotulo yhteensä, €/asukas (=tasausraja)]]</f>
        <v>241.87218041553888</v>
      </c>
      <c r="M16" s="365">
        <v>218</v>
      </c>
      <c r="N16" s="366">
        <v>1012453</v>
      </c>
      <c r="P16" s="116"/>
      <c r="Q16" s="117"/>
      <c r="R16" s="118"/>
    </row>
    <row r="17" spans="1:18" x14ac:dyDescent="0.25">
      <c r="A17" s="266">
        <v>19</v>
      </c>
      <c r="B17" s="13" t="s">
        <v>372</v>
      </c>
      <c r="C17" s="267">
        <v>3966</v>
      </c>
      <c r="D17" s="268">
        <v>8.9</v>
      </c>
      <c r="E17" s="14">
        <v>7794434.0700000003</v>
      </c>
      <c r="F17" s="269">
        <v>87577910.898876399</v>
      </c>
      <c r="G17" s="269">
        <f>Tasaus[[#This Row],[Verotettava tulo (kunnallisvero), €]]*($D$11/100)</f>
        <v>6603374.4817752801</v>
      </c>
      <c r="H17" s="269">
        <v>655014.52301952022</v>
      </c>
      <c r="I17" s="269">
        <v>437489.38895000005</v>
      </c>
      <c r="J17" s="15">
        <f>SUM(Tasaus[[#This Row],[Laskennallinen kunnallisvero, €]:[Laskennallinen kiinteistövero, €]])</f>
        <v>7695878.3937448002</v>
      </c>
      <c r="K17" s="15">
        <f>Tasaus[[#This Row],[Laskennallinen verotulo yhteensä, €]]/Tasaus[[#This Row],[Asukasluku 31.12.2024]]</f>
        <v>1940.4635385135653</v>
      </c>
      <c r="L17" s="34">
        <f>$K$11-Tasaus[[#This Row],[Laskennallinen verotulo yhteensä, €/asukas (=tasausraja)]]</f>
        <v>388.56646148643495</v>
      </c>
      <c r="M17" s="365">
        <v>350</v>
      </c>
      <c r="N17" s="366">
        <v>1386949</v>
      </c>
      <c r="P17" s="116"/>
      <c r="Q17" s="117"/>
      <c r="R17" s="118"/>
    </row>
    <row r="18" spans="1:18" x14ac:dyDescent="0.25">
      <c r="A18" s="266">
        <v>20</v>
      </c>
      <c r="B18" s="13" t="s">
        <v>18</v>
      </c>
      <c r="C18" s="267">
        <v>16387</v>
      </c>
      <c r="D18" s="268">
        <v>9.9</v>
      </c>
      <c r="E18" s="14">
        <v>35720747.299999997</v>
      </c>
      <c r="F18" s="269">
        <v>360815629.29292923</v>
      </c>
      <c r="G18" s="269">
        <f>Tasaus[[#This Row],[Verotettava tulo (kunnallisvero), €]]*($D$11/100)</f>
        <v>27205498.448686861</v>
      </c>
      <c r="H18" s="269">
        <v>1561569.4409496458</v>
      </c>
      <c r="I18" s="269">
        <v>1868510.7183000001</v>
      </c>
      <c r="J18" s="15">
        <f>SUM(Tasaus[[#This Row],[Laskennallinen kunnallisvero, €]:[Laskennallinen kiinteistövero, €]])</f>
        <v>30635578.607936505</v>
      </c>
      <c r="K18" s="15">
        <f>Tasaus[[#This Row],[Laskennallinen verotulo yhteensä, €]]/Tasaus[[#This Row],[Asukasluku 31.12.2024]]</f>
        <v>1869.5050105532744</v>
      </c>
      <c r="L18" s="34">
        <f>$K$11-Tasaus[[#This Row],[Laskennallinen verotulo yhteensä, €/asukas (=tasausraja)]]</f>
        <v>459.52498944672584</v>
      </c>
      <c r="M18" s="365">
        <v>414</v>
      </c>
      <c r="N18" s="366">
        <v>6777212</v>
      </c>
      <c r="P18" s="116"/>
      <c r="Q18" s="117"/>
      <c r="R18" s="118"/>
    </row>
    <row r="19" spans="1:18" x14ac:dyDescent="0.25">
      <c r="A19" s="266">
        <v>46</v>
      </c>
      <c r="B19" s="13" t="s">
        <v>373</v>
      </c>
      <c r="C19" s="267">
        <v>1288</v>
      </c>
      <c r="D19" s="268">
        <v>8.4</v>
      </c>
      <c r="E19" s="14">
        <v>1904026.6</v>
      </c>
      <c r="F19" s="269">
        <v>22666983.333333332</v>
      </c>
      <c r="G19" s="269">
        <f>Tasaus[[#This Row],[Verotettava tulo (kunnallisvero), €]]*($D$11/100)</f>
        <v>1709090.5433333332</v>
      </c>
      <c r="H19" s="269">
        <v>495577.24216366094</v>
      </c>
      <c r="I19" s="269">
        <v>284121.34094999998</v>
      </c>
      <c r="J19" s="15">
        <f>SUM(Tasaus[[#This Row],[Laskennallinen kunnallisvero, €]:[Laskennallinen kiinteistövero, €]])</f>
        <v>2488789.126446994</v>
      </c>
      <c r="K19" s="15">
        <f>Tasaus[[#This Row],[Laskennallinen verotulo yhteensä, €]]/Tasaus[[#This Row],[Asukasluku 31.12.2024]]</f>
        <v>1932.2896944464239</v>
      </c>
      <c r="L19" s="34">
        <f>$K$11-Tasaus[[#This Row],[Laskennallinen verotulo yhteensä, €/asukas (=tasausraja)]]</f>
        <v>396.74030555357626</v>
      </c>
      <c r="M19" s="365">
        <v>357</v>
      </c>
      <c r="N19" s="366">
        <v>459901</v>
      </c>
      <c r="P19" s="116"/>
      <c r="Q19" s="117"/>
      <c r="R19" s="118"/>
    </row>
    <row r="20" spans="1:18" x14ac:dyDescent="0.25">
      <c r="A20" s="266">
        <v>47</v>
      </c>
      <c r="B20" s="13" t="s">
        <v>374</v>
      </c>
      <c r="C20" s="267">
        <v>1762</v>
      </c>
      <c r="D20" s="268">
        <v>8.6</v>
      </c>
      <c r="E20" s="14">
        <v>3032080.35</v>
      </c>
      <c r="F20" s="269">
        <v>35256748.255813956</v>
      </c>
      <c r="G20" s="269">
        <f>Tasaus[[#This Row],[Verotettava tulo (kunnallisvero), €]]*($D$11/100)</f>
        <v>2658358.818488372</v>
      </c>
      <c r="H20" s="269">
        <v>548713.37291395268</v>
      </c>
      <c r="I20" s="269">
        <v>571151.6777</v>
      </c>
      <c r="J20" s="15">
        <f>SUM(Tasaus[[#This Row],[Laskennallinen kunnallisvero, €]:[Laskennallinen kiinteistövero, €]])</f>
        <v>3778223.8691023244</v>
      </c>
      <c r="K20" s="15">
        <f>Tasaus[[#This Row],[Laskennallinen verotulo yhteensä, €]]/Tasaus[[#This Row],[Asukasluku 31.12.2024]]</f>
        <v>2144.2814240081298</v>
      </c>
      <c r="L20" s="34">
        <f>$K$11-Tasaus[[#This Row],[Laskennallinen verotulo yhteensä, €/asukas (=tasausraja)]]</f>
        <v>184.74857599187044</v>
      </c>
      <c r="M20" s="365">
        <v>166</v>
      </c>
      <c r="N20" s="366">
        <v>292974</v>
      </c>
      <c r="P20" s="116"/>
      <c r="Q20" s="117"/>
      <c r="R20" s="118"/>
    </row>
    <row r="21" spans="1:18" x14ac:dyDescent="0.25">
      <c r="A21" s="266">
        <v>49</v>
      </c>
      <c r="B21" s="13" t="s">
        <v>375</v>
      </c>
      <c r="C21" s="267">
        <v>320931</v>
      </c>
      <c r="D21" s="268">
        <v>5.3</v>
      </c>
      <c r="E21" s="14">
        <v>535724044.45999998</v>
      </c>
      <c r="F21" s="269">
        <v>10108000838.867926</v>
      </c>
      <c r="G21" s="269">
        <f>Tasaus[[#This Row],[Verotettava tulo (kunnallisvero), €]]*($D$11/100)</f>
        <v>762143263.25064158</v>
      </c>
      <c r="H21" s="269">
        <v>149430250.61352679</v>
      </c>
      <c r="I21" s="269">
        <v>94095483.368149996</v>
      </c>
      <c r="J21" s="15">
        <f>SUM(Tasaus[[#This Row],[Laskennallinen kunnallisvero, €]:[Laskennallinen kiinteistövero, €]])</f>
        <v>1005668997.2323184</v>
      </c>
      <c r="K21" s="15">
        <f>Tasaus[[#This Row],[Laskennallinen verotulo yhteensä, €]]/Tasaus[[#This Row],[Asukasluku 31.12.2024]]</f>
        <v>3133.5988023354503</v>
      </c>
      <c r="L21" s="34">
        <f>$K$11-Tasaus[[#This Row],[Laskennallinen verotulo yhteensä, €/asukas (=tasausraja)]]</f>
        <v>-804.56880233545007</v>
      </c>
      <c r="M21" s="365">
        <v>-80</v>
      </c>
      <c r="N21" s="366">
        <v>-25821107</v>
      </c>
      <c r="P21" s="116"/>
      <c r="Q21" s="117"/>
      <c r="R21" s="118"/>
    </row>
    <row r="22" spans="1:18" x14ac:dyDescent="0.25">
      <c r="A22" s="266">
        <v>50</v>
      </c>
      <c r="B22" s="13" t="s">
        <v>376</v>
      </c>
      <c r="C22" s="267">
        <v>11084</v>
      </c>
      <c r="D22" s="268">
        <v>9.4</v>
      </c>
      <c r="E22" s="14">
        <v>23162083</v>
      </c>
      <c r="F22" s="269">
        <v>246405138.29787228</v>
      </c>
      <c r="G22" s="269">
        <f>Tasaus[[#This Row],[Verotettava tulo (kunnallisvero), €]]*($D$11/100)</f>
        <v>18578947.427659567</v>
      </c>
      <c r="H22" s="269">
        <v>2250069.0669907951</v>
      </c>
      <c r="I22" s="269">
        <v>1734625.6566000001</v>
      </c>
      <c r="J22" s="15">
        <f>SUM(Tasaus[[#This Row],[Laskennallinen kunnallisvero, €]:[Laskennallinen kiinteistövero, €]])</f>
        <v>22563642.151250362</v>
      </c>
      <c r="K22" s="15">
        <f>Tasaus[[#This Row],[Laskennallinen verotulo yhteensä, €]]/Tasaus[[#This Row],[Asukasluku 31.12.2024]]</f>
        <v>2035.6948891420393</v>
      </c>
      <c r="L22" s="34">
        <f>$K$11-Tasaus[[#This Row],[Laskennallinen verotulo yhteensä, €/asukas (=tasausraja)]]</f>
        <v>293.3351108579609</v>
      </c>
      <c r="M22" s="365">
        <v>264</v>
      </c>
      <c r="N22" s="366">
        <v>2926194</v>
      </c>
      <c r="P22" s="116"/>
      <c r="Q22" s="117"/>
      <c r="R22" s="118"/>
    </row>
    <row r="23" spans="1:18" x14ac:dyDescent="0.25">
      <c r="A23" s="266">
        <v>51</v>
      </c>
      <c r="B23" s="13" t="s">
        <v>377</v>
      </c>
      <c r="C23" s="267">
        <v>9052</v>
      </c>
      <c r="D23" s="268">
        <v>6.4</v>
      </c>
      <c r="E23" s="14">
        <v>13610568.66</v>
      </c>
      <c r="F23" s="269">
        <v>212665135.3125</v>
      </c>
      <c r="G23" s="269">
        <f>Tasaus[[#This Row],[Verotettava tulo (kunnallisvero), €]]*($D$11/100)</f>
        <v>16034951.2025625</v>
      </c>
      <c r="H23" s="269">
        <v>2230709.0652086386</v>
      </c>
      <c r="I23" s="269">
        <v>5504144.4998000003</v>
      </c>
      <c r="J23" s="15">
        <f>SUM(Tasaus[[#This Row],[Laskennallinen kunnallisvero, €]:[Laskennallinen kiinteistövero, €]])</f>
        <v>23769804.76757114</v>
      </c>
      <c r="K23" s="15">
        <f>Tasaus[[#This Row],[Laskennallinen verotulo yhteensä, €]]/Tasaus[[#This Row],[Asukasluku 31.12.2024]]</f>
        <v>2625.9174511236347</v>
      </c>
      <c r="L23" s="34">
        <f>$K$11-Tasaus[[#This Row],[Laskennallinen verotulo yhteensä, €/asukas (=tasausraja)]]</f>
        <v>-296.88745112363449</v>
      </c>
      <c r="M23" s="365">
        <v>-30</v>
      </c>
      <c r="N23" s="366">
        <v>-268743</v>
      </c>
      <c r="P23" s="116"/>
      <c r="Q23" s="117"/>
      <c r="R23" s="118"/>
    </row>
    <row r="24" spans="1:18" x14ac:dyDescent="0.25">
      <c r="A24" s="266">
        <v>52</v>
      </c>
      <c r="B24" s="13" t="s">
        <v>378</v>
      </c>
      <c r="C24" s="267">
        <v>2272</v>
      </c>
      <c r="D24" s="268">
        <v>9.8000000000000007</v>
      </c>
      <c r="E24" s="14">
        <v>4042989.46</v>
      </c>
      <c r="F24" s="269">
        <v>41254994.489795916</v>
      </c>
      <c r="G24" s="269">
        <f>Tasaus[[#This Row],[Verotettava tulo (kunnallisvero), €]]*($D$11/100)</f>
        <v>3110626.584530612</v>
      </c>
      <c r="H24" s="269">
        <v>668460.20706769894</v>
      </c>
      <c r="I24" s="269">
        <v>424871.52055000007</v>
      </c>
      <c r="J24" s="15">
        <f>SUM(Tasaus[[#This Row],[Laskennallinen kunnallisvero, €]:[Laskennallinen kiinteistövero, €]])</f>
        <v>4203958.3121483112</v>
      </c>
      <c r="K24" s="15">
        <f>Tasaus[[#This Row],[Laskennallinen verotulo yhteensä, €]]/Tasaus[[#This Row],[Asukasluku 31.12.2024]]</f>
        <v>1850.3337641497849</v>
      </c>
      <c r="L24" s="34">
        <f>$K$11-Tasaus[[#This Row],[Laskennallinen verotulo yhteensä, €/asukas (=tasausraja)]]</f>
        <v>478.69623585021532</v>
      </c>
      <c r="M24" s="365">
        <v>431</v>
      </c>
      <c r="N24" s="366">
        <v>978838</v>
      </c>
      <c r="P24" s="116"/>
      <c r="Q24" s="117"/>
      <c r="R24" s="118"/>
    </row>
    <row r="25" spans="1:18" x14ac:dyDescent="0.25">
      <c r="A25" s="266">
        <v>61</v>
      </c>
      <c r="B25" s="13" t="s">
        <v>379</v>
      </c>
      <c r="C25" s="267">
        <v>16478</v>
      </c>
      <c r="D25" s="268">
        <v>8.5</v>
      </c>
      <c r="E25" s="14">
        <v>27813272.300000001</v>
      </c>
      <c r="F25" s="269">
        <v>327214968.2352941</v>
      </c>
      <c r="G25" s="269">
        <f>Tasaus[[#This Row],[Verotettava tulo (kunnallisvero), €]]*($D$11/100)</f>
        <v>24672008.604941174</v>
      </c>
      <c r="H25" s="269">
        <v>3513604.5781786768</v>
      </c>
      <c r="I25" s="269">
        <v>2688820.2835500003</v>
      </c>
      <c r="J25" s="15">
        <f>SUM(Tasaus[[#This Row],[Laskennallinen kunnallisvero, €]:[Laskennallinen kiinteistövero, €]])</f>
        <v>30874433.466669854</v>
      </c>
      <c r="K25" s="15">
        <f>Tasaus[[#This Row],[Laskennallinen verotulo yhteensä, €]]/Tasaus[[#This Row],[Asukasluku 31.12.2024]]</f>
        <v>1873.6760205528494</v>
      </c>
      <c r="L25" s="34">
        <f>$K$11-Tasaus[[#This Row],[Laskennallinen verotulo yhteensä, €/asukas (=tasausraja)]]</f>
        <v>455.35397944715078</v>
      </c>
      <c r="M25" s="365">
        <v>410</v>
      </c>
      <c r="N25" s="366">
        <v>6752991</v>
      </c>
      <c r="P25" s="116"/>
      <c r="Q25" s="117"/>
      <c r="R25" s="118"/>
    </row>
    <row r="26" spans="1:18" x14ac:dyDescent="0.25">
      <c r="A26" s="266">
        <v>69</v>
      </c>
      <c r="B26" s="13" t="s">
        <v>380</v>
      </c>
      <c r="C26" s="267">
        <v>6492</v>
      </c>
      <c r="D26" s="268">
        <v>10.199999999999999</v>
      </c>
      <c r="E26" s="14">
        <v>11789533.99</v>
      </c>
      <c r="F26" s="269">
        <v>115583666.56862746</v>
      </c>
      <c r="G26" s="269">
        <f>Tasaus[[#This Row],[Verotettava tulo (kunnallisvero), €]]*($D$11/100)</f>
        <v>8715008.4592745099</v>
      </c>
      <c r="H26" s="269">
        <v>1566891.1856320037</v>
      </c>
      <c r="I26" s="269">
        <v>836222.18500000017</v>
      </c>
      <c r="J26" s="15">
        <f>SUM(Tasaus[[#This Row],[Laskennallinen kunnallisvero, €]:[Laskennallinen kiinteistövero, €]])</f>
        <v>11118121.829906514</v>
      </c>
      <c r="K26" s="15">
        <f>Tasaus[[#This Row],[Laskennallinen verotulo yhteensä, €]]/Tasaus[[#This Row],[Asukasluku 31.12.2024]]</f>
        <v>1712.588082240683</v>
      </c>
      <c r="L26" s="34">
        <f>$K$11-Tasaus[[#This Row],[Laskennallinen verotulo yhteensä, €/asukas (=tasausraja)]]</f>
        <v>616.44191775931722</v>
      </c>
      <c r="M26" s="365">
        <v>555</v>
      </c>
      <c r="N26" s="366">
        <v>3601747</v>
      </c>
      <c r="P26" s="116"/>
      <c r="Q26" s="117"/>
      <c r="R26" s="118"/>
    </row>
    <row r="27" spans="1:18" x14ac:dyDescent="0.25">
      <c r="A27" s="266">
        <v>71</v>
      </c>
      <c r="B27" s="13" t="s">
        <v>381</v>
      </c>
      <c r="C27" s="267">
        <v>6365</v>
      </c>
      <c r="D27" s="268">
        <v>9.4</v>
      </c>
      <c r="E27" s="14">
        <v>10650864.51</v>
      </c>
      <c r="F27" s="269">
        <v>113307069.25531915</v>
      </c>
      <c r="G27" s="269">
        <f>Tasaus[[#This Row],[Verotettava tulo (kunnallisvero), €]]*($D$11/100)</f>
        <v>8543353.0218510628</v>
      </c>
      <c r="H27" s="269">
        <v>1103098.8985892378</v>
      </c>
      <c r="I27" s="269">
        <v>849691.76615000016</v>
      </c>
      <c r="J27" s="15">
        <f>SUM(Tasaus[[#This Row],[Laskennallinen kunnallisvero, €]:[Laskennallinen kiinteistövero, €]])</f>
        <v>10496143.686590301</v>
      </c>
      <c r="K27" s="15">
        <f>Tasaus[[#This Row],[Laskennallinen verotulo yhteensä, €]]/Tasaus[[#This Row],[Asukasluku 31.12.2024]]</f>
        <v>1649.0406420408956</v>
      </c>
      <c r="L27" s="34">
        <f>$K$11-Tasaus[[#This Row],[Laskennallinen verotulo yhteensä, €/asukas (=tasausraja)]]</f>
        <v>679.98935795910461</v>
      </c>
      <c r="M27" s="365">
        <v>612</v>
      </c>
      <c r="N27" s="366">
        <v>3895319</v>
      </c>
      <c r="P27" s="116"/>
      <c r="Q27" s="117"/>
      <c r="R27" s="118"/>
    </row>
    <row r="28" spans="1:18" x14ac:dyDescent="0.25">
      <c r="A28" s="266">
        <v>72</v>
      </c>
      <c r="B28" s="13" t="s">
        <v>382</v>
      </c>
      <c r="C28" s="267">
        <v>927</v>
      </c>
      <c r="D28" s="268">
        <v>8.9</v>
      </c>
      <c r="E28" s="14">
        <v>1781387.79</v>
      </c>
      <c r="F28" s="269">
        <v>20015593.146067414</v>
      </c>
      <c r="G28" s="269">
        <f>Tasaus[[#This Row],[Verotettava tulo (kunnallisvero), €]]*($D$11/100)</f>
        <v>1509175.7232134829</v>
      </c>
      <c r="H28" s="269">
        <v>119511.6238452642</v>
      </c>
      <c r="I28" s="269">
        <v>192891.9792</v>
      </c>
      <c r="J28" s="15">
        <f>SUM(Tasaus[[#This Row],[Laskennallinen kunnallisvero, €]:[Laskennallinen kiinteistövero, €]])</f>
        <v>1821579.3262587469</v>
      </c>
      <c r="K28" s="15">
        <f>Tasaus[[#This Row],[Laskennallinen verotulo yhteensä, €]]/Tasaus[[#This Row],[Asukasluku 31.12.2024]]</f>
        <v>1965.0262419188209</v>
      </c>
      <c r="L28" s="34">
        <f>$K$11-Tasaus[[#This Row],[Laskennallinen verotulo yhteensä, €/asukas (=tasausraja)]]</f>
        <v>364.00375808117928</v>
      </c>
      <c r="M28" s="365">
        <v>328</v>
      </c>
      <c r="N28" s="366">
        <v>303688</v>
      </c>
      <c r="P28" s="116"/>
      <c r="Q28" s="117"/>
      <c r="R28" s="118"/>
    </row>
    <row r="29" spans="1:18" x14ac:dyDescent="0.25">
      <c r="A29" s="266">
        <v>74</v>
      </c>
      <c r="B29" s="13" t="s">
        <v>383</v>
      </c>
      <c r="C29" s="267">
        <v>985</v>
      </c>
      <c r="D29" s="268">
        <v>10.8</v>
      </c>
      <c r="E29" s="14">
        <v>1795864.25</v>
      </c>
      <c r="F29" s="269">
        <v>16628372.685185185</v>
      </c>
      <c r="G29" s="269">
        <f>Tasaus[[#This Row],[Verotettava tulo (kunnallisvero), €]]*($D$11/100)</f>
        <v>1253779.3004629628</v>
      </c>
      <c r="H29" s="269">
        <v>320273.6974815065</v>
      </c>
      <c r="I29" s="269">
        <v>171517.35295</v>
      </c>
      <c r="J29" s="15">
        <f>SUM(Tasaus[[#This Row],[Laskennallinen kunnallisvero, €]:[Laskennallinen kiinteistövero, €]])</f>
        <v>1745570.3508944693</v>
      </c>
      <c r="K29" s="15">
        <f>Tasaus[[#This Row],[Laskennallinen verotulo yhteensä, €]]/Tasaus[[#This Row],[Asukasluku 31.12.2024]]</f>
        <v>1772.1526405019993</v>
      </c>
      <c r="L29" s="34">
        <f>$K$11-Tasaus[[#This Row],[Laskennallinen verotulo yhteensä, €/asukas (=tasausraja)]]</f>
        <v>556.87735949800094</v>
      </c>
      <c r="M29" s="365">
        <v>501</v>
      </c>
      <c r="N29" s="366">
        <v>493672</v>
      </c>
      <c r="P29" s="116"/>
      <c r="Q29" s="117"/>
      <c r="R29" s="118"/>
    </row>
    <row r="30" spans="1:18" x14ac:dyDescent="0.25">
      <c r="A30" s="266">
        <v>75</v>
      </c>
      <c r="B30" s="13" t="s">
        <v>384</v>
      </c>
      <c r="C30" s="267">
        <v>19311</v>
      </c>
      <c r="D30" s="268">
        <v>9.4</v>
      </c>
      <c r="E30" s="14">
        <v>41902395.619999997</v>
      </c>
      <c r="F30" s="269">
        <v>445770166.17021269</v>
      </c>
      <c r="G30" s="269">
        <f>Tasaus[[#This Row],[Verotettava tulo (kunnallisvero), €]]*($D$11/100)</f>
        <v>33611070.529234037</v>
      </c>
      <c r="H30" s="269">
        <v>4891280.7509061592</v>
      </c>
      <c r="I30" s="269">
        <v>3646256.4582000007</v>
      </c>
      <c r="J30" s="15">
        <f>SUM(Tasaus[[#This Row],[Laskennallinen kunnallisvero, €]:[Laskennallinen kiinteistövero, €]])</f>
        <v>42148607.738340199</v>
      </c>
      <c r="K30" s="15">
        <f>Tasaus[[#This Row],[Laskennallinen verotulo yhteensä, €]]/Tasaus[[#This Row],[Asukasluku 31.12.2024]]</f>
        <v>2182.6217046419242</v>
      </c>
      <c r="L30" s="34">
        <f>$K$11-Tasaus[[#This Row],[Laskennallinen verotulo yhteensä, €/asukas (=tasausraja)]]</f>
        <v>146.40829535807597</v>
      </c>
      <c r="M30" s="365">
        <v>132</v>
      </c>
      <c r="N30" s="366">
        <v>2544562</v>
      </c>
      <c r="P30" s="116"/>
      <c r="Q30" s="117"/>
      <c r="R30" s="118"/>
    </row>
    <row r="31" spans="1:18" x14ac:dyDescent="0.25">
      <c r="A31" s="266">
        <v>77</v>
      </c>
      <c r="B31" s="13" t="s">
        <v>385</v>
      </c>
      <c r="C31" s="267">
        <v>4509</v>
      </c>
      <c r="D31" s="268">
        <v>9.4</v>
      </c>
      <c r="E31" s="14">
        <v>7521076</v>
      </c>
      <c r="F31" s="269">
        <v>80011446.808510631</v>
      </c>
      <c r="G31" s="269">
        <f>Tasaus[[#This Row],[Verotettava tulo (kunnallisvero), €]]*($D$11/100)</f>
        <v>6032863.0893617012</v>
      </c>
      <c r="H31" s="269">
        <v>1224443.7005779406</v>
      </c>
      <c r="I31" s="269">
        <v>754831.27150000003</v>
      </c>
      <c r="J31" s="15">
        <f>SUM(Tasaus[[#This Row],[Laskennallinen kunnallisvero, €]:[Laskennallinen kiinteistövero, €]])</f>
        <v>8012138.0614396418</v>
      </c>
      <c r="K31" s="15">
        <f>Tasaus[[#This Row],[Laskennallinen verotulo yhteensä, €]]/Tasaus[[#This Row],[Asukasluku 31.12.2024]]</f>
        <v>1776.9212821999649</v>
      </c>
      <c r="L31" s="34">
        <f>$K$11-Tasaus[[#This Row],[Laskennallinen verotulo yhteensä, €/asukas (=tasausraja)]]</f>
        <v>552.10871780003527</v>
      </c>
      <c r="M31" s="365">
        <v>497</v>
      </c>
      <c r="N31" s="366">
        <v>2240512</v>
      </c>
      <c r="P31" s="116"/>
      <c r="Q31" s="117"/>
      <c r="R31" s="118"/>
    </row>
    <row r="32" spans="1:18" x14ac:dyDescent="0.25">
      <c r="A32" s="266">
        <v>78</v>
      </c>
      <c r="B32" s="13" t="s">
        <v>386</v>
      </c>
      <c r="C32" s="267">
        <v>7702</v>
      </c>
      <c r="D32" s="268">
        <v>9.1</v>
      </c>
      <c r="E32" s="14">
        <v>17863802.879999999</v>
      </c>
      <c r="F32" s="269">
        <v>196305526.15384617</v>
      </c>
      <c r="G32" s="269">
        <f>Tasaus[[#This Row],[Verotettava tulo (kunnallisvero), €]]*($D$11/100)</f>
        <v>14801436.672</v>
      </c>
      <c r="H32" s="269">
        <v>2278928.7833699612</v>
      </c>
      <c r="I32" s="269">
        <v>1563982.6817999999</v>
      </c>
      <c r="J32" s="15">
        <f>SUM(Tasaus[[#This Row],[Laskennallinen kunnallisvero, €]:[Laskennallinen kiinteistövero, €]])</f>
        <v>18644348.137169961</v>
      </c>
      <c r="K32" s="15">
        <f>Tasaus[[#This Row],[Laskennallinen verotulo yhteensä, €]]/Tasaus[[#This Row],[Asukasluku 31.12.2024]]</f>
        <v>2420.7151567346091</v>
      </c>
      <c r="L32" s="34">
        <f>$K$11-Tasaus[[#This Row],[Laskennallinen verotulo yhteensä, €/asukas (=tasausraja)]]</f>
        <v>-91.685156734608881</v>
      </c>
      <c r="M32" s="365">
        <v>-9</v>
      </c>
      <c r="N32" s="366">
        <v>-70616</v>
      </c>
      <c r="P32" s="116"/>
      <c r="Q32" s="117"/>
      <c r="R32" s="118"/>
    </row>
    <row r="33" spans="1:18" x14ac:dyDescent="0.25">
      <c r="A33" s="266">
        <v>79</v>
      </c>
      <c r="B33" s="13" t="s">
        <v>387</v>
      </c>
      <c r="C33" s="267">
        <v>6647</v>
      </c>
      <c r="D33" s="268">
        <v>8.9</v>
      </c>
      <c r="E33" s="14">
        <v>12943957.25</v>
      </c>
      <c r="F33" s="269">
        <v>145437721.91011235</v>
      </c>
      <c r="G33" s="269">
        <f>Tasaus[[#This Row],[Verotettava tulo (kunnallisvero), €]]*($D$11/100)</f>
        <v>10966004.23202247</v>
      </c>
      <c r="H33" s="269">
        <v>7379108.0300087314</v>
      </c>
      <c r="I33" s="269">
        <v>1305962.1152000001</v>
      </c>
      <c r="J33" s="15">
        <f>SUM(Tasaus[[#This Row],[Laskennallinen kunnallisvero, €]:[Laskennallinen kiinteistövero, €]])</f>
        <v>19651074.377231203</v>
      </c>
      <c r="K33" s="15">
        <f>Tasaus[[#This Row],[Laskennallinen verotulo yhteensä, €]]/Tasaus[[#This Row],[Asukasluku 31.12.2024]]</f>
        <v>2956.3824849151802</v>
      </c>
      <c r="L33" s="34">
        <f>$K$11-Tasaus[[#This Row],[Laskennallinen verotulo yhteensä, €/asukas (=tasausraja)]]</f>
        <v>-627.35248491517996</v>
      </c>
      <c r="M33" s="365">
        <v>-63</v>
      </c>
      <c r="N33" s="366">
        <v>-417001</v>
      </c>
      <c r="P33" s="116"/>
      <c r="Q33" s="117"/>
      <c r="R33" s="118"/>
    </row>
    <row r="34" spans="1:18" x14ac:dyDescent="0.25">
      <c r="A34" s="266">
        <v>81</v>
      </c>
      <c r="B34" s="13" t="s">
        <v>388</v>
      </c>
      <c r="C34" s="267">
        <v>2482</v>
      </c>
      <c r="D34" s="268">
        <v>9.1999999999999993</v>
      </c>
      <c r="E34" s="14">
        <v>3908537.14</v>
      </c>
      <c r="F34" s="269">
        <v>42484099.347826093</v>
      </c>
      <c r="G34" s="269">
        <f>Tasaus[[#This Row],[Verotettava tulo (kunnallisvero), €]]*($D$11/100)</f>
        <v>3203301.0908260872</v>
      </c>
      <c r="H34" s="269">
        <v>1378027.4724300669</v>
      </c>
      <c r="I34" s="269">
        <v>898539.58955000015</v>
      </c>
      <c r="J34" s="15">
        <f>SUM(Tasaus[[#This Row],[Laskennallinen kunnallisvero, €]:[Laskennallinen kiinteistövero, €]])</f>
        <v>5479868.1528061535</v>
      </c>
      <c r="K34" s="15">
        <f>Tasaus[[#This Row],[Laskennallinen verotulo yhteensä, €]]/Tasaus[[#This Row],[Asukasluku 31.12.2024]]</f>
        <v>2207.8437360218186</v>
      </c>
      <c r="L34" s="34">
        <f>$K$11-Tasaus[[#This Row],[Laskennallinen verotulo yhteensä, €/asukas (=tasausraja)]]</f>
        <v>121.18626397818161</v>
      </c>
      <c r="M34" s="365">
        <v>109</v>
      </c>
      <c r="N34" s="366">
        <v>270706</v>
      </c>
      <c r="P34" s="116"/>
      <c r="Q34" s="117"/>
      <c r="R34" s="118"/>
    </row>
    <row r="35" spans="1:18" x14ac:dyDescent="0.25">
      <c r="A35" s="266">
        <v>82</v>
      </c>
      <c r="B35" s="13" t="s">
        <v>389</v>
      </c>
      <c r="C35" s="267">
        <v>9361</v>
      </c>
      <c r="D35" s="268">
        <v>8.4</v>
      </c>
      <c r="E35" s="14">
        <v>19234663.149999999</v>
      </c>
      <c r="F35" s="269">
        <v>228984085.11904758</v>
      </c>
      <c r="G35" s="269">
        <f>Tasaus[[#This Row],[Verotettava tulo (kunnallisvero), €]]*($D$11/100)</f>
        <v>17265400.017976187</v>
      </c>
      <c r="H35" s="269">
        <v>1132016.9271525387</v>
      </c>
      <c r="I35" s="269">
        <v>1580812.6078999999</v>
      </c>
      <c r="J35" s="15">
        <f>SUM(Tasaus[[#This Row],[Laskennallinen kunnallisvero, €]:[Laskennallinen kiinteistövero, €]])</f>
        <v>19978229.553028725</v>
      </c>
      <c r="K35" s="15">
        <f>Tasaus[[#This Row],[Laskennallinen verotulo yhteensä, €]]/Tasaus[[#This Row],[Asukasluku 31.12.2024]]</f>
        <v>2134.1982216674205</v>
      </c>
      <c r="L35" s="34">
        <f>$K$11-Tasaus[[#This Row],[Laskennallinen verotulo yhteensä, €/asukas (=tasausraja)]]</f>
        <v>194.83177833257969</v>
      </c>
      <c r="M35" s="365">
        <v>175</v>
      </c>
      <c r="N35" s="366">
        <v>1641438</v>
      </c>
      <c r="P35" s="116"/>
      <c r="Q35" s="117"/>
      <c r="R35" s="118"/>
    </row>
    <row r="36" spans="1:18" x14ac:dyDescent="0.25">
      <c r="A36" s="266">
        <v>86</v>
      </c>
      <c r="B36" s="13" t="s">
        <v>390</v>
      </c>
      <c r="C36" s="267">
        <v>7901</v>
      </c>
      <c r="D36" s="268">
        <v>9.3000000000000007</v>
      </c>
      <c r="E36" s="14">
        <v>17005623.670000002</v>
      </c>
      <c r="F36" s="269">
        <v>182856168.49462366</v>
      </c>
      <c r="G36" s="269">
        <f>Tasaus[[#This Row],[Verotettava tulo (kunnallisvero), €]]*($D$11/100)</f>
        <v>13787355.104494624</v>
      </c>
      <c r="H36" s="269">
        <v>957743.02941593062</v>
      </c>
      <c r="I36" s="269">
        <v>988531.85385000019</v>
      </c>
      <c r="J36" s="15">
        <f>SUM(Tasaus[[#This Row],[Laskennallinen kunnallisvero, €]:[Laskennallinen kiinteistövero, €]])</f>
        <v>15733629.987760555</v>
      </c>
      <c r="K36" s="15">
        <f>Tasaus[[#This Row],[Laskennallinen verotulo yhteensä, €]]/Tasaus[[#This Row],[Asukasluku 31.12.2024]]</f>
        <v>1991.3466634300157</v>
      </c>
      <c r="L36" s="34">
        <f>$K$11-Tasaus[[#This Row],[Laskennallinen verotulo yhteensä, €/asukas (=tasausraja)]]</f>
        <v>337.68333656998448</v>
      </c>
      <c r="M36" s="365">
        <v>304</v>
      </c>
      <c r="N36" s="366">
        <v>2401232</v>
      </c>
      <c r="P36" s="116"/>
      <c r="Q36" s="117"/>
      <c r="R36" s="118"/>
    </row>
    <row r="37" spans="1:18" x14ac:dyDescent="0.25">
      <c r="A37" s="266">
        <v>90</v>
      </c>
      <c r="B37" s="13" t="s">
        <v>391</v>
      </c>
      <c r="C37" s="267">
        <v>2929</v>
      </c>
      <c r="D37" s="268">
        <v>8.8000000000000007</v>
      </c>
      <c r="E37" s="14">
        <v>4537797.3899999997</v>
      </c>
      <c r="F37" s="269">
        <v>51565879.431818172</v>
      </c>
      <c r="G37" s="269">
        <f>Tasaus[[#This Row],[Verotettava tulo (kunnallisvero), €]]*($D$11/100)</f>
        <v>3888067.3091590898</v>
      </c>
      <c r="H37" s="269">
        <v>1625496.000635684</v>
      </c>
      <c r="I37" s="269">
        <v>679274.01454999996</v>
      </c>
      <c r="J37" s="15">
        <f>SUM(Tasaus[[#This Row],[Laskennallinen kunnallisvero, €]:[Laskennallinen kiinteistövero, €]])</f>
        <v>6192837.3243447747</v>
      </c>
      <c r="K37" s="15">
        <f>Tasaus[[#This Row],[Laskennallinen verotulo yhteensä, €]]/Tasaus[[#This Row],[Asukasluku 31.12.2024]]</f>
        <v>2114.3179666591923</v>
      </c>
      <c r="L37" s="34">
        <f>$K$11-Tasaus[[#This Row],[Laskennallinen verotulo yhteensä, €/asukas (=tasausraja)]]</f>
        <v>214.71203334080792</v>
      </c>
      <c r="M37" s="365">
        <v>193</v>
      </c>
      <c r="N37" s="366">
        <v>566002</v>
      </c>
      <c r="P37" s="116"/>
      <c r="Q37" s="117"/>
      <c r="R37" s="118"/>
    </row>
    <row r="38" spans="1:18" x14ac:dyDescent="0.25">
      <c r="A38" s="266">
        <v>91</v>
      </c>
      <c r="B38" s="13" t="s">
        <v>392</v>
      </c>
      <c r="C38" s="267">
        <v>684018</v>
      </c>
      <c r="D38" s="268">
        <v>5.3</v>
      </c>
      <c r="E38" s="14">
        <v>1075825614.79</v>
      </c>
      <c r="F38" s="269">
        <v>20298596505.471699</v>
      </c>
      <c r="G38" s="269">
        <f>Tasaus[[#This Row],[Verotettava tulo (kunnallisvero), €]]*($D$11/100)</f>
        <v>1530514176.5125661</v>
      </c>
      <c r="H38" s="269">
        <v>458683046.58202207</v>
      </c>
      <c r="I38" s="269">
        <v>204571295.62674999</v>
      </c>
      <c r="J38" s="15">
        <f>SUM(Tasaus[[#This Row],[Laskennallinen kunnallisvero, €]:[Laskennallinen kiinteistövero, €]])</f>
        <v>2193768518.7213383</v>
      </c>
      <c r="K38" s="15">
        <f>Tasaus[[#This Row],[Laskennallinen verotulo yhteensä, €]]/Tasaus[[#This Row],[Asukasluku 31.12.2024]]</f>
        <v>3207.1795167982982</v>
      </c>
      <c r="L38" s="34">
        <f>$K$11-Tasaus[[#This Row],[Laskennallinen verotulo yhteensä, €/asukas (=tasausraja)]]</f>
        <v>-878.14951679829801</v>
      </c>
      <c r="M38" s="365">
        <v>-88</v>
      </c>
      <c r="N38" s="366">
        <v>-60067008</v>
      </c>
      <c r="P38" s="116"/>
      <c r="Q38" s="117"/>
      <c r="R38" s="118"/>
    </row>
    <row r="39" spans="1:18" x14ac:dyDescent="0.25">
      <c r="A39" s="266">
        <v>92</v>
      </c>
      <c r="B39" s="13" t="s">
        <v>393</v>
      </c>
      <c r="C39" s="267">
        <v>251269</v>
      </c>
      <c r="D39" s="268">
        <v>6.4</v>
      </c>
      <c r="E39" s="14">
        <v>399684929.5</v>
      </c>
      <c r="F39" s="269">
        <v>6245077023.4375</v>
      </c>
      <c r="G39" s="269">
        <f>Tasaus[[#This Row],[Verotettava tulo (kunnallisvero), €]]*($D$11/100)</f>
        <v>470878807.56718749</v>
      </c>
      <c r="H39" s="269">
        <v>70768722.704844952</v>
      </c>
      <c r="I39" s="269">
        <v>58536095.152900018</v>
      </c>
      <c r="J39" s="15">
        <f>SUM(Tasaus[[#This Row],[Laskennallinen kunnallisvero, €]:[Laskennallinen kiinteistövero, €]])</f>
        <v>600183625.42493248</v>
      </c>
      <c r="K39" s="15">
        <f>Tasaus[[#This Row],[Laskennallinen verotulo yhteensä, €]]/Tasaus[[#This Row],[Asukasluku 31.12.2024]]</f>
        <v>2388.6099177571946</v>
      </c>
      <c r="L39" s="34">
        <f>$K$11-Tasaus[[#This Row],[Laskennallinen verotulo yhteensä, €/asukas (=tasausraja)]]</f>
        <v>-59.57991775719438</v>
      </c>
      <c r="M39" s="365">
        <v>-6</v>
      </c>
      <c r="N39" s="366">
        <v>-1497059</v>
      </c>
      <c r="P39" s="116"/>
      <c r="Q39" s="117"/>
      <c r="R39" s="118"/>
    </row>
    <row r="40" spans="1:18" x14ac:dyDescent="0.25">
      <c r="A40" s="266">
        <v>97</v>
      </c>
      <c r="B40" s="13" t="s">
        <v>394</v>
      </c>
      <c r="C40" s="267">
        <v>2059</v>
      </c>
      <c r="D40" s="268">
        <v>7.4</v>
      </c>
      <c r="E40" s="14">
        <v>2900108.63</v>
      </c>
      <c r="F40" s="269">
        <v>39190657.162162155</v>
      </c>
      <c r="G40" s="269">
        <f>Tasaus[[#This Row],[Verotettava tulo (kunnallisvero), €]]*($D$11/100)</f>
        <v>2954975.5500270263</v>
      </c>
      <c r="H40" s="269">
        <v>782895.99602241453</v>
      </c>
      <c r="I40" s="269">
        <v>902941.59499999997</v>
      </c>
      <c r="J40" s="15">
        <f>SUM(Tasaus[[#This Row],[Laskennallinen kunnallisvero, €]:[Laskennallinen kiinteistövero, €]])</f>
        <v>4640813.141049441</v>
      </c>
      <c r="K40" s="15">
        <f>Tasaus[[#This Row],[Laskennallinen verotulo yhteensä, €]]/Tasaus[[#This Row],[Asukasluku 31.12.2024]]</f>
        <v>2253.9160471342598</v>
      </c>
      <c r="L40" s="34">
        <f>$K$11-Tasaus[[#This Row],[Laskennallinen verotulo yhteensä, €/asukas (=tasausraja)]]</f>
        <v>75.11395286574043</v>
      </c>
      <c r="M40" s="365">
        <v>68</v>
      </c>
      <c r="N40" s="366">
        <v>139194</v>
      </c>
      <c r="P40" s="116"/>
      <c r="Q40" s="117"/>
      <c r="R40" s="118"/>
    </row>
    <row r="41" spans="1:18" x14ac:dyDescent="0.25">
      <c r="A41" s="266">
        <v>98</v>
      </c>
      <c r="B41" s="13" t="s">
        <v>395</v>
      </c>
      <c r="C41" s="267">
        <v>22849</v>
      </c>
      <c r="D41" s="268">
        <v>8.3000000000000007</v>
      </c>
      <c r="E41" s="14">
        <v>44459435.090000004</v>
      </c>
      <c r="F41" s="269">
        <v>535655844.45783138</v>
      </c>
      <c r="G41" s="269">
        <f>Tasaus[[#This Row],[Verotettava tulo (kunnallisvero), €]]*($D$11/100)</f>
        <v>40388450.672120482</v>
      </c>
      <c r="H41" s="269">
        <v>2638805.726764462</v>
      </c>
      <c r="I41" s="269">
        <v>3211439.8634500001</v>
      </c>
      <c r="J41" s="15">
        <f>SUM(Tasaus[[#This Row],[Laskennallinen kunnallisvero, €]:[Laskennallinen kiinteistövero, €]])</f>
        <v>46238696.262334943</v>
      </c>
      <c r="K41" s="15">
        <f>Tasaus[[#This Row],[Laskennallinen verotulo yhteensä, €]]/Tasaus[[#This Row],[Asukasluku 31.12.2024]]</f>
        <v>2023.6638917385856</v>
      </c>
      <c r="L41" s="34">
        <f>$K$11-Tasaus[[#This Row],[Laskennallinen verotulo yhteensä, €/asukas (=tasausraja)]]</f>
        <v>305.36610826141464</v>
      </c>
      <c r="M41" s="365">
        <v>275</v>
      </c>
      <c r="N41" s="366">
        <v>6279579</v>
      </c>
      <c r="P41" s="116"/>
      <c r="Q41" s="117"/>
      <c r="R41" s="118"/>
    </row>
    <row r="42" spans="1:18" x14ac:dyDescent="0.25">
      <c r="A42" s="266">
        <v>102</v>
      </c>
      <c r="B42" s="13" t="s">
        <v>396</v>
      </c>
      <c r="C42" s="267">
        <v>9555</v>
      </c>
      <c r="D42" s="268">
        <v>9</v>
      </c>
      <c r="E42" s="14">
        <v>17256494.77</v>
      </c>
      <c r="F42" s="269">
        <v>191738830.77777779</v>
      </c>
      <c r="G42" s="269">
        <f>Tasaus[[#This Row],[Verotettava tulo (kunnallisvero), €]]*($D$11/100)</f>
        <v>14457107.840644445</v>
      </c>
      <c r="H42" s="269">
        <v>2249111.4632329866</v>
      </c>
      <c r="I42" s="269">
        <v>1591019.7930999997</v>
      </c>
      <c r="J42" s="15">
        <f>SUM(Tasaus[[#This Row],[Laskennallinen kunnallisvero, €]:[Laskennallinen kiinteistövero, €]])</f>
        <v>18297239.096977431</v>
      </c>
      <c r="K42" s="15">
        <f>Tasaus[[#This Row],[Laskennallinen verotulo yhteensä, €]]/Tasaus[[#This Row],[Asukasluku 31.12.2024]]</f>
        <v>1914.9386810023475</v>
      </c>
      <c r="L42" s="34">
        <f>$K$11-Tasaus[[#This Row],[Laskennallinen verotulo yhteensä, €/asukas (=tasausraja)]]</f>
        <v>414.09131899765271</v>
      </c>
      <c r="M42" s="365">
        <v>373</v>
      </c>
      <c r="N42" s="366">
        <v>3560978</v>
      </c>
      <c r="P42" s="116"/>
      <c r="Q42" s="117"/>
      <c r="R42" s="118"/>
    </row>
    <row r="43" spans="1:18" x14ac:dyDescent="0.25">
      <c r="A43" s="266">
        <v>103</v>
      </c>
      <c r="B43" s="13" t="s">
        <v>397</v>
      </c>
      <c r="C43" s="267">
        <v>2094</v>
      </c>
      <c r="D43" s="268">
        <v>9.3000000000000007</v>
      </c>
      <c r="E43" s="14">
        <v>3805110.29</v>
      </c>
      <c r="F43" s="269">
        <v>40915164.408602148</v>
      </c>
      <c r="G43" s="269">
        <f>Tasaus[[#This Row],[Verotettava tulo (kunnallisvero), €]]*($D$11/100)</f>
        <v>3085003.3964086017</v>
      </c>
      <c r="H43" s="269">
        <v>320057.38959356962</v>
      </c>
      <c r="I43" s="269">
        <v>284091.84849999996</v>
      </c>
      <c r="J43" s="15">
        <f>SUM(Tasaus[[#This Row],[Laskennallinen kunnallisvero, €]:[Laskennallinen kiinteistövero, €]])</f>
        <v>3689152.6345021711</v>
      </c>
      <c r="K43" s="15">
        <f>Tasaus[[#This Row],[Laskennallinen verotulo yhteensä, €]]/Tasaus[[#This Row],[Asukasluku 31.12.2024]]</f>
        <v>1761.7729868682766</v>
      </c>
      <c r="L43" s="34">
        <f>$K$11-Tasaus[[#This Row],[Laskennallinen verotulo yhteensä, €/asukas (=tasausraja)]]</f>
        <v>567.25701313172362</v>
      </c>
      <c r="M43" s="365">
        <v>511</v>
      </c>
      <c r="N43" s="366">
        <v>1069053</v>
      </c>
      <c r="P43" s="116"/>
      <c r="Q43" s="117"/>
      <c r="R43" s="118"/>
    </row>
    <row r="44" spans="1:18" x14ac:dyDescent="0.25">
      <c r="A44" s="266">
        <v>105</v>
      </c>
      <c r="B44" s="13" t="s">
        <v>398</v>
      </c>
      <c r="C44" s="267">
        <v>2002</v>
      </c>
      <c r="D44" s="268">
        <v>9</v>
      </c>
      <c r="E44" s="14">
        <v>3083126.67</v>
      </c>
      <c r="F44" s="269">
        <v>34256963</v>
      </c>
      <c r="G44" s="269">
        <f>Tasaus[[#This Row],[Verotettava tulo (kunnallisvero), €]]*($D$11/100)</f>
        <v>2582975.0101999999</v>
      </c>
      <c r="H44" s="269">
        <v>661230.56618333212</v>
      </c>
      <c r="I44" s="269">
        <v>456687.96429999999</v>
      </c>
      <c r="J44" s="15">
        <f>SUM(Tasaus[[#This Row],[Laskennallinen kunnallisvero, €]:[Laskennallinen kiinteistövero, €]])</f>
        <v>3700893.5406833319</v>
      </c>
      <c r="K44" s="15">
        <f>Tasaus[[#This Row],[Laskennallinen verotulo yhteensä, €]]/Tasaus[[#This Row],[Asukasluku 31.12.2024]]</f>
        <v>1848.5981721694964</v>
      </c>
      <c r="L44" s="34">
        <f>$K$11-Tasaus[[#This Row],[Laskennallinen verotulo yhteensä, €/asukas (=tasausraja)]]</f>
        <v>480.43182783050383</v>
      </c>
      <c r="M44" s="365">
        <v>432</v>
      </c>
      <c r="N44" s="366">
        <v>865642</v>
      </c>
      <c r="P44" s="116"/>
      <c r="Q44" s="117"/>
      <c r="R44" s="118"/>
    </row>
    <row r="45" spans="1:18" x14ac:dyDescent="0.25">
      <c r="A45" s="266">
        <v>106</v>
      </c>
      <c r="B45" s="13" t="s">
        <v>399</v>
      </c>
      <c r="C45" s="267">
        <v>47031</v>
      </c>
      <c r="D45" s="268">
        <v>7.7</v>
      </c>
      <c r="E45" s="14">
        <v>93375478</v>
      </c>
      <c r="F45" s="269">
        <v>1212668545.4545455</v>
      </c>
      <c r="G45" s="269">
        <f>Tasaus[[#This Row],[Verotettava tulo (kunnallisvero), €]]*($D$11/100)</f>
        <v>91435208.327272728</v>
      </c>
      <c r="H45" s="269">
        <v>10385142.493486717</v>
      </c>
      <c r="I45" s="269">
        <v>8354166.692400001</v>
      </c>
      <c r="J45" s="15">
        <f>SUM(Tasaus[[#This Row],[Laskennallinen kunnallisvero, €]:[Laskennallinen kiinteistövero, €]])</f>
        <v>110174517.51315945</v>
      </c>
      <c r="K45" s="15">
        <f>Tasaus[[#This Row],[Laskennallinen verotulo yhteensä, €]]/Tasaus[[#This Row],[Asukasluku 31.12.2024]]</f>
        <v>2342.5935555943834</v>
      </c>
      <c r="L45" s="34">
        <f>$K$11-Tasaus[[#This Row],[Laskennallinen verotulo yhteensä, €/asukas (=tasausraja)]]</f>
        <v>-13.56355559438316</v>
      </c>
      <c r="M45" s="365">
        <v>-1</v>
      </c>
      <c r="N45" s="366">
        <v>-63791</v>
      </c>
      <c r="P45" s="116"/>
      <c r="Q45" s="117"/>
      <c r="R45" s="118"/>
    </row>
    <row r="46" spans="1:18" x14ac:dyDescent="0.25">
      <c r="A46" s="266">
        <v>108</v>
      </c>
      <c r="B46" s="13" t="s">
        <v>400</v>
      </c>
      <c r="C46" s="267">
        <v>10348</v>
      </c>
      <c r="D46" s="268">
        <v>9.4</v>
      </c>
      <c r="E46" s="14">
        <v>20499107.899999999</v>
      </c>
      <c r="F46" s="269">
        <v>218075615.95744681</v>
      </c>
      <c r="G46" s="269">
        <f>Tasaus[[#This Row],[Verotettava tulo (kunnallisvero), €]]*($D$11/100)</f>
        <v>16442901.443191489</v>
      </c>
      <c r="H46" s="269">
        <v>1219138.8967441844</v>
      </c>
      <c r="I46" s="269">
        <v>1299407.1608000002</v>
      </c>
      <c r="J46" s="15">
        <f>SUM(Tasaus[[#This Row],[Laskennallinen kunnallisvero, €]:[Laskennallinen kiinteistövero, €]])</f>
        <v>18961447.500735674</v>
      </c>
      <c r="K46" s="15">
        <f>Tasaus[[#This Row],[Laskennallinen verotulo yhteensä, €]]/Tasaus[[#This Row],[Asukasluku 31.12.2024]]</f>
        <v>1832.3779958190639</v>
      </c>
      <c r="L46" s="34">
        <f>$K$11-Tasaus[[#This Row],[Laskennallinen verotulo yhteensä, €/asukas (=tasausraja)]]</f>
        <v>496.65200418093627</v>
      </c>
      <c r="M46" s="365">
        <v>447</v>
      </c>
      <c r="N46" s="366">
        <v>4625419</v>
      </c>
      <c r="P46" s="116"/>
      <c r="Q46" s="117"/>
      <c r="R46" s="118"/>
    </row>
    <row r="47" spans="1:18" x14ac:dyDescent="0.25">
      <c r="A47" s="266">
        <v>109</v>
      </c>
      <c r="B47" s="13" t="s">
        <v>401</v>
      </c>
      <c r="C47" s="267">
        <v>68433</v>
      </c>
      <c r="D47" s="268">
        <v>8.4</v>
      </c>
      <c r="E47" s="14">
        <v>135389634.94999999</v>
      </c>
      <c r="F47" s="269">
        <v>1611781368.4523807</v>
      </c>
      <c r="G47" s="269">
        <f>Tasaus[[#This Row],[Verotettava tulo (kunnallisvero), €]]*($D$11/100)</f>
        <v>121528315.18130949</v>
      </c>
      <c r="H47" s="269">
        <v>17135533.368922889</v>
      </c>
      <c r="I47" s="269">
        <v>13473616.8903</v>
      </c>
      <c r="J47" s="15">
        <f>SUM(Tasaus[[#This Row],[Laskennallinen kunnallisvero, €]:[Laskennallinen kiinteistövero, €]])</f>
        <v>152137465.44053239</v>
      </c>
      <c r="K47" s="15">
        <f>Tasaus[[#This Row],[Laskennallinen verotulo yhteensä, €]]/Tasaus[[#This Row],[Asukasluku 31.12.2024]]</f>
        <v>2223.1593739940145</v>
      </c>
      <c r="L47" s="34">
        <f>$K$11-Tasaus[[#This Row],[Laskennallinen verotulo yhteensä, €/asukas (=tasausraja)]]</f>
        <v>105.87062600598574</v>
      </c>
      <c r="M47" s="365">
        <v>95</v>
      </c>
      <c r="N47" s="366">
        <v>6520540</v>
      </c>
      <c r="P47" s="116"/>
      <c r="Q47" s="117"/>
      <c r="R47" s="118"/>
    </row>
    <row r="48" spans="1:18" x14ac:dyDescent="0.25">
      <c r="A48" s="266">
        <v>111</v>
      </c>
      <c r="B48" s="13" t="s">
        <v>402</v>
      </c>
      <c r="C48" s="267">
        <v>17829</v>
      </c>
      <c r="D48" s="268">
        <v>8.1999999999999993</v>
      </c>
      <c r="E48" s="14">
        <v>30516906.620000001</v>
      </c>
      <c r="F48" s="269">
        <v>372157397.80487806</v>
      </c>
      <c r="G48" s="269">
        <f>Tasaus[[#This Row],[Verotettava tulo (kunnallisvero), €]]*($D$11/100)</f>
        <v>28060667.794487804</v>
      </c>
      <c r="H48" s="269">
        <v>4504496.7468397543</v>
      </c>
      <c r="I48" s="269">
        <v>3961063.8432</v>
      </c>
      <c r="J48" s="15">
        <f>SUM(Tasaus[[#This Row],[Laskennallinen kunnallisvero, €]:[Laskennallinen kiinteistövero, €]])</f>
        <v>36526228.384527557</v>
      </c>
      <c r="K48" s="15">
        <f>Tasaus[[#This Row],[Laskennallinen verotulo yhteensä, €]]/Tasaus[[#This Row],[Asukasluku 31.12.2024]]</f>
        <v>2048.6975368516214</v>
      </c>
      <c r="L48" s="34">
        <f>$K$11-Tasaus[[#This Row],[Laskennallinen verotulo yhteensä, €/asukas (=tasausraja)]]</f>
        <v>280.33246314837879</v>
      </c>
      <c r="M48" s="365">
        <v>252</v>
      </c>
      <c r="N48" s="366">
        <v>4498243</v>
      </c>
      <c r="P48" s="116"/>
      <c r="Q48" s="117"/>
      <c r="R48" s="118"/>
    </row>
    <row r="49" spans="1:18" x14ac:dyDescent="0.25">
      <c r="A49" s="266">
        <v>139</v>
      </c>
      <c r="B49" s="13" t="s">
        <v>403</v>
      </c>
      <c r="C49" s="267">
        <v>9806</v>
      </c>
      <c r="D49" s="268">
        <v>8.9</v>
      </c>
      <c r="E49" s="14">
        <v>16786147.510000002</v>
      </c>
      <c r="F49" s="269">
        <v>188608398.98876408</v>
      </c>
      <c r="G49" s="269">
        <f>Tasaus[[#This Row],[Verotettava tulo (kunnallisvero), €]]*($D$11/100)</f>
        <v>14221073.28375281</v>
      </c>
      <c r="H49" s="269">
        <v>1290492.6811067034</v>
      </c>
      <c r="I49" s="269">
        <v>1318819.6459000001</v>
      </c>
      <c r="J49" s="15">
        <f>SUM(Tasaus[[#This Row],[Laskennallinen kunnallisvero, €]:[Laskennallinen kiinteistövero, €]])</f>
        <v>16830385.610759515</v>
      </c>
      <c r="K49" s="15">
        <f>Tasaus[[#This Row],[Laskennallinen verotulo yhteensä, €]]/Tasaus[[#This Row],[Asukasluku 31.12.2024]]</f>
        <v>1716.3354691780048</v>
      </c>
      <c r="L49" s="34">
        <f>$K$11-Tasaus[[#This Row],[Laskennallinen verotulo yhteensä, €/asukas (=tasausraja)]]</f>
        <v>612.69453082199539</v>
      </c>
      <c r="M49" s="365">
        <v>551</v>
      </c>
      <c r="N49" s="366">
        <v>5407274</v>
      </c>
      <c r="P49" s="116"/>
      <c r="Q49" s="117"/>
      <c r="R49" s="118"/>
    </row>
    <row r="50" spans="1:18" x14ac:dyDescent="0.25">
      <c r="A50" s="266">
        <v>140</v>
      </c>
      <c r="B50" s="13" t="s">
        <v>404</v>
      </c>
      <c r="C50" s="267">
        <v>20463</v>
      </c>
      <c r="D50" s="268">
        <v>7.9</v>
      </c>
      <c r="E50" s="14">
        <v>32640672.140000001</v>
      </c>
      <c r="F50" s="269">
        <v>413173065.06329113</v>
      </c>
      <c r="G50" s="269">
        <f>Tasaus[[#This Row],[Verotettava tulo (kunnallisvero), €]]*($D$11/100)</f>
        <v>31153249.105772149</v>
      </c>
      <c r="H50" s="269">
        <v>5097262.3891589819</v>
      </c>
      <c r="I50" s="269">
        <v>3073654.4341500001</v>
      </c>
      <c r="J50" s="15">
        <f>SUM(Tasaus[[#This Row],[Laskennallinen kunnallisvero, €]:[Laskennallinen kiinteistövero, €]])</f>
        <v>39324165.929081134</v>
      </c>
      <c r="K50" s="15">
        <f>Tasaus[[#This Row],[Laskennallinen verotulo yhteensä, €]]/Tasaus[[#This Row],[Asukasluku 31.12.2024]]</f>
        <v>1921.720467628458</v>
      </c>
      <c r="L50" s="34">
        <f>$K$11-Tasaus[[#This Row],[Laskennallinen verotulo yhteensä, €/asukas (=tasausraja)]]</f>
        <v>407.30953237154222</v>
      </c>
      <c r="M50" s="365">
        <v>367</v>
      </c>
      <c r="N50" s="366">
        <v>7501297</v>
      </c>
      <c r="P50" s="116"/>
      <c r="Q50" s="117"/>
      <c r="R50" s="118"/>
    </row>
    <row r="51" spans="1:18" x14ac:dyDescent="0.25">
      <c r="A51" s="266">
        <v>142</v>
      </c>
      <c r="B51" s="13" t="s">
        <v>405</v>
      </c>
      <c r="C51" s="267">
        <v>6401</v>
      </c>
      <c r="D51" s="268">
        <v>8.6</v>
      </c>
      <c r="E51" s="14">
        <v>10964616.84</v>
      </c>
      <c r="F51" s="269">
        <v>127495544.6511628</v>
      </c>
      <c r="G51" s="269">
        <f>Tasaus[[#This Row],[Verotettava tulo (kunnallisvero), €]]*($D$11/100)</f>
        <v>9613164.0666976739</v>
      </c>
      <c r="H51" s="269">
        <v>997867.87514113856</v>
      </c>
      <c r="I51" s="269">
        <v>1341700.8694999998</v>
      </c>
      <c r="J51" s="15">
        <f>SUM(Tasaus[[#This Row],[Laskennallinen kunnallisvero, €]:[Laskennallinen kiinteistövero, €]])</f>
        <v>11952732.811338812</v>
      </c>
      <c r="K51" s="15">
        <f>Tasaus[[#This Row],[Laskennallinen verotulo yhteensä, €]]/Tasaus[[#This Row],[Asukasluku 31.12.2024]]</f>
        <v>1867.3227325947214</v>
      </c>
      <c r="L51" s="34">
        <f>$K$11-Tasaus[[#This Row],[Laskennallinen verotulo yhteensä, €/asukas (=tasausraja)]]</f>
        <v>461.7072674052788</v>
      </c>
      <c r="M51" s="365">
        <v>416</v>
      </c>
      <c r="N51" s="366">
        <v>2659849</v>
      </c>
      <c r="P51" s="116"/>
      <c r="Q51" s="117"/>
      <c r="R51" s="118"/>
    </row>
    <row r="52" spans="1:18" x14ac:dyDescent="0.25">
      <c r="A52" s="266">
        <v>143</v>
      </c>
      <c r="B52" s="13" t="s">
        <v>406</v>
      </c>
      <c r="C52" s="267">
        <v>6758</v>
      </c>
      <c r="D52" s="268">
        <v>9.9</v>
      </c>
      <c r="E52" s="14">
        <v>12438603.960000001</v>
      </c>
      <c r="F52" s="269">
        <v>125642464.24242423</v>
      </c>
      <c r="G52" s="269">
        <f>Tasaus[[#This Row],[Verotettava tulo (kunnallisvero), €]]*($D$11/100)</f>
        <v>9473441.803878786</v>
      </c>
      <c r="H52" s="269">
        <v>1921673.0350659667</v>
      </c>
      <c r="I52" s="269">
        <v>1443141.0673500004</v>
      </c>
      <c r="J52" s="15">
        <f>SUM(Tasaus[[#This Row],[Laskennallinen kunnallisvero, €]:[Laskennallinen kiinteistövero, €]])</f>
        <v>12838255.906294752</v>
      </c>
      <c r="K52" s="15">
        <f>Tasaus[[#This Row],[Laskennallinen verotulo yhteensä, €]]/Tasaus[[#This Row],[Asukasluku 31.12.2024]]</f>
        <v>1899.7123270634436</v>
      </c>
      <c r="L52" s="34">
        <f>$K$11-Tasaus[[#This Row],[Laskennallinen verotulo yhteensä, €/asukas (=tasausraja)]]</f>
        <v>429.31767293655662</v>
      </c>
      <c r="M52" s="365">
        <v>386</v>
      </c>
      <c r="N52" s="366">
        <v>2611196</v>
      </c>
      <c r="P52" s="116"/>
      <c r="Q52" s="117"/>
      <c r="R52" s="118"/>
    </row>
    <row r="53" spans="1:18" x14ac:dyDescent="0.25">
      <c r="A53" s="266">
        <v>145</v>
      </c>
      <c r="B53" s="13" t="s">
        <v>407</v>
      </c>
      <c r="C53" s="267">
        <v>12429</v>
      </c>
      <c r="D53" s="268">
        <v>9.1999999999999993</v>
      </c>
      <c r="E53" s="14">
        <v>23766449.34</v>
      </c>
      <c r="F53" s="269">
        <v>258330971.08695653</v>
      </c>
      <c r="G53" s="269">
        <f>Tasaus[[#This Row],[Verotettava tulo (kunnallisvero), €]]*($D$11/100)</f>
        <v>19478155.219956521</v>
      </c>
      <c r="H53" s="269">
        <v>1543190.2251391739</v>
      </c>
      <c r="I53" s="269">
        <v>1459168.267</v>
      </c>
      <c r="J53" s="15">
        <f>SUM(Tasaus[[#This Row],[Laskennallinen kunnallisvero, €]:[Laskennallinen kiinteistövero, €]])</f>
        <v>22480513.712095696</v>
      </c>
      <c r="K53" s="15">
        <f>Tasaus[[#This Row],[Laskennallinen verotulo yhteensä, €]]/Tasaus[[#This Row],[Asukasluku 31.12.2024]]</f>
        <v>1808.7145958722099</v>
      </c>
      <c r="L53" s="34">
        <f>$K$11-Tasaus[[#This Row],[Laskennallinen verotulo yhteensä, €/asukas (=tasausraja)]]</f>
        <v>520.31540412779032</v>
      </c>
      <c r="M53" s="365">
        <v>468</v>
      </c>
      <c r="N53" s="366">
        <v>5820300</v>
      </c>
      <c r="P53" s="116"/>
      <c r="Q53" s="117"/>
      <c r="R53" s="118"/>
    </row>
    <row r="54" spans="1:18" x14ac:dyDescent="0.25">
      <c r="A54" s="266">
        <v>146</v>
      </c>
      <c r="B54" s="13" t="s">
        <v>408</v>
      </c>
      <c r="C54" s="267">
        <v>4382</v>
      </c>
      <c r="D54" s="268">
        <v>8.6</v>
      </c>
      <c r="E54" s="14">
        <v>6494292.5999999996</v>
      </c>
      <c r="F54" s="269">
        <v>75515030.232558146</v>
      </c>
      <c r="G54" s="269">
        <f>Tasaus[[#This Row],[Verotettava tulo (kunnallisvero), €]]*($D$11/100)</f>
        <v>5693833.2795348838</v>
      </c>
      <c r="H54" s="269">
        <v>3078794.159949732</v>
      </c>
      <c r="I54" s="269">
        <v>865314.74175000004</v>
      </c>
      <c r="J54" s="15">
        <f>SUM(Tasaus[[#This Row],[Laskennallinen kunnallisvero, €]:[Laskennallinen kiinteistövero, €]])</f>
        <v>9637942.1812346149</v>
      </c>
      <c r="K54" s="15">
        <f>Tasaus[[#This Row],[Laskennallinen verotulo yhteensä, €]]/Tasaus[[#This Row],[Asukasluku 31.12.2024]]</f>
        <v>2199.4391102771829</v>
      </c>
      <c r="L54" s="34">
        <f>$K$11-Tasaus[[#This Row],[Laskennallinen verotulo yhteensä, €/asukas (=tasausraja)]]</f>
        <v>129.59088972281734</v>
      </c>
      <c r="M54" s="365">
        <v>117</v>
      </c>
      <c r="N54" s="366">
        <v>511081</v>
      </c>
      <c r="P54" s="116"/>
      <c r="Q54" s="117"/>
      <c r="R54" s="118"/>
    </row>
    <row r="55" spans="1:18" x14ac:dyDescent="0.25">
      <c r="A55" s="266">
        <v>148</v>
      </c>
      <c r="B55" s="13" t="s">
        <v>409</v>
      </c>
      <c r="C55" s="267">
        <v>7224</v>
      </c>
      <c r="D55" s="268">
        <v>6.4</v>
      </c>
      <c r="E55" s="14">
        <v>10864374.84</v>
      </c>
      <c r="F55" s="269">
        <v>169755856.875</v>
      </c>
      <c r="G55" s="269">
        <f>Tasaus[[#This Row],[Verotettava tulo (kunnallisvero), €]]*($D$11/100)</f>
        <v>12799591.608375</v>
      </c>
      <c r="H55" s="269">
        <v>2602297.841378103</v>
      </c>
      <c r="I55" s="269">
        <v>2674726.1115000001</v>
      </c>
      <c r="J55" s="15">
        <f>SUM(Tasaus[[#This Row],[Laskennallinen kunnallisvero, €]:[Laskennallinen kiinteistövero, €]])</f>
        <v>18076615.561253101</v>
      </c>
      <c r="K55" s="15">
        <f>Tasaus[[#This Row],[Laskennallinen verotulo yhteensä, €]]/Tasaus[[#This Row],[Asukasluku 31.12.2024]]</f>
        <v>2502.3000500073504</v>
      </c>
      <c r="L55" s="34">
        <f>$K$11-Tasaus[[#This Row],[Laskennallinen verotulo yhteensä, €/asukas (=tasausraja)]]</f>
        <v>-173.27005000735016</v>
      </c>
      <c r="M55" s="365">
        <v>-17</v>
      </c>
      <c r="N55" s="366">
        <v>-125170</v>
      </c>
      <c r="P55" s="116"/>
      <c r="Q55" s="117"/>
      <c r="R55" s="118"/>
    </row>
    <row r="56" spans="1:18" x14ac:dyDescent="0.25">
      <c r="A56" s="266">
        <v>149</v>
      </c>
      <c r="B56" s="13" t="s">
        <v>410</v>
      </c>
      <c r="C56" s="267">
        <v>5402</v>
      </c>
      <c r="D56" s="268">
        <v>8.1</v>
      </c>
      <c r="E56" s="14">
        <v>11747670.220000001</v>
      </c>
      <c r="F56" s="269">
        <v>145032965.67901236</v>
      </c>
      <c r="G56" s="269">
        <f>Tasaus[[#This Row],[Verotettava tulo (kunnallisvero), €]]*($D$11/100)</f>
        <v>10935485.612197531</v>
      </c>
      <c r="H56" s="269">
        <v>808720.6256310239</v>
      </c>
      <c r="I56" s="269">
        <v>1587327.5844999999</v>
      </c>
      <c r="J56" s="15">
        <f>SUM(Tasaus[[#This Row],[Laskennallinen kunnallisvero, €]:[Laskennallinen kiinteistövero, €]])</f>
        <v>13331533.822328554</v>
      </c>
      <c r="K56" s="15">
        <f>Tasaus[[#This Row],[Laskennallinen verotulo yhteensä, €]]/Tasaus[[#This Row],[Asukasluku 31.12.2024]]</f>
        <v>2467.8885269027314</v>
      </c>
      <c r="L56" s="34">
        <f>$K$11-Tasaus[[#This Row],[Laskennallinen verotulo yhteensä, €/asukas (=tasausraja)]]</f>
        <v>-138.85852690273123</v>
      </c>
      <c r="M56" s="365">
        <v>-14</v>
      </c>
      <c r="N56" s="366">
        <v>-75011</v>
      </c>
      <c r="P56" s="116"/>
      <c r="Q56" s="117"/>
      <c r="R56" s="118"/>
    </row>
    <row r="57" spans="1:18" x14ac:dyDescent="0.25">
      <c r="A57" s="266">
        <v>151</v>
      </c>
      <c r="B57" s="13" t="s">
        <v>411</v>
      </c>
      <c r="C57" s="267">
        <v>1794</v>
      </c>
      <c r="D57" s="268">
        <v>9.8000000000000007</v>
      </c>
      <c r="E57" s="14">
        <v>3135369.24</v>
      </c>
      <c r="F57" s="269">
        <v>31993563.673469387</v>
      </c>
      <c r="G57" s="269">
        <f>Tasaus[[#This Row],[Verotettava tulo (kunnallisvero), €]]*($D$11/100)</f>
        <v>2412314.7009795918</v>
      </c>
      <c r="H57" s="269">
        <v>1004622.1023163218</v>
      </c>
      <c r="I57" s="269">
        <v>331696.66865000007</v>
      </c>
      <c r="J57" s="15">
        <f>SUM(Tasaus[[#This Row],[Laskennallinen kunnallisvero, €]:[Laskennallinen kiinteistövero, €]])</f>
        <v>3748633.4719459135</v>
      </c>
      <c r="K57" s="15">
        <f>Tasaus[[#This Row],[Laskennallinen verotulo yhteensä, €]]/Tasaus[[#This Row],[Asukasluku 31.12.2024]]</f>
        <v>2089.5392820211337</v>
      </c>
      <c r="L57" s="34">
        <f>$K$11-Tasaus[[#This Row],[Laskennallinen verotulo yhteensä, €/asukas (=tasausraja)]]</f>
        <v>239.49071797886654</v>
      </c>
      <c r="M57" s="365">
        <v>216</v>
      </c>
      <c r="N57" s="366">
        <v>386682</v>
      </c>
      <c r="P57" s="116"/>
      <c r="Q57" s="117"/>
      <c r="R57" s="118"/>
    </row>
    <row r="58" spans="1:18" x14ac:dyDescent="0.25">
      <c r="A58" s="266">
        <v>152</v>
      </c>
      <c r="B58" s="13" t="s">
        <v>412</v>
      </c>
      <c r="C58" s="267">
        <v>4319</v>
      </c>
      <c r="D58" s="268">
        <v>9.5</v>
      </c>
      <c r="E58" s="14">
        <v>8289764.8300000001</v>
      </c>
      <c r="F58" s="269">
        <v>87260682.421052635</v>
      </c>
      <c r="G58" s="269">
        <f>Tasaus[[#This Row],[Verotettava tulo (kunnallisvero), €]]*($D$11/100)</f>
        <v>6579455.454547368</v>
      </c>
      <c r="H58" s="269">
        <v>736457.20686094847</v>
      </c>
      <c r="I58" s="269">
        <v>543483.17335000006</v>
      </c>
      <c r="J58" s="15">
        <f>SUM(Tasaus[[#This Row],[Laskennallinen kunnallisvero, €]:[Laskennallinen kiinteistövero, €]])</f>
        <v>7859395.8347583162</v>
      </c>
      <c r="K58" s="15">
        <f>Tasaus[[#This Row],[Laskennallinen verotulo yhteensä, €]]/Tasaus[[#This Row],[Asukasluku 31.12.2024]]</f>
        <v>1819.7258242089179</v>
      </c>
      <c r="L58" s="34">
        <f>$K$11-Tasaus[[#This Row],[Laskennallinen verotulo yhteensä, €/asukas (=tasausraja)]]</f>
        <v>509.30417579108234</v>
      </c>
      <c r="M58" s="365">
        <v>458</v>
      </c>
      <c r="N58" s="366">
        <v>1979716</v>
      </c>
      <c r="P58" s="116"/>
      <c r="Q58" s="117"/>
      <c r="R58" s="118"/>
    </row>
    <row r="59" spans="1:18" x14ac:dyDescent="0.25">
      <c r="A59" s="266">
        <v>153</v>
      </c>
      <c r="B59" s="13" t="s">
        <v>413</v>
      </c>
      <c r="C59" s="267">
        <v>24724</v>
      </c>
      <c r="D59" s="268">
        <v>8.6</v>
      </c>
      <c r="E59" s="14">
        <v>46552635.079999998</v>
      </c>
      <c r="F59" s="269">
        <v>541309710.23255813</v>
      </c>
      <c r="G59" s="269">
        <f>Tasaus[[#This Row],[Verotettava tulo (kunnallisvero), €]]*($D$11/100)</f>
        <v>40814752.151534878</v>
      </c>
      <c r="H59" s="269">
        <v>4970911.6555708032</v>
      </c>
      <c r="I59" s="269">
        <v>4046946.0602499996</v>
      </c>
      <c r="J59" s="15">
        <f>SUM(Tasaus[[#This Row],[Laskennallinen kunnallisvero, €]:[Laskennallinen kiinteistövero, €]])</f>
        <v>49832609.867355682</v>
      </c>
      <c r="K59" s="15">
        <f>Tasaus[[#This Row],[Laskennallinen verotulo yhteensä, €]]/Tasaus[[#This Row],[Asukasluku 31.12.2024]]</f>
        <v>2015.5561344182042</v>
      </c>
      <c r="L59" s="34">
        <f>$K$11-Tasaus[[#This Row],[Laskennallinen verotulo yhteensä, €/asukas (=tasausraja)]]</f>
        <v>313.47386558179596</v>
      </c>
      <c r="M59" s="365">
        <v>282</v>
      </c>
      <c r="N59" s="366">
        <v>6975295</v>
      </c>
      <c r="P59" s="116"/>
      <c r="Q59" s="117"/>
      <c r="R59" s="118"/>
    </row>
    <row r="60" spans="1:18" x14ac:dyDescent="0.25">
      <c r="A60" s="266">
        <v>165</v>
      </c>
      <c r="B60" s="13" t="s">
        <v>414</v>
      </c>
      <c r="C60" s="267">
        <v>16015</v>
      </c>
      <c r="D60" s="268">
        <v>8.6999999999999993</v>
      </c>
      <c r="E60" s="14">
        <v>32623394.149999999</v>
      </c>
      <c r="F60" s="269">
        <v>374981541.954023</v>
      </c>
      <c r="G60" s="269">
        <f>Tasaus[[#This Row],[Verotettava tulo (kunnallisvero), €]]*($D$11/100)</f>
        <v>28273608.263333332</v>
      </c>
      <c r="H60" s="269">
        <v>3086896.1653747312</v>
      </c>
      <c r="I60" s="269">
        <v>2491535.9429500001</v>
      </c>
      <c r="J60" s="15">
        <f>SUM(Tasaus[[#This Row],[Laskennallinen kunnallisvero, €]:[Laskennallinen kiinteistövero, €]])</f>
        <v>33852040.371658064</v>
      </c>
      <c r="K60" s="15">
        <f>Tasaus[[#This Row],[Laskennallinen verotulo yhteensä, €]]/Tasaus[[#This Row],[Asukasluku 31.12.2024]]</f>
        <v>2113.770863044525</v>
      </c>
      <c r="L60" s="34">
        <f>$K$11-Tasaus[[#This Row],[Laskennallinen verotulo yhteensä, €/asukas (=tasausraja)]]</f>
        <v>215.25913695547524</v>
      </c>
      <c r="M60" s="365">
        <v>194</v>
      </c>
      <c r="N60" s="366">
        <v>3102638</v>
      </c>
      <c r="P60" s="116"/>
      <c r="Q60" s="117"/>
      <c r="R60" s="118"/>
    </row>
    <row r="61" spans="1:18" x14ac:dyDescent="0.25">
      <c r="A61" s="266">
        <v>167</v>
      </c>
      <c r="B61" s="13" t="s">
        <v>415</v>
      </c>
      <c r="C61" s="267">
        <v>78741</v>
      </c>
      <c r="D61" s="268">
        <v>8.1</v>
      </c>
      <c r="E61" s="14">
        <v>126765610.47</v>
      </c>
      <c r="F61" s="269">
        <v>1565007536.6666667</v>
      </c>
      <c r="G61" s="269">
        <f>Tasaus[[#This Row],[Verotettava tulo (kunnallisvero), €]]*($D$11/100)</f>
        <v>118001568.26466666</v>
      </c>
      <c r="H61" s="269">
        <v>21361509.368719339</v>
      </c>
      <c r="I61" s="269">
        <v>12932742.025600003</v>
      </c>
      <c r="J61" s="15">
        <f>SUM(Tasaus[[#This Row],[Laskennallinen kunnallisvero, €]:[Laskennallinen kiinteistövero, €]])</f>
        <v>152295819.65898603</v>
      </c>
      <c r="K61" s="15">
        <f>Tasaus[[#This Row],[Laskennallinen verotulo yhteensä, €]]/Tasaus[[#This Row],[Asukasluku 31.12.2024]]</f>
        <v>1934.1362144116283</v>
      </c>
      <c r="L61" s="34">
        <f>$K$11-Tasaus[[#This Row],[Laskennallinen verotulo yhteensä, €/asukas (=tasausraja)]]</f>
        <v>394.89378558837188</v>
      </c>
      <c r="M61" s="365">
        <v>355</v>
      </c>
      <c r="N61" s="366">
        <v>27984898</v>
      </c>
      <c r="P61" s="116"/>
      <c r="Q61" s="117"/>
      <c r="R61" s="118"/>
    </row>
    <row r="62" spans="1:18" x14ac:dyDescent="0.25">
      <c r="A62" s="266">
        <v>169</v>
      </c>
      <c r="B62" s="13" t="s">
        <v>416</v>
      </c>
      <c r="C62" s="267">
        <v>4848</v>
      </c>
      <c r="D62" s="268">
        <v>9</v>
      </c>
      <c r="E62" s="14">
        <v>9508568.6799999997</v>
      </c>
      <c r="F62" s="269">
        <v>105650763.11111109</v>
      </c>
      <c r="G62" s="269">
        <f>Tasaus[[#This Row],[Verotettava tulo (kunnallisvero), €]]*($D$11/100)</f>
        <v>7966067.5385777755</v>
      </c>
      <c r="H62" s="269">
        <v>511648.57942039904</v>
      </c>
      <c r="I62" s="269">
        <v>621271.65065000008</v>
      </c>
      <c r="J62" s="15">
        <f>SUM(Tasaus[[#This Row],[Laskennallinen kunnallisvero, €]:[Laskennallinen kiinteistövero, €]])</f>
        <v>9098987.7686481755</v>
      </c>
      <c r="K62" s="15">
        <f>Tasaus[[#This Row],[Laskennallinen verotulo yhteensä, €]]/Tasaus[[#This Row],[Asukasluku 31.12.2024]]</f>
        <v>1876.8539126749538</v>
      </c>
      <c r="L62" s="34">
        <f>$K$11-Tasaus[[#This Row],[Laskennallinen verotulo yhteensä, €/asukas (=tasausraja)]]</f>
        <v>452.17608732504641</v>
      </c>
      <c r="M62" s="365">
        <v>407</v>
      </c>
      <c r="N62" s="366">
        <v>1972935</v>
      </c>
      <c r="P62" s="116"/>
      <c r="Q62" s="117"/>
      <c r="R62" s="118"/>
    </row>
    <row r="63" spans="1:18" x14ac:dyDescent="0.25">
      <c r="A63" s="266">
        <v>171</v>
      </c>
      <c r="B63" s="13" t="s">
        <v>417</v>
      </c>
      <c r="C63" s="267">
        <v>4552</v>
      </c>
      <c r="D63" s="268">
        <v>8.6</v>
      </c>
      <c r="E63" s="14">
        <v>7954658.7300000004</v>
      </c>
      <c r="F63" s="269">
        <v>92496031.744186044</v>
      </c>
      <c r="G63" s="269">
        <f>Tasaus[[#This Row],[Verotettava tulo (kunnallisvero), €]]*($D$11/100)</f>
        <v>6974200.7935116272</v>
      </c>
      <c r="H63" s="269">
        <v>1311025.7029109935</v>
      </c>
      <c r="I63" s="269">
        <v>701539.99875000003</v>
      </c>
      <c r="J63" s="15">
        <f>SUM(Tasaus[[#This Row],[Laskennallinen kunnallisvero, €]:[Laskennallinen kiinteistövero, €]])</f>
        <v>8986766.4951726198</v>
      </c>
      <c r="K63" s="15">
        <f>Tasaus[[#This Row],[Laskennallinen verotulo yhteensä, €]]/Tasaus[[#This Row],[Asukasluku 31.12.2024]]</f>
        <v>1974.2457151082206</v>
      </c>
      <c r="L63" s="34">
        <f>$K$11-Tasaus[[#This Row],[Laskennallinen verotulo yhteensä, €/asukas (=tasausraja)]]</f>
        <v>354.78428489177963</v>
      </c>
      <c r="M63" s="365">
        <v>319</v>
      </c>
      <c r="N63" s="366">
        <v>1453480</v>
      </c>
      <c r="P63" s="116"/>
      <c r="Q63" s="117"/>
      <c r="R63" s="118"/>
    </row>
    <row r="64" spans="1:18" x14ac:dyDescent="0.25">
      <c r="A64" s="266">
        <v>172</v>
      </c>
      <c r="B64" s="13" t="s">
        <v>418</v>
      </c>
      <c r="C64" s="267">
        <v>4099</v>
      </c>
      <c r="D64" s="268">
        <v>9</v>
      </c>
      <c r="E64" s="14">
        <v>6371330.1200000001</v>
      </c>
      <c r="F64" s="269">
        <v>70792556.888888896</v>
      </c>
      <c r="G64" s="269">
        <f>Tasaus[[#This Row],[Verotettava tulo (kunnallisvero), €]]*($D$11/100)</f>
        <v>5337758.7894222224</v>
      </c>
      <c r="H64" s="269">
        <v>1238624.0824812718</v>
      </c>
      <c r="I64" s="269">
        <v>946989.86524999992</v>
      </c>
      <c r="J64" s="15">
        <f>SUM(Tasaus[[#This Row],[Laskennallinen kunnallisvero, €]:[Laskennallinen kiinteistövero, €]])</f>
        <v>7523372.7371534938</v>
      </c>
      <c r="K64" s="15">
        <f>Tasaus[[#This Row],[Laskennallinen verotulo yhteensä, €]]/Tasaus[[#This Row],[Asukasluku 31.12.2024]]</f>
        <v>1835.4166228722845</v>
      </c>
      <c r="L64" s="34">
        <f>$K$11-Tasaus[[#This Row],[Laskennallinen verotulo yhteensä, €/asukas (=tasausraja)]]</f>
        <v>493.61337712771569</v>
      </c>
      <c r="M64" s="365">
        <v>444</v>
      </c>
      <c r="N64" s="366">
        <v>1820989</v>
      </c>
      <c r="P64" s="116"/>
      <c r="Q64" s="117"/>
      <c r="R64" s="118"/>
    </row>
    <row r="65" spans="1:18" x14ac:dyDescent="0.25">
      <c r="A65" s="266">
        <v>176</v>
      </c>
      <c r="B65" s="13" t="s">
        <v>419</v>
      </c>
      <c r="C65" s="267">
        <v>4160</v>
      </c>
      <c r="D65" s="268">
        <v>8.5</v>
      </c>
      <c r="E65" s="14">
        <v>5824693.9299999997</v>
      </c>
      <c r="F65" s="269">
        <v>68525810.941176474</v>
      </c>
      <c r="G65" s="269">
        <f>Tasaus[[#This Row],[Verotettava tulo (kunnallisvero), €]]*($D$11/100)</f>
        <v>5166846.1449647062</v>
      </c>
      <c r="H65" s="269">
        <v>1682613.0524826807</v>
      </c>
      <c r="I65" s="269">
        <v>818093.26165</v>
      </c>
      <c r="J65" s="15">
        <f>SUM(Tasaus[[#This Row],[Laskennallinen kunnallisvero, €]:[Laskennallinen kiinteistövero, €]])</f>
        <v>7667552.4590973863</v>
      </c>
      <c r="K65" s="15">
        <f>Tasaus[[#This Row],[Laskennallinen verotulo yhteensä, €]]/Tasaus[[#This Row],[Asukasluku 31.12.2024]]</f>
        <v>1843.161648821487</v>
      </c>
      <c r="L65" s="34">
        <f>$K$11-Tasaus[[#This Row],[Laskennallinen verotulo yhteensä, €/asukas (=tasausraja)]]</f>
        <v>485.86835117851319</v>
      </c>
      <c r="M65" s="365">
        <v>437</v>
      </c>
      <c r="N65" s="366">
        <v>1819091</v>
      </c>
      <c r="P65" s="116"/>
      <c r="Q65" s="117"/>
      <c r="R65" s="118"/>
    </row>
    <row r="66" spans="1:18" x14ac:dyDescent="0.25">
      <c r="A66" s="266">
        <v>177</v>
      </c>
      <c r="B66" s="13" t="s">
        <v>420</v>
      </c>
      <c r="C66" s="267">
        <v>1668</v>
      </c>
      <c r="D66" s="268">
        <v>8.4</v>
      </c>
      <c r="E66" s="14">
        <v>2769515.87</v>
      </c>
      <c r="F66" s="269">
        <v>32970427.023809522</v>
      </c>
      <c r="G66" s="269">
        <f>Tasaus[[#This Row],[Verotettava tulo (kunnallisvero), €]]*($D$11/100)</f>
        <v>2485970.1975952378</v>
      </c>
      <c r="H66" s="269">
        <v>1305058.6010592675</v>
      </c>
      <c r="I66" s="269">
        <v>321330.64070000005</v>
      </c>
      <c r="J66" s="15">
        <f>SUM(Tasaus[[#This Row],[Laskennallinen kunnallisvero, €]:[Laskennallinen kiinteistövero, €]])</f>
        <v>4112359.4393545049</v>
      </c>
      <c r="K66" s="15">
        <f>Tasaus[[#This Row],[Laskennallinen verotulo yhteensä, €]]/Tasaus[[#This Row],[Asukasluku 31.12.2024]]</f>
        <v>2465.4433089655304</v>
      </c>
      <c r="L66" s="34">
        <f>$K$11-Tasaus[[#This Row],[Laskennallinen verotulo yhteensä, €/asukas (=tasausraja)]]</f>
        <v>-136.41330896553018</v>
      </c>
      <c r="M66" s="365">
        <v>-14</v>
      </c>
      <c r="N66" s="366">
        <v>-22754</v>
      </c>
      <c r="P66" s="116"/>
      <c r="Q66" s="117"/>
      <c r="R66" s="118"/>
    </row>
    <row r="67" spans="1:18" x14ac:dyDescent="0.25">
      <c r="A67" s="266">
        <v>178</v>
      </c>
      <c r="B67" s="13" t="s">
        <v>421</v>
      </c>
      <c r="C67" s="267">
        <v>5674</v>
      </c>
      <c r="D67" s="268">
        <v>9.1</v>
      </c>
      <c r="E67" s="14">
        <v>9375074.5</v>
      </c>
      <c r="F67" s="269">
        <v>103022796.70329671</v>
      </c>
      <c r="G67" s="269">
        <f>Tasaus[[#This Row],[Verotettava tulo (kunnallisvero), €]]*($D$11/100)</f>
        <v>7767918.8714285707</v>
      </c>
      <c r="H67" s="269">
        <v>1961582.9995010148</v>
      </c>
      <c r="I67" s="269">
        <v>1090268.8886000002</v>
      </c>
      <c r="J67" s="15">
        <f>SUM(Tasaus[[#This Row],[Laskennallinen kunnallisvero, €]:[Laskennallinen kiinteistövero, €]])</f>
        <v>10819770.759529587</v>
      </c>
      <c r="K67" s="15">
        <f>Tasaus[[#This Row],[Laskennallinen verotulo yhteensä, €]]/Tasaus[[#This Row],[Asukasluku 31.12.2024]]</f>
        <v>1906.9035529660887</v>
      </c>
      <c r="L67" s="34">
        <f>$K$11-Tasaus[[#This Row],[Laskennallinen verotulo yhteensä, €/asukas (=tasausraja)]]</f>
        <v>422.12644703391152</v>
      </c>
      <c r="M67" s="365">
        <v>380</v>
      </c>
      <c r="N67" s="366">
        <v>2155631</v>
      </c>
      <c r="P67" s="116"/>
      <c r="Q67" s="117"/>
      <c r="R67" s="118"/>
    </row>
    <row r="68" spans="1:18" x14ac:dyDescent="0.25">
      <c r="A68" s="266">
        <v>179</v>
      </c>
      <c r="B68" s="13" t="s">
        <v>422</v>
      </c>
      <c r="C68" s="267">
        <v>149194</v>
      </c>
      <c r="D68" s="268">
        <v>8.1</v>
      </c>
      <c r="E68" s="14">
        <v>262503471.28</v>
      </c>
      <c r="F68" s="269">
        <v>3240783596.0493827</v>
      </c>
      <c r="G68" s="269">
        <f>Tasaus[[#This Row],[Verotettava tulo (kunnallisvero), €]]*($D$11/100)</f>
        <v>244355083.14212343</v>
      </c>
      <c r="H68" s="269">
        <v>28073438.276464116</v>
      </c>
      <c r="I68" s="269">
        <v>27174161.801899996</v>
      </c>
      <c r="J68" s="15">
        <f>SUM(Tasaus[[#This Row],[Laskennallinen kunnallisvero, €]:[Laskennallinen kiinteistövero, €]])</f>
        <v>299602683.22048753</v>
      </c>
      <c r="K68" s="15">
        <f>Tasaus[[#This Row],[Laskennallinen verotulo yhteensä, €]]/Tasaus[[#This Row],[Asukasluku 31.12.2024]]</f>
        <v>2008.1416358599377</v>
      </c>
      <c r="L68" s="34">
        <f>$K$11-Tasaus[[#This Row],[Laskennallinen verotulo yhteensä, €/asukas (=tasausraja)]]</f>
        <v>320.88836414006255</v>
      </c>
      <c r="M68" s="365">
        <v>289</v>
      </c>
      <c r="N68" s="366">
        <v>43087157</v>
      </c>
      <c r="P68" s="116"/>
      <c r="Q68" s="117"/>
      <c r="R68" s="118"/>
    </row>
    <row r="69" spans="1:18" x14ac:dyDescent="0.25">
      <c r="A69" s="266">
        <v>181</v>
      </c>
      <c r="B69" s="13" t="s">
        <v>423</v>
      </c>
      <c r="C69" s="267">
        <v>1658</v>
      </c>
      <c r="D69" s="268">
        <v>10</v>
      </c>
      <c r="E69" s="14">
        <v>2996320.86</v>
      </c>
      <c r="F69" s="269">
        <v>29963208.600000001</v>
      </c>
      <c r="G69" s="269">
        <f>Tasaus[[#This Row],[Verotettava tulo (kunnallisvero), €]]*($D$11/100)</f>
        <v>2259225.9284399999</v>
      </c>
      <c r="H69" s="269">
        <v>322175.53064296313</v>
      </c>
      <c r="I69" s="269">
        <v>261760.2702</v>
      </c>
      <c r="J69" s="15">
        <f>SUM(Tasaus[[#This Row],[Laskennallinen kunnallisvero, €]:[Laskennallinen kiinteistövero, €]])</f>
        <v>2843161.7292829631</v>
      </c>
      <c r="K69" s="15">
        <f>Tasaus[[#This Row],[Laskennallinen verotulo yhteensä, €]]/Tasaus[[#This Row],[Asukasluku 31.12.2024]]</f>
        <v>1714.8140707376135</v>
      </c>
      <c r="L69" s="34">
        <f>$K$11-Tasaus[[#This Row],[Laskennallinen verotulo yhteensä, €/asukas (=tasausraja)]]</f>
        <v>614.21592926238668</v>
      </c>
      <c r="M69" s="365">
        <v>553</v>
      </c>
      <c r="N69" s="366">
        <v>916533</v>
      </c>
      <c r="P69" s="116"/>
      <c r="Q69" s="117"/>
      <c r="R69" s="118"/>
    </row>
    <row r="70" spans="1:18" x14ac:dyDescent="0.25">
      <c r="A70" s="266">
        <v>182</v>
      </c>
      <c r="B70" s="13" t="s">
        <v>70</v>
      </c>
      <c r="C70" s="267">
        <v>19116</v>
      </c>
      <c r="D70" s="268">
        <v>9.4</v>
      </c>
      <c r="E70" s="14">
        <v>38231734.100000001</v>
      </c>
      <c r="F70" s="269">
        <v>406720575.53191483</v>
      </c>
      <c r="G70" s="269">
        <f>Tasaus[[#This Row],[Verotettava tulo (kunnallisvero), €]]*($D$11/100)</f>
        <v>30666731.395106375</v>
      </c>
      <c r="H70" s="269">
        <v>6236611.6722358316</v>
      </c>
      <c r="I70" s="269">
        <v>3843013.6098000002</v>
      </c>
      <c r="J70" s="15">
        <f>SUM(Tasaus[[#This Row],[Laskennallinen kunnallisvero, €]:[Laskennallinen kiinteistövero, €]])</f>
        <v>40746356.67714221</v>
      </c>
      <c r="K70" s="15">
        <f>Tasaus[[#This Row],[Laskennallinen verotulo yhteensä, €]]/Tasaus[[#This Row],[Asukasluku 31.12.2024]]</f>
        <v>2131.5315273667197</v>
      </c>
      <c r="L70" s="34">
        <f>$K$11-Tasaus[[#This Row],[Laskennallinen verotulo yhteensä, €/asukas (=tasausraja)]]</f>
        <v>197.49847263328047</v>
      </c>
      <c r="M70" s="365">
        <v>178</v>
      </c>
      <c r="N70" s="366">
        <v>3397843</v>
      </c>
      <c r="P70" s="116"/>
      <c r="Q70" s="117"/>
      <c r="R70" s="118"/>
    </row>
    <row r="71" spans="1:18" x14ac:dyDescent="0.25">
      <c r="A71" s="266">
        <v>186</v>
      </c>
      <c r="B71" s="13" t="s">
        <v>424</v>
      </c>
      <c r="C71" s="267">
        <v>46871</v>
      </c>
      <c r="D71" s="268">
        <v>7.6</v>
      </c>
      <c r="E71" s="14">
        <v>94851954.579999998</v>
      </c>
      <c r="F71" s="269">
        <v>1248052033.9473684</v>
      </c>
      <c r="G71" s="269">
        <f>Tasaus[[#This Row],[Verotettava tulo (kunnallisvero), €]]*($D$11/100)</f>
        <v>94103123.359631568</v>
      </c>
      <c r="H71" s="269">
        <v>4555309.6631102087</v>
      </c>
      <c r="I71" s="269">
        <v>8044938.0319999997</v>
      </c>
      <c r="J71" s="15">
        <f>SUM(Tasaus[[#This Row],[Laskennallinen kunnallisvero, €]:[Laskennallinen kiinteistövero, €]])</f>
        <v>106703371.05474178</v>
      </c>
      <c r="K71" s="15">
        <f>Tasaus[[#This Row],[Laskennallinen verotulo yhteensä, €]]/Tasaus[[#This Row],[Asukasluku 31.12.2024]]</f>
        <v>2276.5328466374044</v>
      </c>
      <c r="L71" s="34">
        <f>$K$11-Tasaus[[#This Row],[Laskennallinen verotulo yhteensä, €/asukas (=tasausraja)]]</f>
        <v>52.497153362595782</v>
      </c>
      <c r="M71" s="365">
        <v>47</v>
      </c>
      <c r="N71" s="366">
        <v>2214535</v>
      </c>
      <c r="P71" s="116"/>
      <c r="Q71" s="117"/>
      <c r="R71" s="118"/>
    </row>
    <row r="72" spans="1:18" x14ac:dyDescent="0.25">
      <c r="A72" s="266">
        <v>202</v>
      </c>
      <c r="B72" s="13" t="s">
        <v>425</v>
      </c>
      <c r="C72" s="267">
        <v>36551</v>
      </c>
      <c r="D72" s="268">
        <v>7.6</v>
      </c>
      <c r="E72" s="14">
        <v>75880827.049999997</v>
      </c>
      <c r="F72" s="269">
        <v>998431934.86842108</v>
      </c>
      <c r="G72" s="269">
        <f>Tasaus[[#This Row],[Verotettava tulo (kunnallisvero), €]]*($D$11/100)</f>
        <v>75281767.889078945</v>
      </c>
      <c r="H72" s="269">
        <v>5031808.2999032261</v>
      </c>
      <c r="I72" s="269">
        <v>5472993.4924499998</v>
      </c>
      <c r="J72" s="15">
        <f>SUM(Tasaus[[#This Row],[Laskennallinen kunnallisvero, €]:[Laskennallinen kiinteistövero, €]])</f>
        <v>85786569.681432173</v>
      </c>
      <c r="K72" s="15">
        <f>Tasaus[[#This Row],[Laskennallinen verotulo yhteensä, €]]/Tasaus[[#This Row],[Asukasluku 31.12.2024]]</f>
        <v>2347.037555236031</v>
      </c>
      <c r="L72" s="34">
        <f>$K$11-Tasaus[[#This Row],[Laskennallinen verotulo yhteensä, €/asukas (=tasausraja)]]</f>
        <v>-18.007555236030839</v>
      </c>
      <c r="M72" s="365">
        <v>-2</v>
      </c>
      <c r="N72" s="366">
        <v>-65819</v>
      </c>
      <c r="P72" s="116"/>
      <c r="Q72" s="117"/>
      <c r="R72" s="118"/>
    </row>
    <row r="73" spans="1:18" x14ac:dyDescent="0.25">
      <c r="A73" s="266">
        <v>204</v>
      </c>
      <c r="B73" s="13" t="s">
        <v>426</v>
      </c>
      <c r="C73" s="267">
        <v>2589</v>
      </c>
      <c r="D73" s="268">
        <v>9.9</v>
      </c>
      <c r="E73" s="14">
        <v>4318417.32</v>
      </c>
      <c r="F73" s="269">
        <v>43620376.969696969</v>
      </c>
      <c r="G73" s="269">
        <f>Tasaus[[#This Row],[Verotettava tulo (kunnallisvero), €]]*($D$11/100)</f>
        <v>3288976.4235151513</v>
      </c>
      <c r="H73" s="269">
        <v>939238.09467636084</v>
      </c>
      <c r="I73" s="269">
        <v>490228.17845000006</v>
      </c>
      <c r="J73" s="15">
        <f>SUM(Tasaus[[#This Row],[Laskennallinen kunnallisvero, €]:[Laskennallinen kiinteistövero, €]])</f>
        <v>4718442.6966415122</v>
      </c>
      <c r="K73" s="15">
        <f>Tasaus[[#This Row],[Laskennallinen verotulo yhteensä, €]]/Tasaus[[#This Row],[Asukasluku 31.12.2024]]</f>
        <v>1822.4962134575173</v>
      </c>
      <c r="L73" s="34">
        <f>$K$11-Tasaus[[#This Row],[Laskennallinen verotulo yhteensä, €/asukas (=tasausraja)]]</f>
        <v>506.53378654248286</v>
      </c>
      <c r="M73" s="365">
        <v>456</v>
      </c>
      <c r="N73" s="366">
        <v>1180274</v>
      </c>
      <c r="P73" s="116"/>
      <c r="Q73" s="117"/>
      <c r="R73" s="118"/>
    </row>
    <row r="74" spans="1:18" x14ac:dyDescent="0.25">
      <c r="A74" s="266">
        <v>205</v>
      </c>
      <c r="B74" s="13" t="s">
        <v>427</v>
      </c>
      <c r="C74" s="267">
        <v>36433</v>
      </c>
      <c r="D74" s="268">
        <v>8.4</v>
      </c>
      <c r="E74" s="14">
        <v>66352937.329999998</v>
      </c>
      <c r="F74" s="269">
        <v>789915920.59523809</v>
      </c>
      <c r="G74" s="269">
        <f>Tasaus[[#This Row],[Verotettava tulo (kunnallisvero), €]]*($D$11/100)</f>
        <v>59559660.41288095</v>
      </c>
      <c r="H74" s="269">
        <v>8262687.0557661848</v>
      </c>
      <c r="I74" s="269">
        <v>5490057.9327500006</v>
      </c>
      <c r="J74" s="15">
        <f>SUM(Tasaus[[#This Row],[Laskennallinen kunnallisvero, €]:[Laskennallinen kiinteistövero, €]])</f>
        <v>73312405.401397139</v>
      </c>
      <c r="K74" s="15">
        <f>Tasaus[[#This Row],[Laskennallinen verotulo yhteensä, €]]/Tasaus[[#This Row],[Asukasluku 31.12.2024]]</f>
        <v>2012.2527763675002</v>
      </c>
      <c r="L74" s="34">
        <f>$K$11-Tasaus[[#This Row],[Laskennallinen verotulo yhteensä, €/asukas (=tasausraja)]]</f>
        <v>316.77722363249995</v>
      </c>
      <c r="M74" s="365">
        <v>285</v>
      </c>
      <c r="N74" s="366">
        <v>10387030</v>
      </c>
      <c r="P74" s="116"/>
      <c r="Q74" s="117"/>
      <c r="R74" s="118"/>
    </row>
    <row r="75" spans="1:18" x14ac:dyDescent="0.25">
      <c r="A75" s="266">
        <v>208</v>
      </c>
      <c r="B75" s="13" t="s">
        <v>428</v>
      </c>
      <c r="C75" s="267">
        <v>12271</v>
      </c>
      <c r="D75" s="268">
        <v>8.3000000000000007</v>
      </c>
      <c r="E75" s="14">
        <v>19243824.859999999</v>
      </c>
      <c r="F75" s="269">
        <v>231853311.56626508</v>
      </c>
      <c r="G75" s="269">
        <f>Tasaus[[#This Row],[Verotettava tulo (kunnallisvero), €]]*($D$11/100)</f>
        <v>17481739.692096386</v>
      </c>
      <c r="H75" s="269">
        <v>2689648.6015882338</v>
      </c>
      <c r="I75" s="269">
        <v>2228368.2368999999</v>
      </c>
      <c r="J75" s="15">
        <f>SUM(Tasaus[[#This Row],[Laskennallinen kunnallisvero, €]:[Laskennallinen kiinteistövero, €]])</f>
        <v>22399756.530584618</v>
      </c>
      <c r="K75" s="15">
        <f>Tasaus[[#This Row],[Laskennallinen verotulo yhteensä, €]]/Tasaus[[#This Row],[Asukasluku 31.12.2024]]</f>
        <v>1825.4222582173106</v>
      </c>
      <c r="L75" s="34">
        <f>$K$11-Tasaus[[#This Row],[Laskennallinen verotulo yhteensä, €/asukas (=tasausraja)]]</f>
        <v>503.60774178268957</v>
      </c>
      <c r="M75" s="365">
        <v>453</v>
      </c>
      <c r="N75" s="366">
        <v>5561794</v>
      </c>
      <c r="P75" s="116"/>
      <c r="Q75" s="117"/>
      <c r="R75" s="118"/>
    </row>
    <row r="76" spans="1:18" x14ac:dyDescent="0.25">
      <c r="A76" s="266">
        <v>211</v>
      </c>
      <c r="B76" s="13" t="s">
        <v>429</v>
      </c>
      <c r="C76" s="267">
        <v>33951</v>
      </c>
      <c r="D76" s="268">
        <v>9.4</v>
      </c>
      <c r="E76" s="14">
        <v>79681680.370000005</v>
      </c>
      <c r="F76" s="269">
        <v>847677450.74468076</v>
      </c>
      <c r="G76" s="269">
        <f>Tasaus[[#This Row],[Verotettava tulo (kunnallisvero), €]]*($D$11/100)</f>
        <v>63914879.786148928</v>
      </c>
      <c r="H76" s="269">
        <v>4215630.8476918489</v>
      </c>
      <c r="I76" s="269">
        <v>5706235.3306</v>
      </c>
      <c r="J76" s="15">
        <f>SUM(Tasaus[[#This Row],[Laskennallinen kunnallisvero, €]:[Laskennallinen kiinteistövero, €]])</f>
        <v>73836745.964440763</v>
      </c>
      <c r="K76" s="15">
        <f>Tasaus[[#This Row],[Laskennallinen verotulo yhteensä, €]]/Tasaus[[#This Row],[Asukasluku 31.12.2024]]</f>
        <v>2174.8032742611636</v>
      </c>
      <c r="L76" s="34">
        <f>$K$11-Tasaus[[#This Row],[Laskennallinen verotulo yhteensä, €/asukas (=tasausraja)]]</f>
        <v>154.22672573883665</v>
      </c>
      <c r="M76" s="365">
        <v>139</v>
      </c>
      <c r="N76" s="366">
        <v>4712536</v>
      </c>
      <c r="P76" s="116"/>
      <c r="Q76" s="117"/>
      <c r="R76" s="118"/>
    </row>
    <row r="77" spans="1:18" x14ac:dyDescent="0.25">
      <c r="A77" s="266">
        <v>213</v>
      </c>
      <c r="B77" s="13" t="s">
        <v>430</v>
      </c>
      <c r="C77" s="267">
        <v>5062</v>
      </c>
      <c r="D77" s="268">
        <v>9.4</v>
      </c>
      <c r="E77" s="14">
        <v>8809956.5600000005</v>
      </c>
      <c r="F77" s="269">
        <v>93722942.127659574</v>
      </c>
      <c r="G77" s="269">
        <f>Tasaus[[#This Row],[Verotettava tulo (kunnallisvero), €]]*($D$11/100)</f>
        <v>7066709.8364255317</v>
      </c>
      <c r="H77" s="269">
        <v>2200807.0408286555</v>
      </c>
      <c r="I77" s="269">
        <v>1281999.9935000001</v>
      </c>
      <c r="J77" s="15">
        <f>SUM(Tasaus[[#This Row],[Laskennallinen kunnallisvero, €]:[Laskennallinen kiinteistövero, €]])</f>
        <v>10549516.870754188</v>
      </c>
      <c r="K77" s="15">
        <f>Tasaus[[#This Row],[Laskennallinen verotulo yhteensä, €]]/Tasaus[[#This Row],[Asukasluku 31.12.2024]]</f>
        <v>2084.0610175334232</v>
      </c>
      <c r="L77" s="34">
        <f>$K$11-Tasaus[[#This Row],[Laskennallinen verotulo yhteensä, €/asukas (=tasausraja)]]</f>
        <v>244.96898246657702</v>
      </c>
      <c r="M77" s="365">
        <v>220</v>
      </c>
      <c r="N77" s="366">
        <v>1116030</v>
      </c>
      <c r="P77" s="116"/>
      <c r="Q77" s="117"/>
      <c r="R77" s="118"/>
    </row>
    <row r="78" spans="1:18" x14ac:dyDescent="0.25">
      <c r="A78" s="266">
        <v>214</v>
      </c>
      <c r="B78" s="13" t="s">
        <v>431</v>
      </c>
      <c r="C78" s="267">
        <v>12478</v>
      </c>
      <c r="D78" s="268">
        <v>9.1</v>
      </c>
      <c r="E78" s="14">
        <v>21484623.32</v>
      </c>
      <c r="F78" s="269">
        <v>236094761.7582418</v>
      </c>
      <c r="G78" s="269">
        <f>Tasaus[[#This Row],[Verotettava tulo (kunnallisvero), €]]*($D$11/100)</f>
        <v>17801545.036571432</v>
      </c>
      <c r="H78" s="269">
        <v>3007902.5932669593</v>
      </c>
      <c r="I78" s="269">
        <v>2150010.5069999998</v>
      </c>
      <c r="J78" s="15">
        <f>SUM(Tasaus[[#This Row],[Laskennallinen kunnallisvero, €]:[Laskennallinen kiinteistövero, €]])</f>
        <v>22959458.136838391</v>
      </c>
      <c r="K78" s="15">
        <f>Tasaus[[#This Row],[Laskennallinen verotulo yhteensä, €]]/Tasaus[[#This Row],[Asukasluku 31.12.2024]]</f>
        <v>1839.995042221381</v>
      </c>
      <c r="L78" s="34">
        <f>$K$11-Tasaus[[#This Row],[Laskennallinen verotulo yhteensä, €/asukas (=tasausraja)]]</f>
        <v>489.03495777861917</v>
      </c>
      <c r="M78" s="365">
        <v>440</v>
      </c>
      <c r="N78" s="366">
        <v>5491960</v>
      </c>
      <c r="P78" s="116"/>
      <c r="Q78" s="117"/>
      <c r="R78" s="118"/>
    </row>
    <row r="79" spans="1:18" x14ac:dyDescent="0.25">
      <c r="A79" s="266">
        <v>216</v>
      </c>
      <c r="B79" s="13" t="s">
        <v>432</v>
      </c>
      <c r="C79" s="267">
        <v>1186</v>
      </c>
      <c r="D79" s="268">
        <v>9.1999999999999993</v>
      </c>
      <c r="E79" s="14">
        <v>1858294.59</v>
      </c>
      <c r="F79" s="269">
        <v>20198854.239130437</v>
      </c>
      <c r="G79" s="269">
        <f>Tasaus[[#This Row],[Verotettava tulo (kunnallisvero), €]]*($D$11/100)</f>
        <v>1522993.6096304348</v>
      </c>
      <c r="H79" s="269">
        <v>563136.09811465093</v>
      </c>
      <c r="I79" s="269">
        <v>304865.34289999999</v>
      </c>
      <c r="J79" s="15">
        <f>SUM(Tasaus[[#This Row],[Laskennallinen kunnallisvero, €]:[Laskennallinen kiinteistövero, €]])</f>
        <v>2390995.0506450855</v>
      </c>
      <c r="K79" s="15">
        <f>Tasaus[[#This Row],[Laskennallinen verotulo yhteensä, €]]/Tasaus[[#This Row],[Asukasluku 31.12.2024]]</f>
        <v>2016.0160629385207</v>
      </c>
      <c r="L79" s="34">
        <f>$K$11-Tasaus[[#This Row],[Laskennallinen verotulo yhteensä, €/asukas (=tasausraja)]]</f>
        <v>313.01393706147951</v>
      </c>
      <c r="M79" s="365">
        <v>282</v>
      </c>
      <c r="N79" s="366">
        <v>334111</v>
      </c>
      <c r="P79" s="116"/>
      <c r="Q79" s="117"/>
      <c r="R79" s="118"/>
    </row>
    <row r="80" spans="1:18" x14ac:dyDescent="0.25">
      <c r="A80" s="266">
        <v>217</v>
      </c>
      <c r="B80" s="13" t="s">
        <v>433</v>
      </c>
      <c r="C80" s="267">
        <v>5264</v>
      </c>
      <c r="D80" s="268">
        <v>9.6999999999999993</v>
      </c>
      <c r="E80" s="14">
        <v>9700419.3499999996</v>
      </c>
      <c r="F80" s="269">
        <v>100004323.1958763</v>
      </c>
      <c r="G80" s="269">
        <f>Tasaus[[#This Row],[Verotettava tulo (kunnallisvero), €]]*($D$11/100)</f>
        <v>7540325.9689690722</v>
      </c>
      <c r="H80" s="269">
        <v>901220.6905172189</v>
      </c>
      <c r="I80" s="269">
        <v>730065.86745000002</v>
      </c>
      <c r="J80" s="15">
        <f>SUM(Tasaus[[#This Row],[Laskennallinen kunnallisvero, €]:[Laskennallinen kiinteistövero, €]])</f>
        <v>9171612.5269362926</v>
      </c>
      <c r="K80" s="15">
        <f>Tasaus[[#This Row],[Laskennallinen verotulo yhteensä, €]]/Tasaus[[#This Row],[Asukasluku 31.12.2024]]</f>
        <v>1742.3276077006635</v>
      </c>
      <c r="L80" s="34">
        <f>$K$11-Tasaus[[#This Row],[Laskennallinen verotulo yhteensä, €/asukas (=tasausraja)]]</f>
        <v>586.70239229933668</v>
      </c>
      <c r="M80" s="365">
        <v>528</v>
      </c>
      <c r="N80" s="366">
        <v>2779561</v>
      </c>
      <c r="P80" s="116"/>
      <c r="Q80" s="117"/>
      <c r="R80" s="118"/>
    </row>
    <row r="81" spans="1:18" x14ac:dyDescent="0.25">
      <c r="A81" s="266">
        <v>218</v>
      </c>
      <c r="B81" s="13" t="s">
        <v>434</v>
      </c>
      <c r="C81" s="267">
        <v>1159</v>
      </c>
      <c r="D81" s="268">
        <v>9.8000000000000007</v>
      </c>
      <c r="E81" s="14">
        <v>1940647.99</v>
      </c>
      <c r="F81" s="269">
        <v>19802530.51020408</v>
      </c>
      <c r="G81" s="269">
        <f>Tasaus[[#This Row],[Verotettava tulo (kunnallisvero), €]]*($D$11/100)</f>
        <v>1493110.8004693876</v>
      </c>
      <c r="H81" s="269">
        <v>257319.72082993464</v>
      </c>
      <c r="I81" s="269">
        <v>155743.32870000001</v>
      </c>
      <c r="J81" s="15">
        <f>SUM(Tasaus[[#This Row],[Laskennallinen kunnallisvero, €]:[Laskennallinen kiinteistövero, €]])</f>
        <v>1906173.8499993221</v>
      </c>
      <c r="K81" s="15">
        <f>Tasaus[[#This Row],[Laskennallinen verotulo yhteensä, €]]/Tasaus[[#This Row],[Asukasluku 31.12.2024]]</f>
        <v>1644.6711389122711</v>
      </c>
      <c r="L81" s="34">
        <f>$K$11-Tasaus[[#This Row],[Laskennallinen verotulo yhteensä, €/asukas (=tasausraja)]]</f>
        <v>684.35886108772911</v>
      </c>
      <c r="M81" s="365">
        <v>616</v>
      </c>
      <c r="N81" s="366">
        <v>713855</v>
      </c>
      <c r="P81" s="116"/>
      <c r="Q81" s="117"/>
      <c r="R81" s="118"/>
    </row>
    <row r="82" spans="1:18" x14ac:dyDescent="0.25">
      <c r="A82" s="266">
        <v>224</v>
      </c>
      <c r="B82" s="13" t="s">
        <v>435</v>
      </c>
      <c r="C82" s="267">
        <v>8440</v>
      </c>
      <c r="D82" s="268">
        <v>8.9</v>
      </c>
      <c r="E82" s="14">
        <v>15658658.970000001</v>
      </c>
      <c r="F82" s="269">
        <v>175939988.42696628</v>
      </c>
      <c r="G82" s="269">
        <f>Tasaus[[#This Row],[Verotettava tulo (kunnallisvero), €]]*($D$11/100)</f>
        <v>13265875.127393257</v>
      </c>
      <c r="H82" s="269">
        <v>974630.02395166561</v>
      </c>
      <c r="I82" s="269">
        <v>1190695.67475</v>
      </c>
      <c r="J82" s="15">
        <f>SUM(Tasaus[[#This Row],[Laskennallinen kunnallisvero, €]:[Laskennallinen kiinteistövero, €]])</f>
        <v>15431200.826094924</v>
      </c>
      <c r="K82" s="15">
        <f>Tasaus[[#This Row],[Laskennallinen verotulo yhteensä, €]]/Tasaus[[#This Row],[Asukasluku 31.12.2024]]</f>
        <v>1828.3413301060336</v>
      </c>
      <c r="L82" s="34">
        <f>$K$11-Tasaus[[#This Row],[Laskennallinen verotulo yhteensä, €/asukas (=tasausraja)]]</f>
        <v>500.68866989396656</v>
      </c>
      <c r="M82" s="365">
        <v>451</v>
      </c>
      <c r="N82" s="366">
        <v>3803231</v>
      </c>
      <c r="P82" s="116"/>
      <c r="Q82" s="117"/>
      <c r="R82" s="118"/>
    </row>
    <row r="83" spans="1:18" x14ac:dyDescent="0.25">
      <c r="A83" s="266">
        <v>226</v>
      </c>
      <c r="B83" s="13" t="s">
        <v>436</v>
      </c>
      <c r="C83" s="267">
        <v>3573</v>
      </c>
      <c r="D83" s="268">
        <v>9</v>
      </c>
      <c r="E83" s="14">
        <v>5658403.2000000002</v>
      </c>
      <c r="F83" s="269">
        <v>62871146.666666657</v>
      </c>
      <c r="G83" s="269">
        <f>Tasaus[[#This Row],[Verotettava tulo (kunnallisvero), €]]*($D$11/100)</f>
        <v>4740484.4586666655</v>
      </c>
      <c r="H83" s="269">
        <v>1272489.1954857477</v>
      </c>
      <c r="I83" s="269">
        <v>676962.29744999995</v>
      </c>
      <c r="J83" s="15">
        <f>SUM(Tasaus[[#This Row],[Laskennallinen kunnallisvero, €]:[Laskennallinen kiinteistövero, €]])</f>
        <v>6689935.9516024124</v>
      </c>
      <c r="K83" s="15">
        <f>Tasaus[[#This Row],[Laskennallinen verotulo yhteensä, €]]/Tasaus[[#This Row],[Asukasluku 31.12.2024]]</f>
        <v>1872.3582288279911</v>
      </c>
      <c r="L83" s="34">
        <f>$K$11-Tasaus[[#This Row],[Laskennallinen verotulo yhteensä, €/asukas (=tasausraja)]]</f>
        <v>456.67177117200913</v>
      </c>
      <c r="M83" s="365">
        <v>411</v>
      </c>
      <c r="N83" s="366">
        <v>1468519</v>
      </c>
      <c r="P83" s="116"/>
      <c r="Q83" s="117"/>
      <c r="R83" s="118"/>
    </row>
    <row r="84" spans="1:18" x14ac:dyDescent="0.25">
      <c r="A84" s="266">
        <v>230</v>
      </c>
      <c r="B84" s="13" t="s">
        <v>437</v>
      </c>
      <c r="C84" s="267">
        <v>2170</v>
      </c>
      <c r="D84" s="268">
        <v>8.9</v>
      </c>
      <c r="E84" s="14">
        <v>3184079.62</v>
      </c>
      <c r="F84" s="269">
        <v>35776175.505617976</v>
      </c>
      <c r="G84" s="269">
        <f>Tasaus[[#This Row],[Verotettava tulo (kunnallisvero), €]]*($D$11/100)</f>
        <v>2697523.6331235953</v>
      </c>
      <c r="H84" s="269">
        <v>643260.7839348577</v>
      </c>
      <c r="I84" s="269">
        <v>359480.63179999997</v>
      </c>
      <c r="J84" s="15">
        <f>SUM(Tasaus[[#This Row],[Laskennallinen kunnallisvero, €]:[Laskennallinen kiinteistövero, €]])</f>
        <v>3700265.0488584531</v>
      </c>
      <c r="K84" s="15">
        <f>Tasaus[[#This Row],[Laskennallinen verotulo yhteensä, €]]/Tasaus[[#This Row],[Asukasluku 31.12.2024]]</f>
        <v>1705.1912667550475</v>
      </c>
      <c r="L84" s="34">
        <f>$K$11-Tasaus[[#This Row],[Laskennallinen verotulo yhteensä, €/asukas (=tasausraja)]]</f>
        <v>623.83873324495266</v>
      </c>
      <c r="M84" s="365">
        <v>561</v>
      </c>
      <c r="N84" s="366">
        <v>1218357</v>
      </c>
      <c r="P84" s="116"/>
      <c r="Q84" s="117"/>
      <c r="R84" s="118"/>
    </row>
    <row r="85" spans="1:18" x14ac:dyDescent="0.25">
      <c r="A85" s="266">
        <v>231</v>
      </c>
      <c r="B85" s="13" t="s">
        <v>438</v>
      </c>
      <c r="C85" s="267">
        <v>1241</v>
      </c>
      <c r="D85" s="268">
        <v>10.3</v>
      </c>
      <c r="E85" s="14">
        <v>2799366.49</v>
      </c>
      <c r="F85" s="269">
        <v>27178315.436893206</v>
      </c>
      <c r="G85" s="269">
        <f>Tasaus[[#This Row],[Verotettava tulo (kunnallisvero), €]]*($D$11/100)</f>
        <v>2049244.9839417476</v>
      </c>
      <c r="H85" s="269">
        <v>569923.85033759347</v>
      </c>
      <c r="I85" s="269">
        <v>277631.36225000001</v>
      </c>
      <c r="J85" s="15">
        <f>SUM(Tasaus[[#This Row],[Laskennallinen kunnallisvero, €]:[Laskennallinen kiinteistövero, €]])</f>
        <v>2896800.1965293409</v>
      </c>
      <c r="K85" s="15">
        <f>Tasaus[[#This Row],[Laskennallinen verotulo yhteensä, €]]/Tasaus[[#This Row],[Asukasluku 31.12.2024]]</f>
        <v>2334.2467337061571</v>
      </c>
      <c r="L85" s="34">
        <f>$K$11-Tasaus[[#This Row],[Laskennallinen verotulo yhteensä, €/asukas (=tasausraja)]]</f>
        <v>-5.2167337061569015</v>
      </c>
      <c r="M85" s="365">
        <v>-1</v>
      </c>
      <c r="N85" s="366">
        <v>-647</v>
      </c>
      <c r="P85" s="116"/>
      <c r="Q85" s="117"/>
      <c r="R85" s="118"/>
    </row>
    <row r="86" spans="1:18" x14ac:dyDescent="0.25">
      <c r="A86" s="266">
        <v>232</v>
      </c>
      <c r="B86" s="13" t="s">
        <v>439</v>
      </c>
      <c r="C86" s="267">
        <v>12518</v>
      </c>
      <c r="D86" s="268">
        <v>9.6</v>
      </c>
      <c r="E86" s="14">
        <v>21780183.34</v>
      </c>
      <c r="F86" s="269">
        <v>226876909.79166669</v>
      </c>
      <c r="G86" s="269">
        <f>Tasaus[[#This Row],[Verotettava tulo (kunnallisvero), €]]*($D$11/100)</f>
        <v>17106518.998291668</v>
      </c>
      <c r="H86" s="269">
        <v>3433464.1997829233</v>
      </c>
      <c r="I86" s="269">
        <v>1944517.90815</v>
      </c>
      <c r="J86" s="15">
        <f>SUM(Tasaus[[#This Row],[Laskennallinen kunnallisvero, €]:[Laskennallinen kiinteistövero, €]])</f>
        <v>22484501.106224589</v>
      </c>
      <c r="K86" s="15">
        <f>Tasaus[[#This Row],[Laskennallinen verotulo yhteensä, €]]/Tasaus[[#This Row],[Asukasluku 31.12.2024]]</f>
        <v>1796.173598516104</v>
      </c>
      <c r="L86" s="34">
        <f>$K$11-Tasaus[[#This Row],[Laskennallinen verotulo yhteensä, €/asukas (=tasausraja)]]</f>
        <v>532.85640148389621</v>
      </c>
      <c r="M86" s="365">
        <v>480</v>
      </c>
      <c r="N86" s="366">
        <v>6003267</v>
      </c>
      <c r="P86" s="116"/>
      <c r="Q86" s="117"/>
      <c r="R86" s="118"/>
    </row>
    <row r="87" spans="1:18" x14ac:dyDescent="0.25">
      <c r="A87" s="266">
        <v>233</v>
      </c>
      <c r="B87" s="13" t="s">
        <v>440</v>
      </c>
      <c r="C87" s="267">
        <v>15050</v>
      </c>
      <c r="D87" s="268">
        <v>9.1</v>
      </c>
      <c r="E87" s="14">
        <v>26154977.48</v>
      </c>
      <c r="F87" s="269">
        <v>287417334.94505495</v>
      </c>
      <c r="G87" s="269">
        <f>Tasaus[[#This Row],[Verotettava tulo (kunnallisvero), €]]*($D$11/100)</f>
        <v>21671267.054857142</v>
      </c>
      <c r="H87" s="269">
        <v>3087029.1956174364</v>
      </c>
      <c r="I87" s="269">
        <v>2522303.8931999998</v>
      </c>
      <c r="J87" s="15">
        <f>SUM(Tasaus[[#This Row],[Laskennallinen kunnallisvero, €]:[Laskennallinen kiinteistövero, €]])</f>
        <v>27280600.143674579</v>
      </c>
      <c r="K87" s="15">
        <f>Tasaus[[#This Row],[Laskennallinen verotulo yhteensä, €]]/Tasaus[[#This Row],[Asukasluku 31.12.2024]]</f>
        <v>1812.6644613737262</v>
      </c>
      <c r="L87" s="34">
        <f>$K$11-Tasaus[[#This Row],[Laskennallinen verotulo yhteensä, €/asukas (=tasausraja)]]</f>
        <v>516.36553862627397</v>
      </c>
      <c r="M87" s="365">
        <v>465</v>
      </c>
      <c r="N87" s="366">
        <v>6994171</v>
      </c>
      <c r="P87" s="116"/>
      <c r="Q87" s="117"/>
      <c r="R87" s="118"/>
    </row>
    <row r="88" spans="1:18" x14ac:dyDescent="0.25">
      <c r="A88" s="266">
        <v>235</v>
      </c>
      <c r="B88" s="13" t="s">
        <v>441</v>
      </c>
      <c r="C88" s="267">
        <v>10253</v>
      </c>
      <c r="D88" s="268">
        <v>4.7</v>
      </c>
      <c r="E88" s="14">
        <v>21641364.309999999</v>
      </c>
      <c r="F88" s="269">
        <v>460454559.78723401</v>
      </c>
      <c r="G88" s="269">
        <f>Tasaus[[#This Row],[Verotettava tulo (kunnallisvero), €]]*($D$11/100)</f>
        <v>34718273.807957441</v>
      </c>
      <c r="H88" s="269">
        <v>1219348.4282926805</v>
      </c>
      <c r="I88" s="269">
        <v>3310777.9661999997</v>
      </c>
      <c r="J88" s="15">
        <f>SUM(Tasaus[[#This Row],[Laskennallinen kunnallisvero, €]:[Laskennallinen kiinteistövero, €]])</f>
        <v>39248400.202450119</v>
      </c>
      <c r="K88" s="15">
        <f>Tasaus[[#This Row],[Laskennallinen verotulo yhteensä, €]]/Tasaus[[#This Row],[Asukasluku 31.12.2024]]</f>
        <v>3827.9918270213711</v>
      </c>
      <c r="L88" s="34">
        <f>$K$11-Tasaus[[#This Row],[Laskennallinen verotulo yhteensä, €/asukas (=tasausraja)]]</f>
        <v>-1498.9618270213709</v>
      </c>
      <c r="M88" s="365">
        <v>-150</v>
      </c>
      <c r="N88" s="366">
        <v>-1536886</v>
      </c>
      <c r="P88" s="116"/>
      <c r="Q88" s="117"/>
      <c r="R88" s="118"/>
    </row>
    <row r="89" spans="1:18" x14ac:dyDescent="0.25">
      <c r="A89" s="266">
        <v>236</v>
      </c>
      <c r="B89" s="13" t="s">
        <v>442</v>
      </c>
      <c r="C89" s="267">
        <v>4118</v>
      </c>
      <c r="D89" s="268">
        <v>9.9</v>
      </c>
      <c r="E89" s="14">
        <v>7763479.3799999999</v>
      </c>
      <c r="F89" s="269">
        <v>78418983.63636364</v>
      </c>
      <c r="G89" s="269">
        <f>Tasaus[[#This Row],[Verotettava tulo (kunnallisvero), €]]*($D$11/100)</f>
        <v>5912791.3661818178</v>
      </c>
      <c r="H89" s="269">
        <v>813294.11977934802</v>
      </c>
      <c r="I89" s="269">
        <v>637703.47265000001</v>
      </c>
      <c r="J89" s="15">
        <f>SUM(Tasaus[[#This Row],[Laskennallinen kunnallisvero, €]:[Laskennallinen kiinteistövero, €]])</f>
        <v>7363788.9586111661</v>
      </c>
      <c r="K89" s="15">
        <f>Tasaus[[#This Row],[Laskennallinen verotulo yhteensä, €]]/Tasaus[[#This Row],[Asukasluku 31.12.2024]]</f>
        <v>1788.1954731935809</v>
      </c>
      <c r="L89" s="34">
        <f>$K$11-Tasaus[[#This Row],[Laskennallinen verotulo yhteensä, €/asukas (=tasausraja)]]</f>
        <v>540.83452680641926</v>
      </c>
      <c r="M89" s="365">
        <v>487</v>
      </c>
      <c r="N89" s="366">
        <v>2004441</v>
      </c>
      <c r="P89" s="116"/>
      <c r="Q89" s="117"/>
      <c r="R89" s="118"/>
    </row>
    <row r="90" spans="1:18" x14ac:dyDescent="0.25">
      <c r="A90" s="266">
        <v>239</v>
      </c>
      <c r="B90" s="13" t="s">
        <v>443</v>
      </c>
      <c r="C90" s="267">
        <v>1985</v>
      </c>
      <c r="D90" s="268">
        <v>8.9</v>
      </c>
      <c r="E90" s="14">
        <v>3174991.8</v>
      </c>
      <c r="F90" s="269">
        <v>35674065.168539323</v>
      </c>
      <c r="G90" s="269">
        <f>Tasaus[[#This Row],[Verotettava tulo (kunnallisvero), €]]*($D$11/100)</f>
        <v>2689824.5137078646</v>
      </c>
      <c r="H90" s="269">
        <v>3406869.2073747362</v>
      </c>
      <c r="I90" s="269">
        <v>317328.68914999993</v>
      </c>
      <c r="J90" s="15">
        <f>SUM(Tasaus[[#This Row],[Laskennallinen kunnallisvero, €]:[Laskennallinen kiinteistövero, €]])</f>
        <v>6414022.4102326008</v>
      </c>
      <c r="K90" s="15">
        <f>Tasaus[[#This Row],[Laskennallinen verotulo yhteensä, €]]/Tasaus[[#This Row],[Asukasluku 31.12.2024]]</f>
        <v>3231.2455467166756</v>
      </c>
      <c r="L90" s="34">
        <f>$K$11-Tasaus[[#This Row],[Laskennallinen verotulo yhteensä, €/asukas (=tasausraja)]]</f>
        <v>-902.21554671667536</v>
      </c>
      <c r="M90" s="365">
        <v>-90</v>
      </c>
      <c r="N90" s="366">
        <v>-179090</v>
      </c>
      <c r="P90" s="116"/>
      <c r="Q90" s="117"/>
      <c r="R90" s="118"/>
    </row>
    <row r="91" spans="1:18" x14ac:dyDescent="0.25">
      <c r="A91" s="266">
        <v>240</v>
      </c>
      <c r="B91" s="13" t="s">
        <v>444</v>
      </c>
      <c r="C91" s="267">
        <v>19402</v>
      </c>
      <c r="D91" s="268">
        <v>9.6</v>
      </c>
      <c r="E91" s="14">
        <v>40064527.149999999</v>
      </c>
      <c r="F91" s="269">
        <v>417338824.47916669</v>
      </c>
      <c r="G91" s="269">
        <f>Tasaus[[#This Row],[Verotettava tulo (kunnallisvero), €]]*($D$11/100)</f>
        <v>31467347.365729164</v>
      </c>
      <c r="H91" s="269">
        <v>6365291.5050196769</v>
      </c>
      <c r="I91" s="269">
        <v>3672477.9257500009</v>
      </c>
      <c r="J91" s="15">
        <f>SUM(Tasaus[[#This Row],[Laskennallinen kunnallisvero, €]:[Laskennallinen kiinteistövero, €]])</f>
        <v>41505116.796498843</v>
      </c>
      <c r="K91" s="15">
        <f>Tasaus[[#This Row],[Laskennallinen verotulo yhteensä, €]]/Tasaus[[#This Row],[Asukasluku 31.12.2024]]</f>
        <v>2139.2184721419876</v>
      </c>
      <c r="L91" s="34">
        <f>$K$11-Tasaus[[#This Row],[Laskennallinen verotulo yhteensä, €/asukas (=tasausraja)]]</f>
        <v>189.8115278580126</v>
      </c>
      <c r="M91" s="365">
        <v>171</v>
      </c>
      <c r="N91" s="366">
        <v>3314451</v>
      </c>
      <c r="P91" s="116"/>
      <c r="Q91" s="117"/>
      <c r="R91" s="118"/>
    </row>
    <row r="92" spans="1:18" x14ac:dyDescent="0.25">
      <c r="A92" s="266">
        <v>241</v>
      </c>
      <c r="B92" s="13" t="s">
        <v>445</v>
      </c>
      <c r="C92" s="267">
        <v>7604</v>
      </c>
      <c r="D92" s="268">
        <v>8.6</v>
      </c>
      <c r="E92" s="14">
        <v>15990141.26</v>
      </c>
      <c r="F92" s="269">
        <v>185931875.11627907</v>
      </c>
      <c r="G92" s="269">
        <f>Tasaus[[#This Row],[Verotettava tulo (kunnallisvero), €]]*($D$11/100)</f>
        <v>14019263.383767441</v>
      </c>
      <c r="H92" s="269">
        <v>1489843.4928920532</v>
      </c>
      <c r="I92" s="269">
        <v>1039805.8181</v>
      </c>
      <c r="J92" s="15">
        <f>SUM(Tasaus[[#This Row],[Laskennallinen kunnallisvero, €]:[Laskennallinen kiinteistövero, €]])</f>
        <v>16548912.694759494</v>
      </c>
      <c r="K92" s="15">
        <f>Tasaus[[#This Row],[Laskennallinen verotulo yhteensä, €]]/Tasaus[[#This Row],[Asukasluku 31.12.2024]]</f>
        <v>2176.3430687479608</v>
      </c>
      <c r="L92" s="34">
        <f>$K$11-Tasaus[[#This Row],[Laskennallinen verotulo yhteensä, €/asukas (=tasausraja)]]</f>
        <v>152.68693125203936</v>
      </c>
      <c r="M92" s="365">
        <v>137</v>
      </c>
      <c r="N92" s="366">
        <v>1044928</v>
      </c>
      <c r="P92" s="116"/>
      <c r="Q92" s="117"/>
      <c r="R92" s="118"/>
    </row>
    <row r="93" spans="1:18" x14ac:dyDescent="0.25">
      <c r="A93" s="266">
        <v>244</v>
      </c>
      <c r="B93" s="13" t="s">
        <v>446</v>
      </c>
      <c r="C93" s="267">
        <v>19657</v>
      </c>
      <c r="D93" s="268">
        <v>8.9</v>
      </c>
      <c r="E93" s="14">
        <v>42412134.219999999</v>
      </c>
      <c r="F93" s="269">
        <v>476540833.93258423</v>
      </c>
      <c r="G93" s="269">
        <f>Tasaus[[#This Row],[Verotettava tulo (kunnallisvero), €]]*($D$11/100)</f>
        <v>35931178.878516845</v>
      </c>
      <c r="H93" s="269">
        <v>4092979.2821394182</v>
      </c>
      <c r="I93" s="269">
        <v>2848327.3402999998</v>
      </c>
      <c r="J93" s="15">
        <f>SUM(Tasaus[[#This Row],[Laskennallinen kunnallisvero, €]:[Laskennallinen kiinteistövero, €]])</f>
        <v>42872485.500956267</v>
      </c>
      <c r="K93" s="15">
        <f>Tasaus[[#This Row],[Laskennallinen verotulo yhteensä, €]]/Tasaus[[#This Row],[Asukasluku 31.12.2024]]</f>
        <v>2181.0289210437131</v>
      </c>
      <c r="L93" s="34">
        <f>$K$11-Tasaus[[#This Row],[Laskennallinen verotulo yhteensä, €/asukas (=tasausraja)]]</f>
        <v>148.00107895628707</v>
      </c>
      <c r="M93" s="365">
        <v>133</v>
      </c>
      <c r="N93" s="366">
        <v>2618331</v>
      </c>
      <c r="P93" s="116"/>
      <c r="Q93" s="117"/>
      <c r="R93" s="118"/>
    </row>
    <row r="94" spans="1:18" x14ac:dyDescent="0.25">
      <c r="A94" s="266">
        <v>245</v>
      </c>
      <c r="B94" s="13" t="s">
        <v>447</v>
      </c>
      <c r="C94" s="267">
        <v>38461</v>
      </c>
      <c r="D94" s="268">
        <v>7</v>
      </c>
      <c r="E94" s="14">
        <v>68277330.379999995</v>
      </c>
      <c r="F94" s="269">
        <v>975390433.99999988</v>
      </c>
      <c r="G94" s="269">
        <f>Tasaus[[#This Row],[Verotettava tulo (kunnallisvero), €]]*($D$11/100)</f>
        <v>73544438.723599985</v>
      </c>
      <c r="H94" s="269">
        <v>5988724.6159073878</v>
      </c>
      <c r="I94" s="269">
        <v>6489903.4611500008</v>
      </c>
      <c r="J94" s="15">
        <f>SUM(Tasaus[[#This Row],[Laskennallinen kunnallisvero, €]:[Laskennallinen kiinteistövero, €]])</f>
        <v>86023066.800657377</v>
      </c>
      <c r="K94" s="15">
        <f>Tasaus[[#This Row],[Laskennallinen verotulo yhteensä, €]]/Tasaus[[#This Row],[Asukasluku 31.12.2024]]</f>
        <v>2236.6310496517867</v>
      </c>
      <c r="L94" s="34">
        <f>$K$11-Tasaus[[#This Row],[Laskennallinen verotulo yhteensä, €/asukas (=tasausraja)]]</f>
        <v>92.398950348213475</v>
      </c>
      <c r="M94" s="365">
        <v>83</v>
      </c>
      <c r="N94" s="366">
        <v>3198380</v>
      </c>
      <c r="P94" s="116"/>
      <c r="Q94" s="117"/>
      <c r="R94" s="118"/>
    </row>
    <row r="95" spans="1:18" x14ac:dyDescent="0.25">
      <c r="A95" s="266">
        <v>249</v>
      </c>
      <c r="B95" s="13" t="s">
        <v>448</v>
      </c>
      <c r="C95" s="267">
        <v>9128</v>
      </c>
      <c r="D95" s="268">
        <v>9.1</v>
      </c>
      <c r="E95" s="14">
        <v>16154825.09</v>
      </c>
      <c r="F95" s="269">
        <v>177525550.43956044</v>
      </c>
      <c r="G95" s="269">
        <f>Tasaus[[#This Row],[Verotettava tulo (kunnallisvero), €]]*($D$11/100)</f>
        <v>13385426.503142856</v>
      </c>
      <c r="H95" s="269">
        <v>2582847.4289618297</v>
      </c>
      <c r="I95" s="269">
        <v>1602781.7724500003</v>
      </c>
      <c r="J95" s="15">
        <f>SUM(Tasaus[[#This Row],[Laskennallinen kunnallisvero, €]:[Laskennallinen kiinteistövero, €]])</f>
        <v>17571055.704554688</v>
      </c>
      <c r="K95" s="15">
        <f>Tasaus[[#This Row],[Laskennallinen verotulo yhteensä, €]]/Tasaus[[#This Row],[Asukasluku 31.12.2024]]</f>
        <v>1924.9622813929325</v>
      </c>
      <c r="L95" s="34">
        <f>$K$11-Tasaus[[#This Row],[Laskennallinen verotulo yhteensä, €/asukas (=tasausraja)]]</f>
        <v>404.06771860706772</v>
      </c>
      <c r="M95" s="365">
        <v>364</v>
      </c>
      <c r="N95" s="366">
        <v>3319497</v>
      </c>
      <c r="P95" s="116"/>
      <c r="Q95" s="117"/>
      <c r="R95" s="118"/>
    </row>
    <row r="96" spans="1:18" x14ac:dyDescent="0.25">
      <c r="A96" s="266">
        <v>250</v>
      </c>
      <c r="B96" s="13" t="s">
        <v>449</v>
      </c>
      <c r="C96" s="267">
        <v>1703</v>
      </c>
      <c r="D96" s="268">
        <v>9.4</v>
      </c>
      <c r="E96" s="14">
        <v>2724712.52</v>
      </c>
      <c r="F96" s="269">
        <v>28986303.404255323</v>
      </c>
      <c r="G96" s="269">
        <f>Tasaus[[#This Row],[Verotettava tulo (kunnallisvero), €]]*($D$11/100)</f>
        <v>2185567.2766808514</v>
      </c>
      <c r="H96" s="269">
        <v>663600.85838980938</v>
      </c>
      <c r="I96" s="269">
        <v>312013.91210000002</v>
      </c>
      <c r="J96" s="15">
        <f>SUM(Tasaus[[#This Row],[Laskennallinen kunnallisvero, €]:[Laskennallinen kiinteistövero, €]])</f>
        <v>3161182.0471706605</v>
      </c>
      <c r="K96" s="15">
        <f>Tasaus[[#This Row],[Laskennallinen verotulo yhteensä, €]]/Tasaus[[#This Row],[Asukasluku 31.12.2024]]</f>
        <v>1856.2431281096069</v>
      </c>
      <c r="L96" s="34">
        <f>$K$11-Tasaus[[#This Row],[Laskennallinen verotulo yhteensä, €/asukas (=tasausraja)]]</f>
        <v>472.78687189039329</v>
      </c>
      <c r="M96" s="365">
        <v>426</v>
      </c>
      <c r="N96" s="366">
        <v>724640</v>
      </c>
      <c r="P96" s="116"/>
      <c r="Q96" s="117"/>
      <c r="R96" s="118"/>
    </row>
    <row r="97" spans="1:18" x14ac:dyDescent="0.25">
      <c r="A97" s="266">
        <v>256</v>
      </c>
      <c r="B97" s="13" t="s">
        <v>450</v>
      </c>
      <c r="C97" s="267">
        <v>1492</v>
      </c>
      <c r="D97" s="268">
        <v>9.5</v>
      </c>
      <c r="E97" s="14">
        <v>2183541.6800000002</v>
      </c>
      <c r="F97" s="269">
        <v>22984649.263157897</v>
      </c>
      <c r="G97" s="269">
        <f>Tasaus[[#This Row],[Verotettava tulo (kunnallisvero), €]]*($D$11/100)</f>
        <v>1733042.5544421053</v>
      </c>
      <c r="H97" s="269">
        <v>519311.54937952821</v>
      </c>
      <c r="I97" s="269">
        <v>217534.69390000004</v>
      </c>
      <c r="J97" s="15">
        <f>SUM(Tasaus[[#This Row],[Laskennallinen kunnallisvero, €]:[Laskennallinen kiinteistövero, €]])</f>
        <v>2469888.7977216332</v>
      </c>
      <c r="K97" s="15">
        <f>Tasaus[[#This Row],[Laskennallinen verotulo yhteensä, €]]/Tasaus[[#This Row],[Asukasluku 31.12.2024]]</f>
        <v>1655.4214461941242</v>
      </c>
      <c r="L97" s="34">
        <f>$K$11-Tasaus[[#This Row],[Laskennallinen verotulo yhteensä, €/asukas (=tasausraja)]]</f>
        <v>673.608553805876</v>
      </c>
      <c r="M97" s="365">
        <v>606</v>
      </c>
      <c r="N97" s="366">
        <v>904522</v>
      </c>
      <c r="P97" s="116"/>
      <c r="Q97" s="117"/>
      <c r="R97" s="118"/>
    </row>
    <row r="98" spans="1:18" x14ac:dyDescent="0.25">
      <c r="A98" s="266">
        <v>257</v>
      </c>
      <c r="B98" s="13" t="s">
        <v>451</v>
      </c>
      <c r="C98" s="267">
        <v>41635</v>
      </c>
      <c r="D98" s="268">
        <v>7.1</v>
      </c>
      <c r="E98" s="14">
        <v>87897743.409999996</v>
      </c>
      <c r="F98" s="269">
        <v>1237996386.0563381</v>
      </c>
      <c r="G98" s="269">
        <f>Tasaus[[#This Row],[Verotettava tulo (kunnallisvero), €]]*($D$11/100)</f>
        <v>93344927.508647889</v>
      </c>
      <c r="H98" s="269">
        <v>4521226.1023211312</v>
      </c>
      <c r="I98" s="269">
        <v>8967213.5859000012</v>
      </c>
      <c r="J98" s="15">
        <f>SUM(Tasaus[[#This Row],[Laskennallinen kunnallisvero, €]:[Laskennallinen kiinteistövero, €]])</f>
        <v>106833367.19686902</v>
      </c>
      <c r="K98" s="15">
        <f>Tasaus[[#This Row],[Laskennallinen verotulo yhteensä, €]]/Tasaus[[#This Row],[Asukasluku 31.12.2024]]</f>
        <v>2565.9509354357874</v>
      </c>
      <c r="L98" s="34">
        <f>$K$11-Tasaus[[#This Row],[Laskennallinen verotulo yhteensä, €/asukas (=tasausraja)]]</f>
        <v>-236.92093543578721</v>
      </c>
      <c r="M98" s="365">
        <v>-24</v>
      </c>
      <c r="N98" s="366">
        <v>-986420</v>
      </c>
      <c r="P98" s="116"/>
      <c r="Q98" s="117"/>
      <c r="R98" s="118"/>
    </row>
    <row r="99" spans="1:18" x14ac:dyDescent="0.25">
      <c r="A99" s="266">
        <v>260</v>
      </c>
      <c r="B99" s="13" t="s">
        <v>452</v>
      </c>
      <c r="C99" s="267">
        <v>9566</v>
      </c>
      <c r="D99" s="268">
        <v>8.1</v>
      </c>
      <c r="E99" s="14">
        <v>13029638.039999999</v>
      </c>
      <c r="F99" s="269">
        <v>160859728.8888889</v>
      </c>
      <c r="G99" s="269">
        <f>Tasaus[[#This Row],[Verotettava tulo (kunnallisvero), €]]*($D$11/100)</f>
        <v>12128823.558222221</v>
      </c>
      <c r="H99" s="269">
        <v>2279983.3957766048</v>
      </c>
      <c r="I99" s="269">
        <v>1669482.9136000001</v>
      </c>
      <c r="J99" s="15">
        <f>SUM(Tasaus[[#This Row],[Laskennallinen kunnallisvero, €]:[Laskennallinen kiinteistövero, €]])</f>
        <v>16078289.867598826</v>
      </c>
      <c r="K99" s="15">
        <f>Tasaus[[#This Row],[Laskennallinen verotulo yhteensä, €]]/Tasaus[[#This Row],[Asukasluku 31.12.2024]]</f>
        <v>1680.7746045995009</v>
      </c>
      <c r="L99" s="34">
        <f>$K$11-Tasaus[[#This Row],[Laskennallinen verotulo yhteensä, €/asukas (=tasausraja)]]</f>
        <v>648.25539540049931</v>
      </c>
      <c r="M99" s="365">
        <v>583</v>
      </c>
      <c r="N99" s="366">
        <v>5581090</v>
      </c>
      <c r="P99" s="116"/>
      <c r="Q99" s="117"/>
      <c r="R99" s="118"/>
    </row>
    <row r="100" spans="1:18" x14ac:dyDescent="0.25">
      <c r="A100" s="266">
        <v>261</v>
      </c>
      <c r="B100" s="13" t="s">
        <v>453</v>
      </c>
      <c r="C100" s="267">
        <v>6837</v>
      </c>
      <c r="D100" s="268">
        <v>7.3</v>
      </c>
      <c r="E100" s="14">
        <v>11893044.289999999</v>
      </c>
      <c r="F100" s="269">
        <v>162918414.93150684</v>
      </c>
      <c r="G100" s="269">
        <f>Tasaus[[#This Row],[Verotettava tulo (kunnallisvero), €]]*($D$11/100)</f>
        <v>12284048.485835616</v>
      </c>
      <c r="H100" s="269">
        <v>6049625.8966825865</v>
      </c>
      <c r="I100" s="269">
        <v>4447980.5395</v>
      </c>
      <c r="J100" s="15">
        <f>SUM(Tasaus[[#This Row],[Laskennallinen kunnallisvero, €]:[Laskennallinen kiinteistövero, €]])</f>
        <v>22781654.9220182</v>
      </c>
      <c r="K100" s="15">
        <f>Tasaus[[#This Row],[Laskennallinen verotulo yhteensä, €]]/Tasaus[[#This Row],[Asukasluku 31.12.2024]]</f>
        <v>3332.1127573523768</v>
      </c>
      <c r="L100" s="34">
        <f>$K$11-Tasaus[[#This Row],[Laskennallinen verotulo yhteensä, €/asukas (=tasausraja)]]</f>
        <v>-1003.0827573523766</v>
      </c>
      <c r="M100" s="365">
        <v>-100</v>
      </c>
      <c r="N100" s="366">
        <v>-685808</v>
      </c>
      <c r="P100" s="116"/>
      <c r="Q100" s="117"/>
      <c r="R100" s="118"/>
    </row>
    <row r="101" spans="1:18" x14ac:dyDescent="0.25">
      <c r="A101" s="266">
        <v>263</v>
      </c>
      <c r="B101" s="13" t="s">
        <v>454</v>
      </c>
      <c r="C101" s="267">
        <v>7354</v>
      </c>
      <c r="D101" s="268">
        <v>9.5</v>
      </c>
      <c r="E101" s="14">
        <v>11919139.029999999</v>
      </c>
      <c r="F101" s="269">
        <v>125464621.36842105</v>
      </c>
      <c r="G101" s="269">
        <f>Tasaus[[#This Row],[Verotettava tulo (kunnallisvero), €]]*($D$11/100)</f>
        <v>9460032.4511789456</v>
      </c>
      <c r="H101" s="269">
        <v>1835474.0742360367</v>
      </c>
      <c r="I101" s="269">
        <v>971207.68270000012</v>
      </c>
      <c r="J101" s="15">
        <f>SUM(Tasaus[[#This Row],[Laskennallinen kunnallisvero, €]:[Laskennallinen kiinteistövero, €]])</f>
        <v>12266714.208114984</v>
      </c>
      <c r="K101" s="15">
        <f>Tasaus[[#This Row],[Laskennallinen verotulo yhteensä, €]]/Tasaus[[#This Row],[Asukasluku 31.12.2024]]</f>
        <v>1668.0329355609169</v>
      </c>
      <c r="L101" s="34">
        <f>$K$11-Tasaus[[#This Row],[Laskennallinen verotulo yhteensä, €/asukas (=tasausraja)]]</f>
        <v>660.99706443908326</v>
      </c>
      <c r="M101" s="365">
        <v>595</v>
      </c>
      <c r="N101" s="366">
        <v>4374875</v>
      </c>
      <c r="P101" s="116"/>
      <c r="Q101" s="117"/>
      <c r="R101" s="118"/>
    </row>
    <row r="102" spans="1:18" x14ac:dyDescent="0.25">
      <c r="A102" s="266">
        <v>265</v>
      </c>
      <c r="B102" s="13" t="s">
        <v>455</v>
      </c>
      <c r="C102" s="267">
        <v>1011</v>
      </c>
      <c r="D102" s="268">
        <v>8.9</v>
      </c>
      <c r="E102" s="14">
        <v>1375334.76</v>
      </c>
      <c r="F102" s="269">
        <v>15453199.550561797</v>
      </c>
      <c r="G102" s="269">
        <f>Tasaus[[#This Row],[Verotettava tulo (kunnallisvero), €]]*($D$11/100)</f>
        <v>1165171.2461123595</v>
      </c>
      <c r="H102" s="269">
        <v>545336.61597580533</v>
      </c>
      <c r="I102" s="269">
        <v>260232.72945000001</v>
      </c>
      <c r="J102" s="15">
        <f>SUM(Tasaus[[#This Row],[Laskennallinen kunnallisvero, €]:[Laskennallinen kiinteistövero, €]])</f>
        <v>1970740.5915381648</v>
      </c>
      <c r="K102" s="15">
        <f>Tasaus[[#This Row],[Laskennallinen verotulo yhteensä, €]]/Tasaus[[#This Row],[Asukasluku 31.12.2024]]</f>
        <v>1949.2983101267703</v>
      </c>
      <c r="L102" s="34">
        <f>$K$11-Tasaus[[#This Row],[Laskennallinen verotulo yhteensä, €/asukas (=tasausraja)]]</f>
        <v>379.73168987322993</v>
      </c>
      <c r="M102" s="365">
        <v>342</v>
      </c>
      <c r="N102" s="366">
        <v>345518</v>
      </c>
      <c r="P102" s="116"/>
      <c r="Q102" s="117"/>
      <c r="R102" s="118"/>
    </row>
    <row r="103" spans="1:18" x14ac:dyDescent="0.25">
      <c r="A103" s="266">
        <v>271</v>
      </c>
      <c r="B103" s="13" t="s">
        <v>456</v>
      </c>
      <c r="C103" s="267">
        <v>6668</v>
      </c>
      <c r="D103" s="268">
        <v>9.1999999999999993</v>
      </c>
      <c r="E103" s="14">
        <v>12180701.57</v>
      </c>
      <c r="F103" s="269">
        <v>132398930.10869566</v>
      </c>
      <c r="G103" s="269">
        <f>Tasaus[[#This Row],[Verotettava tulo (kunnallisvero), €]]*($D$11/100)</f>
        <v>9982879.3301956523</v>
      </c>
      <c r="H103" s="269">
        <v>1100646.7553353054</v>
      </c>
      <c r="I103" s="269">
        <v>1081450.9144000001</v>
      </c>
      <c r="J103" s="15">
        <f>SUM(Tasaus[[#This Row],[Laskennallinen kunnallisvero, €]:[Laskennallinen kiinteistövero, €]])</f>
        <v>12164976.999930957</v>
      </c>
      <c r="K103" s="15">
        <f>Tasaus[[#This Row],[Laskennallinen verotulo yhteensä, €]]/Tasaus[[#This Row],[Asukasluku 31.12.2024]]</f>
        <v>1824.3816736549127</v>
      </c>
      <c r="L103" s="34">
        <f>$K$11-Tasaus[[#This Row],[Laskennallinen verotulo yhteensä, €/asukas (=tasausraja)]]</f>
        <v>504.64832634508753</v>
      </c>
      <c r="M103" s="365">
        <v>454</v>
      </c>
      <c r="N103" s="366">
        <v>3028496</v>
      </c>
      <c r="P103" s="116"/>
      <c r="Q103" s="117"/>
      <c r="R103" s="118"/>
    </row>
    <row r="104" spans="1:18" x14ac:dyDescent="0.25">
      <c r="A104" s="266">
        <v>272</v>
      </c>
      <c r="B104" s="13" t="s">
        <v>457</v>
      </c>
      <c r="C104" s="267">
        <v>48367</v>
      </c>
      <c r="D104" s="268">
        <v>9.1999999999999993</v>
      </c>
      <c r="E104" s="14">
        <v>96548784.930000007</v>
      </c>
      <c r="F104" s="269">
        <v>1049443314.4565219</v>
      </c>
      <c r="G104" s="269">
        <f>Tasaus[[#This Row],[Verotettava tulo (kunnallisvero), €]]*($D$11/100)</f>
        <v>79128025.910021737</v>
      </c>
      <c r="H104" s="269">
        <v>16468783.295940364</v>
      </c>
      <c r="I104" s="269">
        <v>7883276.0469500003</v>
      </c>
      <c r="J104" s="15">
        <f>SUM(Tasaus[[#This Row],[Laskennallinen kunnallisvero, €]:[Laskennallinen kiinteistövero, €]])</f>
        <v>103480085.2529121</v>
      </c>
      <c r="K104" s="15">
        <f>Tasaus[[#This Row],[Laskennallinen verotulo yhteensä, €]]/Tasaus[[#This Row],[Asukasluku 31.12.2024]]</f>
        <v>2139.4770246844359</v>
      </c>
      <c r="L104" s="34">
        <f>$K$11-Tasaus[[#This Row],[Laskennallinen verotulo yhteensä, €/asukas (=tasausraja)]]</f>
        <v>189.55297531556425</v>
      </c>
      <c r="M104" s="365">
        <v>171</v>
      </c>
      <c r="N104" s="366">
        <v>8251298</v>
      </c>
      <c r="P104" s="116"/>
      <c r="Q104" s="117"/>
      <c r="R104" s="118"/>
    </row>
    <row r="105" spans="1:18" x14ac:dyDescent="0.25">
      <c r="A105" s="266">
        <v>273</v>
      </c>
      <c r="B105" s="13" t="s">
        <v>458</v>
      </c>
      <c r="C105" s="267">
        <v>3987</v>
      </c>
      <c r="D105" s="268">
        <v>8.4</v>
      </c>
      <c r="E105" s="14">
        <v>6939737.6299999999</v>
      </c>
      <c r="F105" s="269">
        <v>82615924.166666657</v>
      </c>
      <c r="G105" s="269">
        <f>Tasaus[[#This Row],[Verotettava tulo (kunnallisvero), €]]*($D$11/100)</f>
        <v>6229240.6821666658</v>
      </c>
      <c r="H105" s="269">
        <v>1197675.0198904048</v>
      </c>
      <c r="I105" s="269">
        <v>2440294.4763000007</v>
      </c>
      <c r="J105" s="15">
        <f>SUM(Tasaus[[#This Row],[Laskennallinen kunnallisvero, €]:[Laskennallinen kiinteistövero, €]])</f>
        <v>9867210.1783570722</v>
      </c>
      <c r="K105" s="15">
        <f>Tasaus[[#This Row],[Laskennallinen verotulo yhteensä, €]]/Tasaus[[#This Row],[Asukasluku 31.12.2024]]</f>
        <v>2474.8457934178759</v>
      </c>
      <c r="L105" s="34">
        <f>$K$11-Tasaus[[#This Row],[Laskennallinen verotulo yhteensä, €/asukas (=tasausraja)]]</f>
        <v>-145.81579341787574</v>
      </c>
      <c r="M105" s="365">
        <v>-15</v>
      </c>
      <c r="N105" s="366">
        <v>-58137</v>
      </c>
      <c r="P105" s="116"/>
      <c r="Q105" s="117"/>
      <c r="R105" s="118"/>
    </row>
    <row r="106" spans="1:18" x14ac:dyDescent="0.25">
      <c r="A106" s="266">
        <v>275</v>
      </c>
      <c r="B106" s="13" t="s">
        <v>459</v>
      </c>
      <c r="C106" s="267">
        <v>2441</v>
      </c>
      <c r="D106" s="268">
        <v>9.8000000000000007</v>
      </c>
      <c r="E106" s="14">
        <v>4206489.75</v>
      </c>
      <c r="F106" s="269">
        <v>42923364.795918368</v>
      </c>
      <c r="G106" s="269">
        <f>Tasaus[[#This Row],[Verotettava tulo (kunnallisvero), €]]*($D$11/100)</f>
        <v>3236421.7056122446</v>
      </c>
      <c r="H106" s="269">
        <v>783841.29537439602</v>
      </c>
      <c r="I106" s="269">
        <v>464482.2806</v>
      </c>
      <c r="J106" s="15">
        <f>SUM(Tasaus[[#This Row],[Laskennallinen kunnallisvero, €]:[Laskennallinen kiinteistövero, €]])</f>
        <v>4484745.2815866405</v>
      </c>
      <c r="K106" s="15">
        <f>Tasaus[[#This Row],[Laskennallinen verotulo yhteensä, €]]/Tasaus[[#This Row],[Asukasluku 31.12.2024]]</f>
        <v>1837.2573869670794</v>
      </c>
      <c r="L106" s="34">
        <f>$K$11-Tasaus[[#This Row],[Laskennallinen verotulo yhteensä, €/asukas (=tasausraja)]]</f>
        <v>491.77261303292084</v>
      </c>
      <c r="M106" s="365">
        <v>443</v>
      </c>
      <c r="N106" s="366">
        <v>1080375</v>
      </c>
      <c r="P106" s="116"/>
      <c r="Q106" s="117"/>
      <c r="R106" s="118"/>
    </row>
    <row r="107" spans="1:18" x14ac:dyDescent="0.25">
      <c r="A107" s="266">
        <v>276</v>
      </c>
      <c r="B107" s="13" t="s">
        <v>460</v>
      </c>
      <c r="C107" s="267">
        <v>15071</v>
      </c>
      <c r="D107" s="268">
        <v>8.8000000000000007</v>
      </c>
      <c r="E107" s="14">
        <v>29752063.039999999</v>
      </c>
      <c r="F107" s="269">
        <v>338091625.45454544</v>
      </c>
      <c r="G107" s="269">
        <f>Tasaus[[#This Row],[Verotettava tulo (kunnallisvero), €]]*($D$11/100)</f>
        <v>25492108.559272725</v>
      </c>
      <c r="H107" s="269">
        <v>2776404.4705253583</v>
      </c>
      <c r="I107" s="269">
        <v>1782418.3419500003</v>
      </c>
      <c r="J107" s="15">
        <f>SUM(Tasaus[[#This Row],[Laskennallinen kunnallisvero, €]:[Laskennallinen kiinteistövero, €]])</f>
        <v>30050931.371748082</v>
      </c>
      <c r="K107" s="15">
        <f>Tasaus[[#This Row],[Laskennallinen verotulo yhteensä, €]]/Tasaus[[#This Row],[Asukasluku 31.12.2024]]</f>
        <v>1993.9573599461271</v>
      </c>
      <c r="L107" s="34">
        <f>$K$11-Tasaus[[#This Row],[Laskennallinen verotulo yhteensä, €/asukas (=tasausraja)]]</f>
        <v>335.0726400538731</v>
      </c>
      <c r="M107" s="365">
        <v>302</v>
      </c>
      <c r="N107" s="366">
        <v>4544892</v>
      </c>
      <c r="P107" s="116"/>
      <c r="Q107" s="117"/>
      <c r="R107" s="118"/>
    </row>
    <row r="108" spans="1:18" x14ac:dyDescent="0.25">
      <c r="A108" s="266">
        <v>280</v>
      </c>
      <c r="B108" s="13" t="s">
        <v>461</v>
      </c>
      <c r="C108" s="267">
        <v>1986</v>
      </c>
      <c r="D108" s="268">
        <v>9.1999999999999993</v>
      </c>
      <c r="E108" s="14">
        <v>3293622.94</v>
      </c>
      <c r="F108" s="269">
        <v>35800249.347826093</v>
      </c>
      <c r="G108" s="269">
        <f>Tasaus[[#This Row],[Verotettava tulo (kunnallisvero), €]]*($D$11/100)</f>
        <v>2699338.8008260871</v>
      </c>
      <c r="H108" s="269">
        <v>465573.0377179003</v>
      </c>
      <c r="I108" s="269">
        <v>433374.01419999998</v>
      </c>
      <c r="J108" s="15">
        <f>SUM(Tasaus[[#This Row],[Laskennallinen kunnallisvero, €]:[Laskennallinen kiinteistövero, €]])</f>
        <v>3598285.8527439875</v>
      </c>
      <c r="K108" s="15">
        <f>Tasaus[[#This Row],[Laskennallinen verotulo yhteensä, €]]/Tasaus[[#This Row],[Asukasluku 31.12.2024]]</f>
        <v>1811.8257063162073</v>
      </c>
      <c r="L108" s="34">
        <f>$K$11-Tasaus[[#This Row],[Laskennallinen verotulo yhteensä, €/asukas (=tasausraja)]]</f>
        <v>517.20429368379291</v>
      </c>
      <c r="M108" s="365">
        <v>465</v>
      </c>
      <c r="N108" s="366">
        <v>924451</v>
      </c>
      <c r="P108" s="116"/>
      <c r="Q108" s="117"/>
      <c r="R108" s="118"/>
    </row>
    <row r="109" spans="1:18" x14ac:dyDescent="0.25">
      <c r="A109" s="266">
        <v>284</v>
      </c>
      <c r="B109" s="13" t="s">
        <v>462</v>
      </c>
      <c r="C109" s="267">
        <v>2186</v>
      </c>
      <c r="D109" s="268">
        <v>7.4</v>
      </c>
      <c r="E109" s="14">
        <v>3061933.89</v>
      </c>
      <c r="F109" s="269">
        <v>41377484.999999993</v>
      </c>
      <c r="G109" s="269">
        <f>Tasaus[[#This Row],[Verotettava tulo (kunnallisvero), €]]*($D$11/100)</f>
        <v>3119862.368999999</v>
      </c>
      <c r="H109" s="269">
        <v>1195986.6414213311</v>
      </c>
      <c r="I109" s="269">
        <v>347971.92680000002</v>
      </c>
      <c r="J109" s="15">
        <f>SUM(Tasaus[[#This Row],[Laskennallinen kunnallisvero, €]:[Laskennallinen kiinteistövero, €]])</f>
        <v>4663820.9372213297</v>
      </c>
      <c r="K109" s="15">
        <f>Tasaus[[#This Row],[Laskennallinen verotulo yhteensä, €]]/Tasaus[[#This Row],[Asukasluku 31.12.2024]]</f>
        <v>2133.4953967160704</v>
      </c>
      <c r="L109" s="34">
        <f>$K$11-Tasaus[[#This Row],[Laskennallinen verotulo yhteensä, €/asukas (=tasausraja)]]</f>
        <v>195.53460328392975</v>
      </c>
      <c r="M109" s="365">
        <v>176</v>
      </c>
      <c r="N109" s="366">
        <v>384695</v>
      </c>
      <c r="P109" s="116"/>
      <c r="Q109" s="117"/>
      <c r="R109" s="118"/>
    </row>
    <row r="110" spans="1:18" x14ac:dyDescent="0.25">
      <c r="A110" s="266">
        <v>285</v>
      </c>
      <c r="B110" s="13" t="s">
        <v>463</v>
      </c>
      <c r="C110" s="267">
        <v>50210</v>
      </c>
      <c r="D110" s="268">
        <v>9.4</v>
      </c>
      <c r="E110" s="14">
        <v>109229549.23</v>
      </c>
      <c r="F110" s="269">
        <v>1162016481.1702127</v>
      </c>
      <c r="G110" s="269">
        <f>Tasaus[[#This Row],[Verotettava tulo (kunnallisvero), €]]*($D$11/100)</f>
        <v>87616042.68023403</v>
      </c>
      <c r="H110" s="269">
        <v>9164093.0256696902</v>
      </c>
      <c r="I110" s="269">
        <v>7961994.3308499996</v>
      </c>
      <c r="J110" s="15">
        <f>SUM(Tasaus[[#This Row],[Laskennallinen kunnallisvero, €]:[Laskennallinen kiinteistövero, €]])</f>
        <v>104742130.03675373</v>
      </c>
      <c r="K110" s="15">
        <f>Tasaus[[#This Row],[Laskennallinen verotulo yhteensä, €]]/Tasaus[[#This Row],[Asukasluku 31.12.2024]]</f>
        <v>2086.0810602818906</v>
      </c>
      <c r="L110" s="34">
        <f>$K$11-Tasaus[[#This Row],[Laskennallinen verotulo yhteensä, €/asukas (=tasausraja)]]</f>
        <v>242.94893971810961</v>
      </c>
      <c r="M110" s="365">
        <v>219</v>
      </c>
      <c r="N110" s="366">
        <v>10978620</v>
      </c>
      <c r="P110" s="116"/>
      <c r="Q110" s="117"/>
      <c r="R110" s="118"/>
    </row>
    <row r="111" spans="1:18" x14ac:dyDescent="0.25">
      <c r="A111" s="266">
        <v>286</v>
      </c>
      <c r="B111" s="13" t="s">
        <v>464</v>
      </c>
      <c r="C111" s="267">
        <v>78386</v>
      </c>
      <c r="D111" s="268">
        <v>8.9</v>
      </c>
      <c r="E111" s="14">
        <v>158403516.77000001</v>
      </c>
      <c r="F111" s="269">
        <v>1779814795.1685395</v>
      </c>
      <c r="G111" s="269">
        <f>Tasaus[[#This Row],[Verotettava tulo (kunnallisvero), €]]*($D$11/100)</f>
        <v>134198035.55570787</v>
      </c>
      <c r="H111" s="269">
        <v>18354129.266888205</v>
      </c>
      <c r="I111" s="269">
        <v>12060312.638150003</v>
      </c>
      <c r="J111" s="15">
        <f>SUM(Tasaus[[#This Row],[Laskennallinen kunnallisvero, €]:[Laskennallinen kiinteistövero, €]])</f>
        <v>164612477.46074608</v>
      </c>
      <c r="K111" s="15">
        <f>Tasaus[[#This Row],[Laskennallinen verotulo yhteensä, €]]/Tasaus[[#This Row],[Asukasluku 31.12.2024]]</f>
        <v>2100.0239514804439</v>
      </c>
      <c r="L111" s="34">
        <f>$K$11-Tasaus[[#This Row],[Laskennallinen verotulo yhteensä, €/asukas (=tasausraja)]]</f>
        <v>229.00604851955632</v>
      </c>
      <c r="M111" s="365">
        <v>206</v>
      </c>
      <c r="N111" s="366">
        <v>16155781</v>
      </c>
      <c r="P111" s="116"/>
      <c r="Q111" s="117"/>
      <c r="R111" s="118"/>
    </row>
    <row r="112" spans="1:18" x14ac:dyDescent="0.25">
      <c r="A112" s="266">
        <v>287</v>
      </c>
      <c r="B112" s="13" t="s">
        <v>465</v>
      </c>
      <c r="C112" s="267">
        <v>6121</v>
      </c>
      <c r="D112" s="268">
        <v>8.9</v>
      </c>
      <c r="E112" s="14">
        <v>11033484.23</v>
      </c>
      <c r="F112" s="269">
        <v>123971732.9213483</v>
      </c>
      <c r="G112" s="269">
        <f>Tasaus[[#This Row],[Verotettava tulo (kunnallisvero), €]]*($D$11/100)</f>
        <v>9347468.6622696612</v>
      </c>
      <c r="H112" s="269">
        <v>1366045.1210516409</v>
      </c>
      <c r="I112" s="269">
        <v>1430965.1128</v>
      </c>
      <c r="J112" s="15">
        <f>SUM(Tasaus[[#This Row],[Laskennallinen kunnallisvero, €]:[Laskennallinen kiinteistövero, €]])</f>
        <v>12144478.896121303</v>
      </c>
      <c r="K112" s="15">
        <f>Tasaus[[#This Row],[Laskennallinen verotulo yhteensä, €]]/Tasaus[[#This Row],[Asukasluku 31.12.2024]]</f>
        <v>1984.0677824083161</v>
      </c>
      <c r="L112" s="34">
        <f>$K$11-Tasaus[[#This Row],[Laskennallinen verotulo yhteensä, €/asukas (=tasausraja)]]</f>
        <v>344.96221759168407</v>
      </c>
      <c r="M112" s="365">
        <v>310</v>
      </c>
      <c r="N112" s="366">
        <v>1900362</v>
      </c>
      <c r="P112" s="116"/>
      <c r="Q112" s="117"/>
      <c r="R112" s="118"/>
    </row>
    <row r="113" spans="1:18" x14ac:dyDescent="0.25">
      <c r="A113" s="266">
        <v>288</v>
      </c>
      <c r="B113" s="13" t="s">
        <v>466</v>
      </c>
      <c r="C113" s="267">
        <v>6342</v>
      </c>
      <c r="D113" s="268">
        <v>8.9</v>
      </c>
      <c r="E113" s="14">
        <v>11314145.35</v>
      </c>
      <c r="F113" s="269">
        <v>127125228.65168536</v>
      </c>
      <c r="G113" s="269">
        <f>Tasaus[[#This Row],[Verotettava tulo (kunnallisvero), €]]*($D$11/100)</f>
        <v>9585242.2403370757</v>
      </c>
      <c r="H113" s="269">
        <v>1899512.9784970134</v>
      </c>
      <c r="I113" s="269">
        <v>1059074.6850499997</v>
      </c>
      <c r="J113" s="15">
        <f>SUM(Tasaus[[#This Row],[Laskennallinen kunnallisvero, €]:[Laskennallinen kiinteistövero, €]])</f>
        <v>12543829.903884089</v>
      </c>
      <c r="K113" s="15">
        <f>Tasaus[[#This Row],[Laskennallinen verotulo yhteensä, €]]/Tasaus[[#This Row],[Asukasluku 31.12.2024]]</f>
        <v>1977.8981242327482</v>
      </c>
      <c r="L113" s="34">
        <f>$K$11-Tasaus[[#This Row],[Laskennallinen verotulo yhteensä, €/asukas (=tasausraja)]]</f>
        <v>351.13187576725204</v>
      </c>
      <c r="M113" s="365">
        <v>316</v>
      </c>
      <c r="N113" s="366">
        <v>2004191</v>
      </c>
      <c r="P113" s="116"/>
      <c r="Q113" s="117"/>
      <c r="R113" s="118"/>
    </row>
    <row r="114" spans="1:18" x14ac:dyDescent="0.25">
      <c r="A114" s="266">
        <v>290</v>
      </c>
      <c r="B114" s="13" t="s">
        <v>467</v>
      </c>
      <c r="C114" s="267">
        <v>7483</v>
      </c>
      <c r="D114" s="268">
        <v>9.4</v>
      </c>
      <c r="E114" s="14">
        <v>12781224.279999999</v>
      </c>
      <c r="F114" s="269">
        <v>135970471.06382978</v>
      </c>
      <c r="G114" s="269">
        <f>Tasaus[[#This Row],[Verotettava tulo (kunnallisvero), €]]*($D$11/100)</f>
        <v>10252173.518212765</v>
      </c>
      <c r="H114" s="269">
        <v>3105299.2766979681</v>
      </c>
      <c r="I114" s="269">
        <v>1243637.98545</v>
      </c>
      <c r="J114" s="15">
        <f>SUM(Tasaus[[#This Row],[Laskennallinen kunnallisvero, €]:[Laskennallinen kiinteistövero, €]])</f>
        <v>14601110.780360732</v>
      </c>
      <c r="K114" s="15">
        <f>Tasaus[[#This Row],[Laskennallinen verotulo yhteensä, €]]/Tasaus[[#This Row],[Asukasluku 31.12.2024]]</f>
        <v>1951.2375758867743</v>
      </c>
      <c r="L114" s="34">
        <f>$K$11-Tasaus[[#This Row],[Laskennallinen verotulo yhteensä, €/asukas (=tasausraja)]]</f>
        <v>377.79242411322593</v>
      </c>
      <c r="M114" s="365">
        <v>340</v>
      </c>
      <c r="N114" s="366">
        <v>2544319</v>
      </c>
      <c r="P114" s="116"/>
      <c r="Q114" s="117"/>
      <c r="R114" s="118"/>
    </row>
    <row r="115" spans="1:18" x14ac:dyDescent="0.25">
      <c r="A115" s="266">
        <v>291</v>
      </c>
      <c r="B115" s="13" t="s">
        <v>468</v>
      </c>
      <c r="C115" s="267">
        <v>2038</v>
      </c>
      <c r="D115" s="268">
        <v>9.1</v>
      </c>
      <c r="E115" s="14">
        <v>3409071.1</v>
      </c>
      <c r="F115" s="269">
        <v>37462319.780219778</v>
      </c>
      <c r="G115" s="269">
        <f>Tasaus[[#This Row],[Verotettava tulo (kunnallisvero), €]]*($D$11/100)</f>
        <v>2824658.9114285712</v>
      </c>
      <c r="H115" s="269">
        <v>840414.27849419101</v>
      </c>
      <c r="I115" s="269">
        <v>882725.45689999999</v>
      </c>
      <c r="J115" s="15">
        <f>SUM(Tasaus[[#This Row],[Laskennallinen kunnallisvero, €]:[Laskennallinen kiinteistövero, €]])</f>
        <v>4547798.6468227617</v>
      </c>
      <c r="K115" s="15">
        <f>Tasaus[[#This Row],[Laskennallinen verotulo yhteensä, €]]/Tasaus[[#This Row],[Asukasluku 31.12.2024]]</f>
        <v>2231.5008080582738</v>
      </c>
      <c r="L115" s="34">
        <f>$K$11-Tasaus[[#This Row],[Laskennallinen verotulo yhteensä, €/asukas (=tasausraja)]]</f>
        <v>97.529191941726367</v>
      </c>
      <c r="M115" s="365">
        <v>88</v>
      </c>
      <c r="N115" s="366">
        <v>178888</v>
      </c>
      <c r="P115" s="116"/>
      <c r="Q115" s="117"/>
      <c r="R115" s="118"/>
    </row>
    <row r="116" spans="1:18" x14ac:dyDescent="0.25">
      <c r="A116" s="266">
        <v>297</v>
      </c>
      <c r="B116" s="13" t="s">
        <v>469</v>
      </c>
      <c r="C116" s="267">
        <v>125666</v>
      </c>
      <c r="D116" s="268">
        <v>8.1</v>
      </c>
      <c r="E116" s="14">
        <v>230847903.28999999</v>
      </c>
      <c r="F116" s="269">
        <v>2849974114.6913581</v>
      </c>
      <c r="G116" s="269">
        <f>Tasaus[[#This Row],[Verotettava tulo (kunnallisvero), €]]*($D$11/100)</f>
        <v>214888048.24772838</v>
      </c>
      <c r="H116" s="269">
        <v>24919893.602844838</v>
      </c>
      <c r="I116" s="269">
        <v>23198398.304050002</v>
      </c>
      <c r="J116" s="15">
        <f>SUM(Tasaus[[#This Row],[Laskennallinen kunnallisvero, €]:[Laskennallinen kiinteistövero, €]])</f>
        <v>263006340.15462321</v>
      </c>
      <c r="K116" s="15">
        <f>Tasaus[[#This Row],[Laskennallinen verotulo yhteensä, €]]/Tasaus[[#This Row],[Asukasluku 31.12.2024]]</f>
        <v>2092.8997513617305</v>
      </c>
      <c r="L116" s="34">
        <f>$K$11-Tasaus[[#This Row],[Laskennallinen verotulo yhteensä, €/asukas (=tasausraja)]]</f>
        <v>236.13024863826968</v>
      </c>
      <c r="M116" s="365">
        <v>213</v>
      </c>
      <c r="N116" s="366">
        <v>26706189</v>
      </c>
      <c r="P116" s="116"/>
      <c r="Q116" s="117"/>
      <c r="R116" s="118"/>
    </row>
    <row r="117" spans="1:18" x14ac:dyDescent="0.25">
      <c r="A117" s="242">
        <v>300</v>
      </c>
      <c r="B117" s="36" t="s">
        <v>470</v>
      </c>
      <c r="C117" s="267">
        <v>3335</v>
      </c>
      <c r="D117" s="268">
        <v>8.4</v>
      </c>
      <c r="E117" s="14">
        <v>5206621.72</v>
      </c>
      <c r="F117" s="269">
        <v>61983591.904761918</v>
      </c>
      <c r="G117" s="269">
        <f>Tasaus[[#This Row],[Verotettava tulo (kunnallisvero), €]]*($D$11/100)</f>
        <v>4673562.8296190482</v>
      </c>
      <c r="H117" s="269">
        <v>645781.22555736382</v>
      </c>
      <c r="I117" s="269">
        <v>654125.11080000002</v>
      </c>
      <c r="J117" s="15">
        <f>SUM(Tasaus[[#This Row],[Laskennallinen kunnallisvero, €]:[Laskennallinen kiinteistövero, €]])</f>
        <v>5973469.1659764117</v>
      </c>
      <c r="K117" s="15">
        <f>Tasaus[[#This Row],[Laskennallinen verotulo yhteensä, €]]/Tasaus[[#This Row],[Asukasluku 31.12.2024]]</f>
        <v>1791.1451772043213</v>
      </c>
      <c r="L117" s="34">
        <f>$K$11-Tasaus[[#This Row],[Laskennallinen verotulo yhteensä, €/asukas (=tasausraja)]]</f>
        <v>537.88482279567893</v>
      </c>
      <c r="M117" s="365">
        <v>484</v>
      </c>
      <c r="N117" s="366">
        <v>1614461</v>
      </c>
      <c r="P117" s="116"/>
      <c r="Q117" s="117"/>
      <c r="R117" s="118"/>
    </row>
    <row r="118" spans="1:18" x14ac:dyDescent="0.25">
      <c r="A118" s="266">
        <v>301</v>
      </c>
      <c r="B118" s="13" t="s">
        <v>471</v>
      </c>
      <c r="C118" s="270">
        <v>19509</v>
      </c>
      <c r="D118" s="268">
        <v>8.4</v>
      </c>
      <c r="E118" s="14">
        <v>31048590.239999998</v>
      </c>
      <c r="F118" s="269">
        <v>369626074.28571427</v>
      </c>
      <c r="G118" s="269">
        <f>Tasaus[[#This Row],[Verotettava tulo (kunnallisvero), €]]*($D$11/100)</f>
        <v>27869806.001142856</v>
      </c>
      <c r="H118" s="269">
        <v>3416005.3178633349</v>
      </c>
      <c r="I118" s="269">
        <v>2680346.5388499997</v>
      </c>
      <c r="J118" s="15">
        <f>SUM(Tasaus[[#This Row],[Laskennallinen kunnallisvero, €]:[Laskennallinen kiinteistövero, €]])</f>
        <v>33966157.857856192</v>
      </c>
      <c r="K118" s="15">
        <f>Tasaus[[#This Row],[Laskennallinen verotulo yhteensä, €]]/Tasaus[[#This Row],[Asukasluku 31.12.2024]]</f>
        <v>1741.0506872651695</v>
      </c>
      <c r="L118" s="34">
        <f>$K$11-Tasaus[[#This Row],[Laskennallinen verotulo yhteensä, €/asukas (=tasausraja)]]</f>
        <v>587.97931273483073</v>
      </c>
      <c r="M118" s="365">
        <v>529</v>
      </c>
      <c r="N118" s="366">
        <v>10323800</v>
      </c>
      <c r="P118" s="116"/>
      <c r="Q118" s="117"/>
      <c r="R118" s="118"/>
    </row>
    <row r="119" spans="1:18" x14ac:dyDescent="0.25">
      <c r="A119" s="266">
        <v>304</v>
      </c>
      <c r="B119" s="13" t="s">
        <v>472</v>
      </c>
      <c r="C119" s="270">
        <v>970</v>
      </c>
      <c r="D119" s="268">
        <v>5.3</v>
      </c>
      <c r="E119" s="14">
        <v>1350758.59</v>
      </c>
      <c r="F119" s="269">
        <v>25486011.13207547</v>
      </c>
      <c r="G119" s="269">
        <f>Tasaus[[#This Row],[Verotettava tulo (kunnallisvero), €]]*($D$11/100)</f>
        <v>1921645.2393584903</v>
      </c>
      <c r="H119" s="269">
        <v>241217.17674682473</v>
      </c>
      <c r="I119" s="269">
        <v>1050563.6563499998</v>
      </c>
      <c r="J119" s="15">
        <f>SUM(Tasaus[[#This Row],[Laskennallinen kunnallisvero, €]:[Laskennallinen kiinteistövero, €]])</f>
        <v>3213426.0724553149</v>
      </c>
      <c r="K119" s="15">
        <f>Tasaus[[#This Row],[Laskennallinen verotulo yhteensä, €]]/Tasaus[[#This Row],[Asukasluku 31.12.2024]]</f>
        <v>3312.8103839745513</v>
      </c>
      <c r="L119" s="34">
        <f>$K$11-Tasaus[[#This Row],[Laskennallinen verotulo yhteensä, €/asukas (=tasausraja)]]</f>
        <v>-983.78038397455111</v>
      </c>
      <c r="M119" s="365">
        <v>-98</v>
      </c>
      <c r="N119" s="366">
        <v>-95427</v>
      </c>
      <c r="P119" s="116"/>
      <c r="Q119" s="117"/>
      <c r="R119" s="118"/>
    </row>
    <row r="120" spans="1:18" x14ac:dyDescent="0.25">
      <c r="A120" s="266">
        <v>305</v>
      </c>
      <c r="B120" s="13" t="s">
        <v>473</v>
      </c>
      <c r="C120" s="267">
        <v>14876</v>
      </c>
      <c r="D120" s="268">
        <v>8.6</v>
      </c>
      <c r="E120" s="14">
        <v>24835070.48</v>
      </c>
      <c r="F120" s="269">
        <v>288779889.30232561</v>
      </c>
      <c r="G120" s="269">
        <f>Tasaus[[#This Row],[Verotettava tulo (kunnallisvero), €]]*($D$11/100)</f>
        <v>21774003.653395351</v>
      </c>
      <c r="H120" s="269">
        <v>4356446.2127904249</v>
      </c>
      <c r="I120" s="269">
        <v>4522294.2309999997</v>
      </c>
      <c r="J120" s="15">
        <f>SUM(Tasaus[[#This Row],[Laskennallinen kunnallisvero, €]:[Laskennallinen kiinteistövero, €]])</f>
        <v>30652744.097185776</v>
      </c>
      <c r="K120" s="15">
        <f>Tasaus[[#This Row],[Laskennallinen verotulo yhteensä, €]]/Tasaus[[#This Row],[Asukasluku 31.12.2024]]</f>
        <v>2060.5501544222757</v>
      </c>
      <c r="L120" s="34">
        <f>$K$11-Tasaus[[#This Row],[Laskennallinen verotulo yhteensä, €/asukas (=tasausraja)]]</f>
        <v>268.47984557772452</v>
      </c>
      <c r="M120" s="365">
        <v>242</v>
      </c>
      <c r="N120" s="366">
        <v>3594516</v>
      </c>
      <c r="P120" s="116"/>
      <c r="Q120" s="117"/>
      <c r="R120" s="118"/>
    </row>
    <row r="121" spans="1:18" x14ac:dyDescent="0.25">
      <c r="A121" s="266">
        <v>309</v>
      </c>
      <c r="B121" s="13" t="s">
        <v>474</v>
      </c>
      <c r="C121" s="267">
        <v>6444</v>
      </c>
      <c r="D121" s="268">
        <v>8.9</v>
      </c>
      <c r="E121" s="14">
        <v>9943058.3699999992</v>
      </c>
      <c r="F121" s="269">
        <v>111719756.96629211</v>
      </c>
      <c r="G121" s="269">
        <f>Tasaus[[#This Row],[Verotettava tulo (kunnallisvero), €]]*($D$11/100)</f>
        <v>8423669.6752584241</v>
      </c>
      <c r="H121" s="269">
        <v>1183252.651339151</v>
      </c>
      <c r="I121" s="269">
        <v>875975.93214999989</v>
      </c>
      <c r="J121" s="15">
        <f>SUM(Tasaus[[#This Row],[Laskennallinen kunnallisvero, €]:[Laskennallinen kiinteistövero, €]])</f>
        <v>10482898.258747576</v>
      </c>
      <c r="K121" s="15">
        <f>Tasaus[[#This Row],[Laskennallinen verotulo yhteensä, €]]/Tasaus[[#This Row],[Asukasluku 31.12.2024]]</f>
        <v>1626.7688173103004</v>
      </c>
      <c r="L121" s="34">
        <f>$K$11-Tasaus[[#This Row],[Laskennallinen verotulo yhteensä, €/asukas (=tasausraja)]]</f>
        <v>702.26118268969981</v>
      </c>
      <c r="M121" s="365">
        <v>632</v>
      </c>
      <c r="N121" s="366">
        <v>4072834</v>
      </c>
      <c r="P121" s="116"/>
      <c r="Q121" s="117"/>
      <c r="R121" s="118"/>
    </row>
    <row r="122" spans="1:18" x14ac:dyDescent="0.25">
      <c r="A122" s="266">
        <v>312</v>
      </c>
      <c r="B122" s="13" t="s">
        <v>475</v>
      </c>
      <c r="C122" s="267">
        <v>1155</v>
      </c>
      <c r="D122" s="268">
        <v>9.9</v>
      </c>
      <c r="E122" s="14">
        <v>1806671.91</v>
      </c>
      <c r="F122" s="269">
        <v>18249211.212121211</v>
      </c>
      <c r="G122" s="269">
        <f>Tasaus[[#This Row],[Verotettava tulo (kunnallisvero), €]]*($D$11/100)</f>
        <v>1375990.5253939391</v>
      </c>
      <c r="H122" s="269">
        <v>690412.51533537719</v>
      </c>
      <c r="I122" s="269">
        <v>194490.82644999999</v>
      </c>
      <c r="J122" s="15">
        <f>SUM(Tasaus[[#This Row],[Laskennallinen kunnallisvero, €]:[Laskennallinen kiinteistövero, €]])</f>
        <v>2260893.8671793165</v>
      </c>
      <c r="K122" s="15">
        <f>Tasaus[[#This Row],[Laskennallinen verotulo yhteensä, €]]/Tasaus[[#This Row],[Asukasluku 31.12.2024]]</f>
        <v>1957.4838676877198</v>
      </c>
      <c r="L122" s="34">
        <f>$K$11-Tasaus[[#This Row],[Laskennallinen verotulo yhteensä, €/asukas (=tasausraja)]]</f>
        <v>371.54613231228041</v>
      </c>
      <c r="M122" s="365">
        <v>334</v>
      </c>
      <c r="N122" s="366">
        <v>386222</v>
      </c>
      <c r="P122" s="116"/>
      <c r="Q122" s="117"/>
      <c r="R122" s="118"/>
    </row>
    <row r="123" spans="1:18" x14ac:dyDescent="0.25">
      <c r="A123" s="266">
        <v>316</v>
      </c>
      <c r="B123" s="13" t="s">
        <v>476</v>
      </c>
      <c r="C123" s="267">
        <v>4093</v>
      </c>
      <c r="D123" s="268">
        <v>9.4</v>
      </c>
      <c r="E123" s="14">
        <v>7816128.7400000002</v>
      </c>
      <c r="F123" s="269">
        <v>83150305.744680852</v>
      </c>
      <c r="G123" s="269">
        <f>Tasaus[[#This Row],[Verotettava tulo (kunnallisvero), €]]*($D$11/100)</f>
        <v>6269533.0531489355</v>
      </c>
      <c r="H123" s="269">
        <v>1526709.6326451602</v>
      </c>
      <c r="I123" s="269">
        <v>585347.59289999993</v>
      </c>
      <c r="J123" s="15">
        <f>SUM(Tasaus[[#This Row],[Laskennallinen kunnallisvero, €]:[Laskennallinen kiinteistövero, €]])</f>
        <v>8381590.2786940951</v>
      </c>
      <c r="K123" s="15">
        <f>Tasaus[[#This Row],[Laskennallinen verotulo yhteensä, €]]/Tasaus[[#This Row],[Asukasluku 31.12.2024]]</f>
        <v>2047.7865327862437</v>
      </c>
      <c r="L123" s="34">
        <f>$K$11-Tasaus[[#This Row],[Laskennallinen verotulo yhteensä, €/asukas (=tasausraja)]]</f>
        <v>281.2434672137565</v>
      </c>
      <c r="M123" s="365">
        <v>253</v>
      </c>
      <c r="N123" s="366">
        <v>1036017</v>
      </c>
      <c r="P123" s="116"/>
      <c r="Q123" s="117"/>
      <c r="R123" s="118"/>
    </row>
    <row r="124" spans="1:18" x14ac:dyDescent="0.25">
      <c r="A124" s="266">
        <v>317</v>
      </c>
      <c r="B124" s="13" t="s">
        <v>477</v>
      </c>
      <c r="C124" s="267">
        <v>2373</v>
      </c>
      <c r="D124" s="268">
        <v>9.5</v>
      </c>
      <c r="E124" s="14">
        <v>3547252.71</v>
      </c>
      <c r="F124" s="269">
        <v>37339502.210526317</v>
      </c>
      <c r="G124" s="269">
        <f>Tasaus[[#This Row],[Verotettava tulo (kunnallisvero), €]]*($D$11/100)</f>
        <v>2815398.4666736843</v>
      </c>
      <c r="H124" s="269">
        <v>627582.11771623755</v>
      </c>
      <c r="I124" s="269">
        <v>362667.35280000005</v>
      </c>
      <c r="J124" s="15">
        <f>SUM(Tasaus[[#This Row],[Laskennallinen kunnallisvero, €]:[Laskennallinen kiinteistövero, €]])</f>
        <v>3805647.9371899217</v>
      </c>
      <c r="K124" s="15">
        <f>Tasaus[[#This Row],[Laskennallinen verotulo yhteensä, €]]/Tasaus[[#This Row],[Asukasluku 31.12.2024]]</f>
        <v>1603.7285871006834</v>
      </c>
      <c r="L124" s="34">
        <f>$K$11-Tasaus[[#This Row],[Laskennallinen verotulo yhteensä, €/asukas (=tasausraja)]]</f>
        <v>725.3014128993168</v>
      </c>
      <c r="M124" s="365">
        <v>653</v>
      </c>
      <c r="N124" s="366">
        <v>1549026</v>
      </c>
      <c r="P124" s="116"/>
      <c r="Q124" s="117"/>
      <c r="R124" s="118"/>
    </row>
    <row r="125" spans="1:18" x14ac:dyDescent="0.25">
      <c r="A125" s="266">
        <v>320</v>
      </c>
      <c r="B125" s="13" t="s">
        <v>478</v>
      </c>
      <c r="C125" s="267">
        <v>6954</v>
      </c>
      <c r="D125" s="268">
        <v>8.9</v>
      </c>
      <c r="E125" s="14">
        <v>12357190.470000001</v>
      </c>
      <c r="F125" s="269">
        <v>138844836.74157304</v>
      </c>
      <c r="G125" s="269">
        <f>Tasaus[[#This Row],[Verotettava tulo (kunnallisvero), €]]*($D$11/100)</f>
        <v>10468900.690314606</v>
      </c>
      <c r="H125" s="269">
        <v>1732356.7337192781</v>
      </c>
      <c r="I125" s="269">
        <v>1328290.1149500001</v>
      </c>
      <c r="J125" s="15">
        <f>SUM(Tasaus[[#This Row],[Laskennallinen kunnallisvero, €]:[Laskennallinen kiinteistövero, €]])</f>
        <v>13529547.538983883</v>
      </c>
      <c r="K125" s="15">
        <f>Tasaus[[#This Row],[Laskennallinen verotulo yhteensä, €]]/Tasaus[[#This Row],[Asukasluku 31.12.2024]]</f>
        <v>1945.5777306562961</v>
      </c>
      <c r="L125" s="34">
        <f>$K$11-Tasaus[[#This Row],[Laskennallinen verotulo yhteensä, €/asukas (=tasausraja)]]</f>
        <v>383.45226934370407</v>
      </c>
      <c r="M125" s="365">
        <v>345</v>
      </c>
      <c r="N125" s="366">
        <v>2399874</v>
      </c>
      <c r="P125" s="116"/>
      <c r="Q125" s="117"/>
      <c r="R125" s="118"/>
    </row>
    <row r="126" spans="1:18" x14ac:dyDescent="0.25">
      <c r="A126" s="266">
        <v>322</v>
      </c>
      <c r="B126" s="13" t="s">
        <v>126</v>
      </c>
      <c r="C126" s="267">
        <v>6371</v>
      </c>
      <c r="D126" s="268">
        <v>7.1</v>
      </c>
      <c r="E126" s="14">
        <v>9325573.5899999999</v>
      </c>
      <c r="F126" s="269">
        <v>131346106.90140846</v>
      </c>
      <c r="G126" s="269">
        <f>Tasaus[[#This Row],[Verotettava tulo (kunnallisvero), €]]*($D$11/100)</f>
        <v>9903496.4603661969</v>
      </c>
      <c r="H126" s="269">
        <v>1124357.5236878523</v>
      </c>
      <c r="I126" s="269">
        <v>2194408.6743000001</v>
      </c>
      <c r="J126" s="15">
        <f>SUM(Tasaus[[#This Row],[Laskennallinen kunnallisvero, €]:[Laskennallinen kiinteistövero, €]])</f>
        <v>13222262.65835405</v>
      </c>
      <c r="K126" s="15">
        <f>Tasaus[[#This Row],[Laskennallinen verotulo yhteensä, €]]/Tasaus[[#This Row],[Asukasluku 31.12.2024]]</f>
        <v>2075.3826178549757</v>
      </c>
      <c r="L126" s="34">
        <f>$K$11-Tasaus[[#This Row],[Laskennallinen verotulo yhteensä, €/asukas (=tasausraja)]]</f>
        <v>253.64738214502449</v>
      </c>
      <c r="M126" s="365">
        <v>228</v>
      </c>
      <c r="N126" s="366">
        <v>1454389</v>
      </c>
      <c r="P126" s="116"/>
      <c r="Q126" s="117"/>
      <c r="R126" s="118"/>
    </row>
    <row r="127" spans="1:18" x14ac:dyDescent="0.25">
      <c r="A127" s="266">
        <v>398</v>
      </c>
      <c r="B127" s="13" t="s">
        <v>479</v>
      </c>
      <c r="C127" s="267">
        <v>121337</v>
      </c>
      <c r="D127" s="268">
        <v>8.1</v>
      </c>
      <c r="E127" s="14">
        <v>216139472.11000001</v>
      </c>
      <c r="F127" s="269">
        <v>2668388544.5679011</v>
      </c>
      <c r="G127" s="269">
        <f>Tasaus[[#This Row],[Verotettava tulo (kunnallisvero), €]]*($D$11/100)</f>
        <v>201196496.26041973</v>
      </c>
      <c r="H127" s="269">
        <v>26790796.876223102</v>
      </c>
      <c r="I127" s="269">
        <v>20951078.559950002</v>
      </c>
      <c r="J127" s="15">
        <f>SUM(Tasaus[[#This Row],[Laskennallinen kunnallisvero, €]:[Laskennallinen kiinteistövero, €]])</f>
        <v>248938371.69659281</v>
      </c>
      <c r="K127" s="15">
        <f>Tasaus[[#This Row],[Laskennallinen verotulo yhteensä, €]]/Tasaus[[#This Row],[Asukasluku 31.12.2024]]</f>
        <v>2051.6278768767384</v>
      </c>
      <c r="L127" s="34">
        <f>$K$11-Tasaus[[#This Row],[Laskennallinen verotulo yhteensä, €/asukas (=tasausraja)]]</f>
        <v>277.40212312326184</v>
      </c>
      <c r="M127" s="365">
        <v>250</v>
      </c>
      <c r="N127" s="366">
        <v>30293227</v>
      </c>
      <c r="P127" s="116"/>
      <c r="Q127" s="117"/>
      <c r="R127" s="118"/>
    </row>
    <row r="128" spans="1:18" x14ac:dyDescent="0.25">
      <c r="A128" s="266">
        <v>399</v>
      </c>
      <c r="B128" s="13" t="s">
        <v>480</v>
      </c>
      <c r="C128" s="267">
        <v>7656</v>
      </c>
      <c r="D128" s="268">
        <v>9.6</v>
      </c>
      <c r="E128" s="14">
        <v>17017206.859999999</v>
      </c>
      <c r="F128" s="269">
        <v>177262571.45833334</v>
      </c>
      <c r="G128" s="269">
        <f>Tasaus[[#This Row],[Verotettava tulo (kunnallisvero), €]]*($D$11/100)</f>
        <v>13365597.887958333</v>
      </c>
      <c r="H128" s="269">
        <v>930535.49158724677</v>
      </c>
      <c r="I128" s="269">
        <v>788815.99374999991</v>
      </c>
      <c r="J128" s="15">
        <f>SUM(Tasaus[[#This Row],[Laskennallinen kunnallisvero, €]:[Laskennallinen kiinteistövero, €]])</f>
        <v>15084949.373295581</v>
      </c>
      <c r="K128" s="15">
        <f>Tasaus[[#This Row],[Laskennallinen verotulo yhteensä, €]]/Tasaus[[#This Row],[Asukasluku 31.12.2024]]</f>
        <v>1970.3434395631637</v>
      </c>
      <c r="L128" s="34">
        <f>$K$11-Tasaus[[#This Row],[Laskennallinen verotulo yhteensä, €/asukas (=tasausraja)]]</f>
        <v>358.68656043683654</v>
      </c>
      <c r="M128" s="365">
        <v>323</v>
      </c>
      <c r="N128" s="366">
        <v>2471494</v>
      </c>
      <c r="P128" s="116"/>
      <c r="Q128" s="117"/>
      <c r="R128" s="118"/>
    </row>
    <row r="129" spans="1:18" x14ac:dyDescent="0.25">
      <c r="A129" s="266">
        <v>400</v>
      </c>
      <c r="B129" s="13" t="s">
        <v>481</v>
      </c>
      <c r="C129" s="267">
        <v>8479</v>
      </c>
      <c r="D129" s="268">
        <v>8.4</v>
      </c>
      <c r="E129" s="14">
        <v>14349742.109999999</v>
      </c>
      <c r="F129" s="269">
        <v>170830263.2142857</v>
      </c>
      <c r="G129" s="269">
        <f>Tasaus[[#This Row],[Verotettava tulo (kunnallisvero), €]]*($D$11/100)</f>
        <v>12880601.846357141</v>
      </c>
      <c r="H129" s="269">
        <v>2072962.3027185188</v>
      </c>
      <c r="I129" s="269">
        <v>1472083.7169499998</v>
      </c>
      <c r="J129" s="15">
        <f>SUM(Tasaus[[#This Row],[Laskennallinen kunnallisvero, €]:[Laskennallinen kiinteistövero, €]])</f>
        <v>16425647.866025658</v>
      </c>
      <c r="K129" s="15">
        <f>Tasaus[[#This Row],[Laskennallinen verotulo yhteensä, €]]/Tasaus[[#This Row],[Asukasluku 31.12.2024]]</f>
        <v>1937.2152218452245</v>
      </c>
      <c r="L129" s="34">
        <f>$K$11-Tasaus[[#This Row],[Laskennallinen verotulo yhteensä, €/asukas (=tasausraja)]]</f>
        <v>391.81477815477569</v>
      </c>
      <c r="M129" s="365">
        <v>353</v>
      </c>
      <c r="N129" s="366">
        <v>2989978</v>
      </c>
      <c r="P129" s="116"/>
      <c r="Q129" s="117"/>
      <c r="R129" s="118"/>
    </row>
    <row r="130" spans="1:18" x14ac:dyDescent="0.25">
      <c r="A130" s="266">
        <v>402</v>
      </c>
      <c r="B130" s="13" t="s">
        <v>482</v>
      </c>
      <c r="C130" s="267">
        <v>8865</v>
      </c>
      <c r="D130" s="268">
        <v>9.4</v>
      </c>
      <c r="E130" s="14">
        <v>15704530.109999999</v>
      </c>
      <c r="F130" s="269">
        <v>167069469.25531915</v>
      </c>
      <c r="G130" s="269">
        <f>Tasaus[[#This Row],[Verotettava tulo (kunnallisvero), €]]*($D$11/100)</f>
        <v>12597037.981851064</v>
      </c>
      <c r="H130" s="269">
        <v>1784540.2538039815</v>
      </c>
      <c r="I130" s="269">
        <v>1223795.5665999998</v>
      </c>
      <c r="J130" s="15">
        <f>SUM(Tasaus[[#This Row],[Laskennallinen kunnallisvero, €]:[Laskennallinen kiinteistövero, €]])</f>
        <v>15605373.802255046</v>
      </c>
      <c r="K130" s="15">
        <f>Tasaus[[#This Row],[Laskennallinen verotulo yhteensä, €]]/Tasaus[[#This Row],[Asukasluku 31.12.2024]]</f>
        <v>1760.3354542870891</v>
      </c>
      <c r="L130" s="34">
        <f>$K$11-Tasaus[[#This Row],[Laskennallinen verotulo yhteensä, €/asukas (=tasausraja)]]</f>
        <v>568.69454571291112</v>
      </c>
      <c r="M130" s="365">
        <v>512</v>
      </c>
      <c r="N130" s="366">
        <v>4537329</v>
      </c>
      <c r="P130" s="116"/>
      <c r="Q130" s="117"/>
      <c r="R130" s="118"/>
    </row>
    <row r="131" spans="1:18" x14ac:dyDescent="0.25">
      <c r="A131" s="266">
        <v>403</v>
      </c>
      <c r="B131" s="13" t="s">
        <v>483</v>
      </c>
      <c r="C131" s="267">
        <v>2758</v>
      </c>
      <c r="D131" s="268">
        <v>9.4</v>
      </c>
      <c r="E131" s="14">
        <v>4409551.59</v>
      </c>
      <c r="F131" s="269">
        <v>46910123.297872342</v>
      </c>
      <c r="G131" s="269">
        <f>Tasaus[[#This Row],[Verotettava tulo (kunnallisvero), €]]*($D$11/100)</f>
        <v>3537023.2966595744</v>
      </c>
      <c r="H131" s="269">
        <v>488918.95368898055</v>
      </c>
      <c r="I131" s="269">
        <v>596139.72285000002</v>
      </c>
      <c r="J131" s="15">
        <f>SUM(Tasaus[[#This Row],[Laskennallinen kunnallisvero, €]:[Laskennallinen kiinteistövero, €]])</f>
        <v>4622081.9731985554</v>
      </c>
      <c r="K131" s="15">
        <f>Tasaus[[#This Row],[Laskennallinen verotulo yhteensä, €]]/Tasaus[[#This Row],[Asukasluku 31.12.2024]]</f>
        <v>1675.8817886869308</v>
      </c>
      <c r="L131" s="34">
        <f>$K$11-Tasaus[[#This Row],[Laskennallinen verotulo yhteensä, €/asukas (=tasausraja)]]</f>
        <v>653.1482113130694</v>
      </c>
      <c r="M131" s="365">
        <v>588</v>
      </c>
      <c r="N131" s="366">
        <v>1621244</v>
      </c>
      <c r="P131" s="116"/>
      <c r="Q131" s="117"/>
      <c r="R131" s="118"/>
    </row>
    <row r="132" spans="1:18" x14ac:dyDescent="0.25">
      <c r="A132" s="266">
        <v>405</v>
      </c>
      <c r="B132" s="13" t="s">
        <v>484</v>
      </c>
      <c r="C132" s="267">
        <v>73327</v>
      </c>
      <c r="D132" s="268">
        <v>8.3000000000000007</v>
      </c>
      <c r="E132" s="14">
        <v>132354641.13</v>
      </c>
      <c r="F132" s="269">
        <v>1594634230.4819276</v>
      </c>
      <c r="G132" s="269">
        <f>Tasaus[[#This Row],[Verotettava tulo (kunnallisvero), €]]*($D$11/100)</f>
        <v>120235420.97833733</v>
      </c>
      <c r="H132" s="269">
        <v>23850242.002436135</v>
      </c>
      <c r="I132" s="269">
        <v>12256299.885</v>
      </c>
      <c r="J132" s="15">
        <f>SUM(Tasaus[[#This Row],[Laskennallinen kunnallisvero, €]:[Laskennallinen kiinteistövero, €]])</f>
        <v>156341962.86577347</v>
      </c>
      <c r="K132" s="15">
        <f>Tasaus[[#This Row],[Laskennallinen verotulo yhteensä, €]]/Tasaus[[#This Row],[Asukasluku 31.12.2024]]</f>
        <v>2132.11999489647</v>
      </c>
      <c r="L132" s="34">
        <f>$K$11-Tasaus[[#This Row],[Laskennallinen verotulo yhteensä, €/asukas (=tasausraja)]]</f>
        <v>196.91000510353024</v>
      </c>
      <c r="M132" s="365">
        <v>177</v>
      </c>
      <c r="N132" s="366">
        <v>12994938</v>
      </c>
      <c r="P132" s="116"/>
      <c r="Q132" s="117"/>
      <c r="R132" s="118"/>
    </row>
    <row r="133" spans="1:18" x14ac:dyDescent="0.25">
      <c r="A133" s="266">
        <v>407</v>
      </c>
      <c r="B133" s="13" t="s">
        <v>485</v>
      </c>
      <c r="C133" s="267">
        <v>2429</v>
      </c>
      <c r="D133" s="268">
        <v>8.9</v>
      </c>
      <c r="E133" s="14">
        <v>4271859.1100000003</v>
      </c>
      <c r="F133" s="269">
        <v>47998416.966292143</v>
      </c>
      <c r="G133" s="269">
        <f>Tasaus[[#This Row],[Verotettava tulo (kunnallisvero), €]]*($D$11/100)</f>
        <v>3619080.6392584275</v>
      </c>
      <c r="H133" s="269">
        <v>450460.37416730286</v>
      </c>
      <c r="I133" s="269">
        <v>378467.05135000002</v>
      </c>
      <c r="J133" s="15">
        <f>SUM(Tasaus[[#This Row],[Laskennallinen kunnallisvero, €]:[Laskennallinen kiinteistövero, €]])</f>
        <v>4448008.0647757305</v>
      </c>
      <c r="K133" s="15">
        <f>Tasaus[[#This Row],[Laskennallinen verotulo yhteensä, €]]/Tasaus[[#This Row],[Asukasluku 31.12.2024]]</f>
        <v>1831.2095779233143</v>
      </c>
      <c r="L133" s="34">
        <f>$K$11-Tasaus[[#This Row],[Laskennallinen verotulo yhteensä, €/asukas (=tasausraja)]]</f>
        <v>497.82042207668587</v>
      </c>
      <c r="M133" s="365">
        <v>448</v>
      </c>
      <c r="N133" s="366">
        <v>1088285</v>
      </c>
      <c r="P133" s="116"/>
      <c r="Q133" s="117"/>
      <c r="R133" s="118"/>
    </row>
    <row r="134" spans="1:18" x14ac:dyDescent="0.25">
      <c r="A134" s="266">
        <v>408</v>
      </c>
      <c r="B134" s="13" t="s">
        <v>486</v>
      </c>
      <c r="C134" s="267">
        <v>14028</v>
      </c>
      <c r="D134" s="268">
        <v>8.9</v>
      </c>
      <c r="E134" s="14">
        <v>25748311.039999999</v>
      </c>
      <c r="F134" s="269">
        <v>289306865.6179775</v>
      </c>
      <c r="G134" s="269">
        <f>Tasaus[[#This Row],[Verotettava tulo (kunnallisvero), €]]*($D$11/100)</f>
        <v>21813737.667595502</v>
      </c>
      <c r="H134" s="269">
        <v>2724486.1193024539</v>
      </c>
      <c r="I134" s="269">
        <v>1826704.8338500003</v>
      </c>
      <c r="J134" s="15">
        <f>SUM(Tasaus[[#This Row],[Laskennallinen kunnallisvero, €]:[Laskennallinen kiinteistövero, €]])</f>
        <v>26364928.620747957</v>
      </c>
      <c r="K134" s="15">
        <f>Tasaus[[#This Row],[Laskennallinen verotulo yhteensä, €]]/Tasaus[[#This Row],[Asukasluku 31.12.2024]]</f>
        <v>1879.4502866230366</v>
      </c>
      <c r="L134" s="34">
        <f>$K$11-Tasaus[[#This Row],[Laskennallinen verotulo yhteensä, €/asukas (=tasausraja)]]</f>
        <v>449.57971337696358</v>
      </c>
      <c r="M134" s="365">
        <v>405</v>
      </c>
      <c r="N134" s="366">
        <v>5676034</v>
      </c>
      <c r="P134" s="116"/>
      <c r="Q134" s="117"/>
      <c r="R134" s="118"/>
    </row>
    <row r="135" spans="1:18" x14ac:dyDescent="0.25">
      <c r="A135" s="266">
        <v>410</v>
      </c>
      <c r="B135" s="13" t="s">
        <v>487</v>
      </c>
      <c r="C135" s="267">
        <v>18878</v>
      </c>
      <c r="D135" s="268">
        <v>9.9</v>
      </c>
      <c r="E135" s="14">
        <v>39149017.340000004</v>
      </c>
      <c r="F135" s="269">
        <v>395444619.59595954</v>
      </c>
      <c r="G135" s="269">
        <f>Tasaus[[#This Row],[Verotettava tulo (kunnallisvero), €]]*($D$11/100)</f>
        <v>29816524.317535348</v>
      </c>
      <c r="H135" s="269">
        <v>2449239.2358326325</v>
      </c>
      <c r="I135" s="269">
        <v>2804836.9416499999</v>
      </c>
      <c r="J135" s="15">
        <f>SUM(Tasaus[[#This Row],[Laskennallinen kunnallisvero, €]:[Laskennallinen kiinteistövero, €]])</f>
        <v>35070600.495017983</v>
      </c>
      <c r="K135" s="15">
        <f>Tasaus[[#This Row],[Laskennallinen verotulo yhteensä, €]]/Tasaus[[#This Row],[Asukasluku 31.12.2024]]</f>
        <v>1857.7497878492416</v>
      </c>
      <c r="L135" s="34">
        <f>$K$11-Tasaus[[#This Row],[Laskennallinen verotulo yhteensä, €/asukas (=tasausraja)]]</f>
        <v>471.28021215075864</v>
      </c>
      <c r="M135" s="365">
        <v>424</v>
      </c>
      <c r="N135" s="366">
        <v>8007145</v>
      </c>
      <c r="P135" s="116"/>
      <c r="Q135" s="117"/>
      <c r="R135" s="118"/>
    </row>
    <row r="136" spans="1:18" x14ac:dyDescent="0.25">
      <c r="A136" s="266">
        <v>416</v>
      </c>
      <c r="B136" s="13" t="s">
        <v>488</v>
      </c>
      <c r="C136" s="267">
        <v>2849</v>
      </c>
      <c r="D136" s="268">
        <v>9.9</v>
      </c>
      <c r="E136" s="14">
        <v>5913614.2599999998</v>
      </c>
      <c r="F136" s="269">
        <v>59733477.373737372</v>
      </c>
      <c r="G136" s="269">
        <f>Tasaus[[#This Row],[Verotettava tulo (kunnallisvero), €]]*($D$11/100)</f>
        <v>4503904.1939797979</v>
      </c>
      <c r="H136" s="269">
        <v>347661.69992898032</v>
      </c>
      <c r="I136" s="269">
        <v>477310.69540000003</v>
      </c>
      <c r="J136" s="15">
        <f>SUM(Tasaus[[#This Row],[Laskennallinen kunnallisvero, €]:[Laskennallinen kiinteistövero, €]])</f>
        <v>5328876.5893087778</v>
      </c>
      <c r="K136" s="15">
        <f>Tasaus[[#This Row],[Laskennallinen verotulo yhteensä, €]]/Tasaus[[#This Row],[Asukasluku 31.12.2024]]</f>
        <v>1870.4375532849342</v>
      </c>
      <c r="L136" s="34">
        <f>$K$11-Tasaus[[#This Row],[Laskennallinen verotulo yhteensä, €/asukas (=tasausraja)]]</f>
        <v>458.59244671506599</v>
      </c>
      <c r="M136" s="365">
        <v>413</v>
      </c>
      <c r="N136" s="366">
        <v>1175877</v>
      </c>
      <c r="P136" s="116"/>
      <c r="Q136" s="117"/>
      <c r="R136" s="118"/>
    </row>
    <row r="137" spans="1:18" x14ac:dyDescent="0.25">
      <c r="A137" s="266">
        <v>418</v>
      </c>
      <c r="B137" s="13" t="s">
        <v>489</v>
      </c>
      <c r="C137" s="267">
        <v>24854</v>
      </c>
      <c r="D137" s="268">
        <v>8.4</v>
      </c>
      <c r="E137" s="14">
        <v>54320829.049999997</v>
      </c>
      <c r="F137" s="269">
        <v>646676536.30952382</v>
      </c>
      <c r="G137" s="269">
        <f>Tasaus[[#This Row],[Verotettava tulo (kunnallisvero), €]]*($D$11/100)</f>
        <v>48759410.837738089</v>
      </c>
      <c r="H137" s="269">
        <v>3584874.5499217971</v>
      </c>
      <c r="I137" s="269">
        <v>4216741.86845</v>
      </c>
      <c r="J137" s="15">
        <f>SUM(Tasaus[[#This Row],[Laskennallinen kunnallisvero, €]:[Laskennallinen kiinteistövero, €]])</f>
        <v>56561027.256109886</v>
      </c>
      <c r="K137" s="15">
        <f>Tasaus[[#This Row],[Laskennallinen verotulo yhteensä, €]]/Tasaus[[#This Row],[Asukasluku 31.12.2024]]</f>
        <v>2275.7313613949418</v>
      </c>
      <c r="L137" s="34">
        <f>$K$11-Tasaus[[#This Row],[Laskennallinen verotulo yhteensä, €/asukas (=tasausraja)]]</f>
        <v>53.298638605058386</v>
      </c>
      <c r="M137" s="365">
        <v>48</v>
      </c>
      <c r="N137" s="366">
        <v>1192216</v>
      </c>
      <c r="P137" s="116"/>
      <c r="Q137" s="117"/>
      <c r="R137" s="118"/>
    </row>
    <row r="138" spans="1:18" x14ac:dyDescent="0.25">
      <c r="A138" s="266">
        <v>420</v>
      </c>
      <c r="B138" s="13" t="s">
        <v>490</v>
      </c>
      <c r="C138" s="267">
        <v>8971</v>
      </c>
      <c r="D138" s="268">
        <v>8.4</v>
      </c>
      <c r="E138" s="14">
        <v>15753353.859999999</v>
      </c>
      <c r="F138" s="269">
        <v>187539926.90476191</v>
      </c>
      <c r="G138" s="269">
        <f>Tasaus[[#This Row],[Verotettava tulo (kunnallisvero), €]]*($D$11/100)</f>
        <v>14140510.488619046</v>
      </c>
      <c r="H138" s="269">
        <v>2197649.9799481654</v>
      </c>
      <c r="I138" s="269">
        <v>1741256.1946500002</v>
      </c>
      <c r="J138" s="15">
        <f>SUM(Tasaus[[#This Row],[Laskennallinen kunnallisvero, €]:[Laskennallinen kiinteistövero, €]])</f>
        <v>18079416.663217213</v>
      </c>
      <c r="K138" s="15">
        <f>Tasaus[[#This Row],[Laskennallinen verotulo yhteensä, €]]/Tasaus[[#This Row],[Asukasluku 31.12.2024]]</f>
        <v>2015.317875734836</v>
      </c>
      <c r="L138" s="34">
        <f>$K$11-Tasaus[[#This Row],[Laskennallinen verotulo yhteensä, €/asukas (=tasausraja)]]</f>
        <v>313.71212426516422</v>
      </c>
      <c r="M138" s="365">
        <v>282</v>
      </c>
      <c r="N138" s="366">
        <v>2532880</v>
      </c>
      <c r="P138" s="116"/>
      <c r="Q138" s="117"/>
      <c r="R138" s="118"/>
    </row>
    <row r="139" spans="1:18" x14ac:dyDescent="0.25">
      <c r="A139" s="266">
        <v>421</v>
      </c>
      <c r="B139" s="13" t="s">
        <v>491</v>
      </c>
      <c r="C139" s="267">
        <v>665</v>
      </c>
      <c r="D139" s="268">
        <v>9.4</v>
      </c>
      <c r="E139" s="14">
        <v>1095508.6000000001</v>
      </c>
      <c r="F139" s="269">
        <v>11654346.808510639</v>
      </c>
      <c r="G139" s="269">
        <f>Tasaus[[#This Row],[Verotettava tulo (kunnallisvero), €]]*($D$11/100)</f>
        <v>878737.74936170212</v>
      </c>
      <c r="H139" s="269">
        <v>376983.81231261522</v>
      </c>
      <c r="I139" s="269">
        <v>413251.39579999994</v>
      </c>
      <c r="J139" s="15">
        <f>SUM(Tasaus[[#This Row],[Laskennallinen kunnallisvero, €]:[Laskennallinen kiinteistövero, €]])</f>
        <v>1668972.9574743174</v>
      </c>
      <c r="K139" s="15">
        <f>Tasaus[[#This Row],[Laskennallinen verotulo yhteensä, €]]/Tasaus[[#This Row],[Asukasluku 31.12.2024]]</f>
        <v>2509.7337706380713</v>
      </c>
      <c r="L139" s="34">
        <f>$K$11-Tasaus[[#This Row],[Laskennallinen verotulo yhteensä, €/asukas (=tasausraja)]]</f>
        <v>-180.70377063807109</v>
      </c>
      <c r="M139" s="365">
        <v>-18</v>
      </c>
      <c r="N139" s="366">
        <v>-12017</v>
      </c>
      <c r="P139" s="116"/>
      <c r="Q139" s="117"/>
      <c r="R139" s="118"/>
    </row>
    <row r="140" spans="1:18" x14ac:dyDescent="0.25">
      <c r="A140" s="266">
        <v>422</v>
      </c>
      <c r="B140" s="13" t="s">
        <v>492</v>
      </c>
      <c r="C140" s="267">
        <v>10049</v>
      </c>
      <c r="D140" s="268">
        <v>8.4</v>
      </c>
      <c r="E140" s="14">
        <v>15642539.93</v>
      </c>
      <c r="F140" s="269">
        <v>186220713.45238096</v>
      </c>
      <c r="G140" s="269">
        <f>Tasaus[[#This Row],[Verotettava tulo (kunnallisvero), €]]*($D$11/100)</f>
        <v>14041041.794309523</v>
      </c>
      <c r="H140" s="269">
        <v>4975145.0844740365</v>
      </c>
      <c r="I140" s="269">
        <v>1950374.6553499999</v>
      </c>
      <c r="J140" s="15">
        <f>SUM(Tasaus[[#This Row],[Laskennallinen kunnallisvero, €]:[Laskennallinen kiinteistövero, €]])</f>
        <v>20966561.534133561</v>
      </c>
      <c r="K140" s="15">
        <f>Tasaus[[#This Row],[Laskennallinen verotulo yhteensä, €]]/Tasaus[[#This Row],[Asukasluku 31.12.2024]]</f>
        <v>2086.4326335091614</v>
      </c>
      <c r="L140" s="34">
        <f>$K$11-Tasaus[[#This Row],[Laskennallinen verotulo yhteensä, €/asukas (=tasausraja)]]</f>
        <v>242.59736649083879</v>
      </c>
      <c r="M140" s="365">
        <v>218</v>
      </c>
      <c r="N140" s="366">
        <v>2194075</v>
      </c>
      <c r="P140" s="116"/>
      <c r="Q140" s="117"/>
      <c r="R140" s="118"/>
    </row>
    <row r="141" spans="1:18" x14ac:dyDescent="0.25">
      <c r="A141" s="266">
        <v>423</v>
      </c>
      <c r="B141" s="13" t="s">
        <v>493</v>
      </c>
      <c r="C141" s="267">
        <v>20666</v>
      </c>
      <c r="D141" s="268">
        <v>7.1</v>
      </c>
      <c r="E141" s="14">
        <v>38244568.560000002</v>
      </c>
      <c r="F141" s="269">
        <v>538655895.21126759</v>
      </c>
      <c r="G141" s="269">
        <f>Tasaus[[#This Row],[Verotettava tulo (kunnallisvero), €]]*($D$11/100)</f>
        <v>40614654.498929575</v>
      </c>
      <c r="H141" s="269">
        <v>3404294.5550367045</v>
      </c>
      <c r="I141" s="269">
        <v>3187205.9252999998</v>
      </c>
      <c r="J141" s="15">
        <f>SUM(Tasaus[[#This Row],[Laskennallinen kunnallisvero, €]:[Laskennallinen kiinteistövero, €]])</f>
        <v>47206154.979266278</v>
      </c>
      <c r="K141" s="15">
        <f>Tasaus[[#This Row],[Laskennallinen verotulo yhteensä, €]]/Tasaus[[#This Row],[Asukasluku 31.12.2024]]</f>
        <v>2284.2424745604508</v>
      </c>
      <c r="L141" s="34">
        <f>$K$11-Tasaus[[#This Row],[Laskennallinen verotulo yhteensä, €/asukas (=tasausraja)]]</f>
        <v>44.787525439549427</v>
      </c>
      <c r="M141" s="365">
        <v>40</v>
      </c>
      <c r="N141" s="366">
        <v>833021</v>
      </c>
      <c r="P141" s="116"/>
      <c r="Q141" s="117"/>
      <c r="R141" s="118"/>
    </row>
    <row r="142" spans="1:18" x14ac:dyDescent="0.25">
      <c r="A142" s="266">
        <v>425</v>
      </c>
      <c r="B142" s="13" t="s">
        <v>494</v>
      </c>
      <c r="C142" s="267">
        <v>10190</v>
      </c>
      <c r="D142" s="268">
        <v>9.4</v>
      </c>
      <c r="E142" s="14">
        <v>19988683.530000001</v>
      </c>
      <c r="F142" s="269">
        <v>212645569.46808511</v>
      </c>
      <c r="G142" s="269">
        <f>Tasaus[[#This Row],[Verotettava tulo (kunnallisvero), €]]*($D$11/100)</f>
        <v>16033475.937893616</v>
      </c>
      <c r="H142" s="269">
        <v>903977.5907212618</v>
      </c>
      <c r="I142" s="269">
        <v>1095085.8733500002</v>
      </c>
      <c r="J142" s="15">
        <f>SUM(Tasaus[[#This Row],[Laskennallinen kunnallisvero, €]:[Laskennallinen kiinteistövero, €]])</f>
        <v>18032539.401964881</v>
      </c>
      <c r="K142" s="15">
        <f>Tasaus[[#This Row],[Laskennallinen verotulo yhteensä, €]]/Tasaus[[#This Row],[Asukasluku 31.12.2024]]</f>
        <v>1769.6309521064652</v>
      </c>
      <c r="L142" s="34">
        <f>$K$11-Tasaus[[#This Row],[Laskennallinen verotulo yhteensä, €/asukas (=tasausraja)]]</f>
        <v>559.399047893535</v>
      </c>
      <c r="M142" s="365">
        <v>503</v>
      </c>
      <c r="N142" s="366">
        <v>5130249</v>
      </c>
      <c r="P142" s="116"/>
      <c r="Q142" s="117"/>
      <c r="R142" s="118"/>
    </row>
    <row r="143" spans="1:18" x14ac:dyDescent="0.25">
      <c r="A143" s="266">
        <v>426</v>
      </c>
      <c r="B143" s="13" t="s">
        <v>495</v>
      </c>
      <c r="C143" s="267">
        <v>11913</v>
      </c>
      <c r="D143" s="268">
        <v>9.5</v>
      </c>
      <c r="E143" s="14">
        <v>22896958.109999999</v>
      </c>
      <c r="F143" s="269">
        <v>241020611.68421054</v>
      </c>
      <c r="G143" s="269">
        <f>Tasaus[[#This Row],[Verotettava tulo (kunnallisvero), €]]*($D$11/100)</f>
        <v>18172954.120989472</v>
      </c>
      <c r="H143" s="269">
        <v>1313840.3803250049</v>
      </c>
      <c r="I143" s="269">
        <v>1748521.6657000002</v>
      </c>
      <c r="J143" s="15">
        <f>SUM(Tasaus[[#This Row],[Laskennallinen kunnallisvero, €]:[Laskennallinen kiinteistövero, €]])</f>
        <v>21235316.167014476</v>
      </c>
      <c r="K143" s="15">
        <f>Tasaus[[#This Row],[Laskennallinen verotulo yhteensä, €]]/Tasaus[[#This Row],[Asukasluku 31.12.2024]]</f>
        <v>1782.5330451619639</v>
      </c>
      <c r="L143" s="34">
        <f>$K$11-Tasaus[[#This Row],[Laskennallinen verotulo yhteensä, €/asukas (=tasausraja)]]</f>
        <v>546.49695483803634</v>
      </c>
      <c r="M143" s="365">
        <v>492</v>
      </c>
      <c r="N143" s="366">
        <v>5859376</v>
      </c>
      <c r="P143" s="116"/>
      <c r="Q143" s="117"/>
      <c r="R143" s="118"/>
    </row>
    <row r="144" spans="1:18" x14ac:dyDescent="0.25">
      <c r="A144" s="266">
        <v>430</v>
      </c>
      <c r="B144" s="13" t="s">
        <v>496</v>
      </c>
      <c r="C144" s="267">
        <v>15295</v>
      </c>
      <c r="D144" s="268">
        <v>8.4</v>
      </c>
      <c r="E144" s="14">
        <v>24907618.550000001</v>
      </c>
      <c r="F144" s="269">
        <v>296519268.45238096</v>
      </c>
      <c r="G144" s="269">
        <f>Tasaus[[#This Row],[Verotettava tulo (kunnallisvero), €]]*($D$11/100)</f>
        <v>22357552.841309521</v>
      </c>
      <c r="H144" s="269">
        <v>3212074.0572654977</v>
      </c>
      <c r="I144" s="269">
        <v>2697629.8475499996</v>
      </c>
      <c r="J144" s="15">
        <f>SUM(Tasaus[[#This Row],[Laskennallinen kunnallisvero, €]:[Laskennallinen kiinteistövero, €]])</f>
        <v>28267256.74612502</v>
      </c>
      <c r="K144" s="15">
        <f>Tasaus[[#This Row],[Laskennallinen verotulo yhteensä, €]]/Tasaus[[#This Row],[Asukasluku 31.12.2024]]</f>
        <v>1848.1370870300766</v>
      </c>
      <c r="L144" s="34">
        <f>$K$11-Tasaus[[#This Row],[Laskennallinen verotulo yhteensä, €/asukas (=tasausraja)]]</f>
        <v>480.8929129699236</v>
      </c>
      <c r="M144" s="365">
        <v>433</v>
      </c>
      <c r="N144" s="366">
        <v>6619731</v>
      </c>
      <c r="P144" s="116"/>
      <c r="Q144" s="117"/>
      <c r="R144" s="118"/>
    </row>
    <row r="145" spans="1:18" x14ac:dyDescent="0.25">
      <c r="A145" s="266">
        <v>433</v>
      </c>
      <c r="B145" s="13" t="s">
        <v>497</v>
      </c>
      <c r="C145" s="267">
        <v>7657</v>
      </c>
      <c r="D145" s="268">
        <v>8.9</v>
      </c>
      <c r="E145" s="14">
        <v>14938035.98</v>
      </c>
      <c r="F145" s="269">
        <v>167843100.8988764</v>
      </c>
      <c r="G145" s="269">
        <f>Tasaus[[#This Row],[Verotettava tulo (kunnallisvero), €]]*($D$11/100)</f>
        <v>12655369.80777528</v>
      </c>
      <c r="H145" s="269">
        <v>1429171.181060063</v>
      </c>
      <c r="I145" s="269">
        <v>1499803.1204000001</v>
      </c>
      <c r="J145" s="15">
        <f>SUM(Tasaus[[#This Row],[Laskennallinen kunnallisvero, €]:[Laskennallinen kiinteistövero, €]])</f>
        <v>15584344.109235343</v>
      </c>
      <c r="K145" s="15">
        <f>Tasaus[[#This Row],[Laskennallinen verotulo yhteensä, €]]/Tasaus[[#This Row],[Asukasluku 31.12.2024]]</f>
        <v>2035.3067923776077</v>
      </c>
      <c r="L145" s="34">
        <f>$K$11-Tasaus[[#This Row],[Laskennallinen verotulo yhteensä, €/asukas (=tasausraja)]]</f>
        <v>293.72320762239247</v>
      </c>
      <c r="M145" s="365">
        <v>264</v>
      </c>
      <c r="N145" s="366">
        <v>2024135</v>
      </c>
      <c r="P145" s="116"/>
      <c r="Q145" s="117"/>
      <c r="R145" s="118"/>
    </row>
    <row r="146" spans="1:18" x14ac:dyDescent="0.25">
      <c r="A146" s="266">
        <v>434</v>
      </c>
      <c r="B146" s="13" t="s">
        <v>498</v>
      </c>
      <c r="C146" s="267">
        <v>14352</v>
      </c>
      <c r="D146" s="268">
        <v>7.6</v>
      </c>
      <c r="E146" s="14">
        <v>24575802.52</v>
      </c>
      <c r="F146" s="269">
        <v>323365822.63157898</v>
      </c>
      <c r="G146" s="269">
        <f>Tasaus[[#This Row],[Verotettava tulo (kunnallisvero), €]]*($D$11/100)</f>
        <v>24381783.026421055</v>
      </c>
      <c r="H146" s="269">
        <v>9909633.7372262124</v>
      </c>
      <c r="I146" s="269">
        <v>3667270.05485</v>
      </c>
      <c r="J146" s="15">
        <f>SUM(Tasaus[[#This Row],[Laskennallinen kunnallisvero, €]:[Laskennallinen kiinteistövero, €]])</f>
        <v>37958686.818497263</v>
      </c>
      <c r="K146" s="15">
        <f>Tasaus[[#This Row],[Laskennallinen verotulo yhteensä, €]]/Tasaus[[#This Row],[Asukasluku 31.12.2024]]</f>
        <v>2644.836038078126</v>
      </c>
      <c r="L146" s="34">
        <f>$K$11-Tasaus[[#This Row],[Laskennallinen verotulo yhteensä, €/asukas (=tasausraja)]]</f>
        <v>-315.80603807812577</v>
      </c>
      <c r="M146" s="365">
        <v>-32</v>
      </c>
      <c r="N146" s="366">
        <v>-453245</v>
      </c>
      <c r="P146" s="116"/>
      <c r="Q146" s="117"/>
      <c r="R146" s="118"/>
    </row>
    <row r="147" spans="1:18" x14ac:dyDescent="0.25">
      <c r="A147" s="266">
        <v>435</v>
      </c>
      <c r="B147" s="13" t="s">
        <v>499</v>
      </c>
      <c r="C147" s="267">
        <v>711</v>
      </c>
      <c r="D147" s="268">
        <v>6.4</v>
      </c>
      <c r="E147" s="14">
        <v>969254.9</v>
      </c>
      <c r="F147" s="269">
        <v>15144607.8125</v>
      </c>
      <c r="G147" s="269">
        <f>Tasaus[[#This Row],[Verotettava tulo (kunnallisvero), €]]*($D$11/100)</f>
        <v>1141903.4290624999</v>
      </c>
      <c r="H147" s="269">
        <v>246823.52768569329</v>
      </c>
      <c r="I147" s="269">
        <v>262246.48670000001</v>
      </c>
      <c r="J147" s="15">
        <f>SUM(Tasaus[[#This Row],[Laskennallinen kunnallisvero, €]:[Laskennallinen kiinteistövero, €]])</f>
        <v>1650973.4434481931</v>
      </c>
      <c r="K147" s="15">
        <f>Tasaus[[#This Row],[Laskennallinen verotulo yhteensä, €]]/Tasaus[[#This Row],[Asukasluku 31.12.2024]]</f>
        <v>2322.044224259062</v>
      </c>
      <c r="L147" s="34">
        <f>$K$11-Tasaus[[#This Row],[Laskennallinen verotulo yhteensä, €/asukas (=tasausraja)]]</f>
        <v>6.985775740938152</v>
      </c>
      <c r="M147" s="365">
        <v>6</v>
      </c>
      <c r="N147" s="366">
        <v>4470</v>
      </c>
      <c r="P147" s="116"/>
      <c r="Q147" s="117"/>
      <c r="R147" s="118"/>
    </row>
    <row r="148" spans="1:18" x14ac:dyDescent="0.25">
      <c r="A148" s="266">
        <v>436</v>
      </c>
      <c r="B148" s="13" t="s">
        <v>500</v>
      </c>
      <c r="C148" s="267">
        <v>2008</v>
      </c>
      <c r="D148" s="268">
        <v>8.9</v>
      </c>
      <c r="E148" s="14">
        <v>3278483.21</v>
      </c>
      <c r="F148" s="269">
        <v>36836890</v>
      </c>
      <c r="G148" s="269">
        <f>Tasaus[[#This Row],[Verotettava tulo (kunnallisvero), €]]*($D$11/100)</f>
        <v>2777501.5059999996</v>
      </c>
      <c r="H148" s="269">
        <v>171940.34042288849</v>
      </c>
      <c r="I148" s="269">
        <v>184458.74975000002</v>
      </c>
      <c r="J148" s="15">
        <f>SUM(Tasaus[[#This Row],[Laskennallinen kunnallisvero, €]:[Laskennallinen kiinteistövero, €]])</f>
        <v>3133900.5961728878</v>
      </c>
      <c r="K148" s="15">
        <f>Tasaus[[#This Row],[Laskennallinen verotulo yhteensä, €]]/Tasaus[[#This Row],[Asukasluku 31.12.2024]]</f>
        <v>1560.7074682135897</v>
      </c>
      <c r="L148" s="34">
        <f>$K$11-Tasaus[[#This Row],[Laskennallinen verotulo yhteensä, €/asukas (=tasausraja)]]</f>
        <v>768.32253178641054</v>
      </c>
      <c r="M148" s="365">
        <v>691</v>
      </c>
      <c r="N148" s="366">
        <v>1388512</v>
      </c>
      <c r="P148" s="116"/>
      <c r="Q148" s="117"/>
      <c r="R148" s="118"/>
    </row>
    <row r="149" spans="1:18" x14ac:dyDescent="0.25">
      <c r="A149" s="266">
        <v>440</v>
      </c>
      <c r="B149" s="13" t="s">
        <v>501</v>
      </c>
      <c r="C149" s="267">
        <v>5884</v>
      </c>
      <c r="D149" s="268">
        <v>8.3000000000000007</v>
      </c>
      <c r="E149" s="14">
        <v>9647914.5</v>
      </c>
      <c r="F149" s="269">
        <v>116239933.73493975</v>
      </c>
      <c r="G149" s="269">
        <f>Tasaus[[#This Row],[Verotettava tulo (kunnallisvero), €]]*($D$11/100)</f>
        <v>8764491.0036144573</v>
      </c>
      <c r="H149" s="269">
        <v>499835.45820326911</v>
      </c>
      <c r="I149" s="269">
        <v>847481.09464999998</v>
      </c>
      <c r="J149" s="15">
        <f>SUM(Tasaus[[#This Row],[Laskennallinen kunnallisvero, €]:[Laskennallinen kiinteistövero, €]])</f>
        <v>10111807.556467727</v>
      </c>
      <c r="K149" s="15">
        <f>Tasaus[[#This Row],[Laskennallinen verotulo yhteensä, €]]/Tasaus[[#This Row],[Asukasluku 31.12.2024]]</f>
        <v>1718.5260972922717</v>
      </c>
      <c r="L149" s="34">
        <f>$K$11-Tasaus[[#This Row],[Laskennallinen verotulo yhteensä, €/asukas (=tasausraja)]]</f>
        <v>610.50390270772846</v>
      </c>
      <c r="M149" s="365">
        <v>549</v>
      </c>
      <c r="N149" s="366">
        <v>3232984</v>
      </c>
      <c r="P149" s="116"/>
      <c r="Q149" s="117"/>
      <c r="R149" s="118"/>
    </row>
    <row r="150" spans="1:18" x14ac:dyDescent="0.25">
      <c r="A150" s="266">
        <v>441</v>
      </c>
      <c r="B150" s="13" t="s">
        <v>502</v>
      </c>
      <c r="C150" s="267">
        <v>4358</v>
      </c>
      <c r="D150" s="268">
        <v>8.8000000000000007</v>
      </c>
      <c r="E150" s="14">
        <v>7436637.46</v>
      </c>
      <c r="F150" s="269">
        <v>84507243.86363636</v>
      </c>
      <c r="G150" s="269">
        <f>Tasaus[[#This Row],[Verotettava tulo (kunnallisvero), €]]*($D$11/100)</f>
        <v>6371846.1873181807</v>
      </c>
      <c r="H150" s="269">
        <v>1409300.9922479091</v>
      </c>
      <c r="I150" s="269">
        <v>1034628.2466500001</v>
      </c>
      <c r="J150" s="15">
        <f>SUM(Tasaus[[#This Row],[Laskennallinen kunnallisvero, €]:[Laskennallinen kiinteistövero, €]])</f>
        <v>8815775.4262160901</v>
      </c>
      <c r="K150" s="15">
        <f>Tasaus[[#This Row],[Laskennallinen verotulo yhteensä, €]]/Tasaus[[#This Row],[Asukasluku 31.12.2024]]</f>
        <v>2022.8947742579371</v>
      </c>
      <c r="L150" s="34">
        <f>$K$11-Tasaus[[#This Row],[Laskennallinen verotulo yhteensä, €/asukas (=tasausraja)]]</f>
        <v>306.13522574206308</v>
      </c>
      <c r="M150" s="365">
        <v>276</v>
      </c>
      <c r="N150" s="366">
        <v>1200724</v>
      </c>
      <c r="P150" s="116"/>
      <c r="Q150" s="117"/>
      <c r="R150" s="118"/>
    </row>
    <row r="151" spans="1:18" x14ac:dyDescent="0.25">
      <c r="A151" s="266">
        <v>444</v>
      </c>
      <c r="B151" s="13" t="s">
        <v>503</v>
      </c>
      <c r="C151" s="267">
        <v>45687</v>
      </c>
      <c r="D151" s="268">
        <v>7.9</v>
      </c>
      <c r="E151" s="14">
        <v>88369978.489999995</v>
      </c>
      <c r="F151" s="269">
        <v>1118607322.6582277</v>
      </c>
      <c r="G151" s="269">
        <f>Tasaus[[#This Row],[Verotettava tulo (kunnallisvero), €]]*($D$11/100)</f>
        <v>84342992.128430367</v>
      </c>
      <c r="H151" s="269">
        <v>6555423.4636453623</v>
      </c>
      <c r="I151" s="269">
        <v>8847163.6244500019</v>
      </c>
      <c r="J151" s="15">
        <f>SUM(Tasaus[[#This Row],[Laskennallinen kunnallisvero, €]:[Laskennallinen kiinteistövero, €]])</f>
        <v>99745579.216525733</v>
      </c>
      <c r="K151" s="15">
        <f>Tasaus[[#This Row],[Laskennallinen verotulo yhteensä, €]]/Tasaus[[#This Row],[Asukasluku 31.12.2024]]</f>
        <v>2183.2376653430019</v>
      </c>
      <c r="L151" s="34">
        <f>$K$11-Tasaus[[#This Row],[Laskennallinen verotulo yhteensä, €/asukas (=tasausraja)]]</f>
        <v>145.79233465699826</v>
      </c>
      <c r="M151" s="365">
        <v>131</v>
      </c>
      <c r="N151" s="366">
        <v>5994733</v>
      </c>
      <c r="P151" s="116"/>
      <c r="Q151" s="117"/>
      <c r="R151" s="118"/>
    </row>
    <row r="152" spans="1:18" x14ac:dyDescent="0.25">
      <c r="A152" s="266">
        <v>445</v>
      </c>
      <c r="B152" s="13" t="s">
        <v>152</v>
      </c>
      <c r="C152" s="267">
        <v>14868</v>
      </c>
      <c r="D152" s="268">
        <v>7.9</v>
      </c>
      <c r="E152" s="14">
        <v>29655437</v>
      </c>
      <c r="F152" s="269">
        <v>375385278.48101264</v>
      </c>
      <c r="G152" s="269">
        <f>Tasaus[[#This Row],[Verotettava tulo (kunnallisvero), €]]*($D$11/100)</f>
        <v>28304049.997468352</v>
      </c>
      <c r="H152" s="269">
        <v>2373004.525500847</v>
      </c>
      <c r="I152" s="269">
        <v>4744035.18095</v>
      </c>
      <c r="J152" s="15">
        <f>SUM(Tasaus[[#This Row],[Laskennallinen kunnallisvero, €]:[Laskennallinen kiinteistövero, €]])</f>
        <v>35421089.703919202</v>
      </c>
      <c r="K152" s="15">
        <f>Tasaus[[#This Row],[Laskennallinen verotulo yhteensä, €]]/Tasaus[[#This Row],[Asukasluku 31.12.2024]]</f>
        <v>2382.3708436857146</v>
      </c>
      <c r="L152" s="34">
        <f>$K$11-Tasaus[[#This Row],[Laskennallinen verotulo yhteensä, €/asukas (=tasausraja)]]</f>
        <v>-53.34084368571439</v>
      </c>
      <c r="M152" s="365">
        <v>-5</v>
      </c>
      <c r="N152" s="366">
        <v>-79307</v>
      </c>
      <c r="P152" s="116"/>
      <c r="Q152" s="117"/>
      <c r="R152" s="118"/>
    </row>
    <row r="153" spans="1:18" x14ac:dyDescent="0.25">
      <c r="A153" s="266">
        <v>475</v>
      </c>
      <c r="B153" s="13" t="s">
        <v>504</v>
      </c>
      <c r="C153" s="267">
        <v>5415</v>
      </c>
      <c r="D153" s="268">
        <v>8.9</v>
      </c>
      <c r="E153" s="14">
        <v>10394219.369999999</v>
      </c>
      <c r="F153" s="269">
        <v>116788981.68539324</v>
      </c>
      <c r="G153" s="269">
        <f>Tasaus[[#This Row],[Verotettava tulo (kunnallisvero), €]]*($D$11/100)</f>
        <v>8805889.2190786507</v>
      </c>
      <c r="H153" s="269">
        <v>1049202.0345743634</v>
      </c>
      <c r="I153" s="269">
        <v>975622.16470000008</v>
      </c>
      <c r="J153" s="15">
        <f>SUM(Tasaus[[#This Row],[Laskennallinen kunnallisvero, €]:[Laskennallinen kiinteistövero, €]])</f>
        <v>10830713.418353014</v>
      </c>
      <c r="K153" s="15">
        <f>Tasaus[[#This Row],[Laskennallinen verotulo yhteensä, €]]/Tasaus[[#This Row],[Asukasluku 31.12.2024]]</f>
        <v>2000.1317485416462</v>
      </c>
      <c r="L153" s="34">
        <f>$K$11-Tasaus[[#This Row],[Laskennallinen verotulo yhteensä, €/asukas (=tasausraja)]]</f>
        <v>328.89825145835403</v>
      </c>
      <c r="M153" s="365">
        <v>296</v>
      </c>
      <c r="N153" s="366">
        <v>1602886</v>
      </c>
      <c r="P153" s="116"/>
      <c r="Q153" s="117"/>
      <c r="R153" s="118"/>
    </row>
    <row r="154" spans="1:18" x14ac:dyDescent="0.25">
      <c r="A154" s="266">
        <v>480</v>
      </c>
      <c r="B154" s="13" t="s">
        <v>505</v>
      </c>
      <c r="C154" s="267">
        <v>1910</v>
      </c>
      <c r="D154" s="268">
        <v>8.5</v>
      </c>
      <c r="E154" s="14">
        <v>3188070.91</v>
      </c>
      <c r="F154" s="269">
        <v>37506716.588235296</v>
      </c>
      <c r="G154" s="269">
        <f>Tasaus[[#This Row],[Verotettava tulo (kunnallisvero), €]]*($D$11/100)</f>
        <v>2828006.4307529409</v>
      </c>
      <c r="H154" s="269">
        <v>222070.27300760729</v>
      </c>
      <c r="I154" s="269">
        <v>240271.82300000003</v>
      </c>
      <c r="J154" s="15">
        <f>SUM(Tasaus[[#This Row],[Laskennallinen kunnallisvero, €]:[Laskennallinen kiinteistövero, €]])</f>
        <v>3290348.5267605479</v>
      </c>
      <c r="K154" s="15">
        <f>Tasaus[[#This Row],[Laskennallinen verotulo yhteensä, €]]/Tasaus[[#This Row],[Asukasluku 31.12.2024]]</f>
        <v>1722.695563748978</v>
      </c>
      <c r="L154" s="34">
        <f>$K$11-Tasaus[[#This Row],[Laskennallinen verotulo yhteensä, €/asukas (=tasausraja)]]</f>
        <v>606.33443625102223</v>
      </c>
      <c r="M154" s="365">
        <v>546</v>
      </c>
      <c r="N154" s="366">
        <v>1042289</v>
      </c>
      <c r="P154" s="116"/>
      <c r="Q154" s="117"/>
      <c r="R154" s="118"/>
    </row>
    <row r="155" spans="1:18" x14ac:dyDescent="0.25">
      <c r="A155" s="266">
        <v>481</v>
      </c>
      <c r="B155" s="13" t="s">
        <v>506</v>
      </c>
      <c r="C155" s="267">
        <v>9592</v>
      </c>
      <c r="D155" s="268">
        <v>8.1</v>
      </c>
      <c r="E155" s="14">
        <v>20530702.199999999</v>
      </c>
      <c r="F155" s="269">
        <v>253465459.25925928</v>
      </c>
      <c r="G155" s="269">
        <f>Tasaus[[#This Row],[Verotettava tulo (kunnallisvero), €]]*($D$11/100)</f>
        <v>19111295.62814815</v>
      </c>
      <c r="H155" s="269">
        <v>1352855.3329797108</v>
      </c>
      <c r="I155" s="269">
        <v>1480629.7552500002</v>
      </c>
      <c r="J155" s="15">
        <f>SUM(Tasaus[[#This Row],[Laskennallinen kunnallisvero, €]:[Laskennallinen kiinteistövero, €]])</f>
        <v>21944780.716377862</v>
      </c>
      <c r="K155" s="15">
        <f>Tasaus[[#This Row],[Laskennallinen verotulo yhteensä, €]]/Tasaus[[#This Row],[Asukasluku 31.12.2024]]</f>
        <v>2287.8211756023625</v>
      </c>
      <c r="L155" s="34">
        <f>$K$11-Tasaus[[#This Row],[Laskennallinen verotulo yhteensä, €/asukas (=tasausraja)]]</f>
        <v>41.208824397637727</v>
      </c>
      <c r="M155" s="365">
        <v>37</v>
      </c>
      <c r="N155" s="366">
        <v>355748</v>
      </c>
      <c r="P155" s="116"/>
      <c r="Q155" s="117"/>
      <c r="R155" s="118"/>
    </row>
    <row r="156" spans="1:18" x14ac:dyDescent="0.25">
      <c r="A156" s="266">
        <v>483</v>
      </c>
      <c r="B156" s="13" t="s">
        <v>507</v>
      </c>
      <c r="C156" s="267">
        <v>1059</v>
      </c>
      <c r="D156" s="268">
        <v>10</v>
      </c>
      <c r="E156" s="14">
        <v>1518468.22</v>
      </c>
      <c r="F156" s="269">
        <v>15184682.199999999</v>
      </c>
      <c r="G156" s="269">
        <f>Tasaus[[#This Row],[Verotettava tulo (kunnallisvero), €]]*($D$11/100)</f>
        <v>1144925.03788</v>
      </c>
      <c r="H156" s="269">
        <v>139515.19954956719</v>
      </c>
      <c r="I156" s="269">
        <v>112558.86799999999</v>
      </c>
      <c r="J156" s="15">
        <f>SUM(Tasaus[[#This Row],[Laskennallinen kunnallisvero, €]:[Laskennallinen kiinteistövero, €]])</f>
        <v>1396999.1054295672</v>
      </c>
      <c r="K156" s="15">
        <f>Tasaus[[#This Row],[Laskennallinen verotulo yhteensä, €]]/Tasaus[[#This Row],[Asukasluku 31.12.2024]]</f>
        <v>1319.168182653038</v>
      </c>
      <c r="L156" s="34">
        <f>$K$11-Tasaus[[#This Row],[Laskennallinen verotulo yhteensä, €/asukas (=tasausraja)]]</f>
        <v>1009.8618173469622</v>
      </c>
      <c r="M156" s="365">
        <v>909</v>
      </c>
      <c r="N156" s="366">
        <v>962499</v>
      </c>
      <c r="P156" s="116"/>
      <c r="Q156" s="117"/>
      <c r="R156" s="118"/>
    </row>
    <row r="157" spans="1:18" x14ac:dyDescent="0.25">
      <c r="A157" s="266">
        <v>484</v>
      </c>
      <c r="B157" s="13" t="s">
        <v>508</v>
      </c>
      <c r="C157" s="267">
        <v>2904</v>
      </c>
      <c r="D157" s="268">
        <v>8.9</v>
      </c>
      <c r="E157" s="14">
        <v>4696537.38</v>
      </c>
      <c r="F157" s="269">
        <v>52770082.921348311</v>
      </c>
      <c r="G157" s="269">
        <f>Tasaus[[#This Row],[Verotettava tulo (kunnallisvero), €]]*($D$11/100)</f>
        <v>3978864.2522696625</v>
      </c>
      <c r="H157" s="269">
        <v>1942764.9265493946</v>
      </c>
      <c r="I157" s="269">
        <v>696575.23820000002</v>
      </c>
      <c r="J157" s="15">
        <f>SUM(Tasaus[[#This Row],[Laskennallinen kunnallisvero, €]:[Laskennallinen kiinteistövero, €]])</f>
        <v>6618204.4170190562</v>
      </c>
      <c r="K157" s="15">
        <f>Tasaus[[#This Row],[Laskennallinen verotulo yhteensä, €]]/Tasaus[[#This Row],[Asukasluku 31.12.2024]]</f>
        <v>2278.9960113701982</v>
      </c>
      <c r="L157" s="34">
        <f>$K$11-Tasaus[[#This Row],[Laskennallinen verotulo yhteensä, €/asukas (=tasausraja)]]</f>
        <v>50.033988629802025</v>
      </c>
      <c r="M157" s="365">
        <v>45</v>
      </c>
      <c r="N157" s="366">
        <v>130769</v>
      </c>
      <c r="P157" s="116"/>
      <c r="Q157" s="117"/>
      <c r="R157" s="118"/>
    </row>
    <row r="158" spans="1:18" x14ac:dyDescent="0.25">
      <c r="A158" s="266">
        <v>489</v>
      </c>
      <c r="B158" s="13" t="s">
        <v>509</v>
      </c>
      <c r="C158" s="267">
        <v>1703</v>
      </c>
      <c r="D158" s="268">
        <v>9.5</v>
      </c>
      <c r="E158" s="14">
        <v>2679517.35</v>
      </c>
      <c r="F158" s="269">
        <v>28205445.789473683</v>
      </c>
      <c r="G158" s="269">
        <f>Tasaus[[#This Row],[Verotettava tulo (kunnallisvero), €]]*($D$11/100)</f>
        <v>2126690.6125263157</v>
      </c>
      <c r="H158" s="269">
        <v>578285.67488272802</v>
      </c>
      <c r="I158" s="269">
        <v>295678.62355000002</v>
      </c>
      <c r="J158" s="15">
        <f>SUM(Tasaus[[#This Row],[Laskennallinen kunnallisvero, €]:[Laskennallinen kiinteistövero, €]])</f>
        <v>3000654.910959044</v>
      </c>
      <c r="K158" s="15">
        <f>Tasaus[[#This Row],[Laskennallinen verotulo yhteensä, €]]/Tasaus[[#This Row],[Asukasluku 31.12.2024]]</f>
        <v>1761.9817445443593</v>
      </c>
      <c r="L158" s="34">
        <f>$K$11-Tasaus[[#This Row],[Laskennallinen verotulo yhteensä, €/asukas (=tasausraja)]]</f>
        <v>567.04825545564086</v>
      </c>
      <c r="M158" s="365">
        <v>510</v>
      </c>
      <c r="N158" s="366">
        <v>869115</v>
      </c>
      <c r="P158" s="116"/>
      <c r="Q158" s="117"/>
      <c r="R158" s="118"/>
    </row>
    <row r="159" spans="1:18" x14ac:dyDescent="0.25">
      <c r="A159" s="266">
        <v>491</v>
      </c>
      <c r="B159" s="13" t="s">
        <v>510</v>
      </c>
      <c r="C159" s="267">
        <v>51890</v>
      </c>
      <c r="D159" s="268">
        <v>9.4</v>
      </c>
      <c r="E159" s="14">
        <v>106134536.92</v>
      </c>
      <c r="F159" s="269">
        <v>1129090818.2978723</v>
      </c>
      <c r="G159" s="269">
        <f>Tasaus[[#This Row],[Verotettava tulo (kunnallisvero), €]]*($D$11/100)</f>
        <v>85133447.699659571</v>
      </c>
      <c r="H159" s="269">
        <v>13691171.032072056</v>
      </c>
      <c r="I159" s="269">
        <v>10099949.751799999</v>
      </c>
      <c r="J159" s="15">
        <f>SUM(Tasaus[[#This Row],[Laskennallinen kunnallisvero, €]:[Laskennallinen kiinteistövero, €]])</f>
        <v>108924568.48353162</v>
      </c>
      <c r="K159" s="15">
        <f>Tasaus[[#This Row],[Laskennallinen verotulo yhteensä, €]]/Tasaus[[#This Row],[Asukasluku 31.12.2024]]</f>
        <v>2099.1437364334483</v>
      </c>
      <c r="L159" s="34">
        <f>$K$11-Tasaus[[#This Row],[Laskennallinen verotulo yhteensä, €/asukas (=tasausraja)]]</f>
        <v>229.88626356655186</v>
      </c>
      <c r="M159" s="365">
        <v>207</v>
      </c>
      <c r="N159" s="366">
        <v>10735918</v>
      </c>
      <c r="P159" s="116"/>
      <c r="Q159" s="117"/>
      <c r="R159" s="118"/>
    </row>
    <row r="160" spans="1:18" x14ac:dyDescent="0.25">
      <c r="A160" s="266">
        <v>494</v>
      </c>
      <c r="B160" s="13" t="s">
        <v>511</v>
      </c>
      <c r="C160" s="267">
        <v>8749</v>
      </c>
      <c r="D160" s="268">
        <v>9.4</v>
      </c>
      <c r="E160" s="14">
        <v>16053602.279999999</v>
      </c>
      <c r="F160" s="269">
        <v>170783002.97872341</v>
      </c>
      <c r="G160" s="269">
        <f>Tasaus[[#This Row],[Verotettava tulo (kunnallisvero), €]]*($D$11/100)</f>
        <v>12877038.424595743</v>
      </c>
      <c r="H160" s="269">
        <v>843669.06132240524</v>
      </c>
      <c r="I160" s="269">
        <v>1052090.497</v>
      </c>
      <c r="J160" s="15">
        <f>SUM(Tasaus[[#This Row],[Laskennallinen kunnallisvero, €]:[Laskennallinen kiinteistövero, €]])</f>
        <v>14772797.982918149</v>
      </c>
      <c r="K160" s="15">
        <f>Tasaus[[#This Row],[Laskennallinen verotulo yhteensä, €]]/Tasaus[[#This Row],[Asukasluku 31.12.2024]]</f>
        <v>1688.5127423612012</v>
      </c>
      <c r="L160" s="34">
        <f>$K$11-Tasaus[[#This Row],[Laskennallinen verotulo yhteensä, €/asukas (=tasausraja)]]</f>
        <v>640.51725763879904</v>
      </c>
      <c r="M160" s="365">
        <v>576</v>
      </c>
      <c r="N160" s="366">
        <v>5043497</v>
      </c>
      <c r="P160" s="116"/>
      <c r="Q160" s="117"/>
      <c r="R160" s="118"/>
    </row>
    <row r="161" spans="1:18" x14ac:dyDescent="0.25">
      <c r="A161" s="266">
        <v>495</v>
      </c>
      <c r="B161" s="13" t="s">
        <v>512</v>
      </c>
      <c r="C161" s="267">
        <v>1393</v>
      </c>
      <c r="D161" s="268">
        <v>9.8000000000000007</v>
      </c>
      <c r="E161" s="14">
        <v>2367701.59</v>
      </c>
      <c r="F161" s="269">
        <v>24160220.306122448</v>
      </c>
      <c r="G161" s="269">
        <f>Tasaus[[#This Row],[Verotettava tulo (kunnallisvero), €]]*($D$11/100)</f>
        <v>1821680.6110816326</v>
      </c>
      <c r="H161" s="269">
        <v>1049747.1732498978</v>
      </c>
      <c r="I161" s="269">
        <v>282159.91815000004</v>
      </c>
      <c r="J161" s="15">
        <f>SUM(Tasaus[[#This Row],[Laskennallinen kunnallisvero, €]:[Laskennallinen kiinteistövero, €]])</f>
        <v>3153587.7024815306</v>
      </c>
      <c r="K161" s="15">
        <f>Tasaus[[#This Row],[Laskennallinen verotulo yhteensä, €]]/Tasaus[[#This Row],[Asukasluku 31.12.2024]]</f>
        <v>2263.8820549041857</v>
      </c>
      <c r="L161" s="34">
        <f>$K$11-Tasaus[[#This Row],[Laskennallinen verotulo yhteensä, €/asukas (=tasausraja)]]</f>
        <v>65.147945095814521</v>
      </c>
      <c r="M161" s="365">
        <v>59</v>
      </c>
      <c r="N161" s="366">
        <v>81676</v>
      </c>
      <c r="P161" s="116"/>
      <c r="Q161" s="117"/>
      <c r="R161" s="118"/>
    </row>
    <row r="162" spans="1:18" x14ac:dyDescent="0.25">
      <c r="A162" s="266">
        <v>498</v>
      </c>
      <c r="B162" s="13" t="s">
        <v>513</v>
      </c>
      <c r="C162" s="267">
        <v>2313</v>
      </c>
      <c r="D162" s="268">
        <v>8.9</v>
      </c>
      <c r="E162" s="14">
        <v>4408675.63</v>
      </c>
      <c r="F162" s="269">
        <v>49535681.235955052</v>
      </c>
      <c r="G162" s="269">
        <f>Tasaus[[#This Row],[Verotettava tulo (kunnallisvero), €]]*($D$11/100)</f>
        <v>3734990.3651910108</v>
      </c>
      <c r="H162" s="269">
        <v>957543.48405187344</v>
      </c>
      <c r="I162" s="269">
        <v>738260.65374999982</v>
      </c>
      <c r="J162" s="15">
        <f>SUM(Tasaus[[#This Row],[Laskennallinen kunnallisvero, €]:[Laskennallinen kiinteistövero, €]])</f>
        <v>5430794.5029928843</v>
      </c>
      <c r="K162" s="15">
        <f>Tasaus[[#This Row],[Laskennallinen verotulo yhteensä, €]]/Tasaus[[#This Row],[Asukasluku 31.12.2024]]</f>
        <v>2347.9440133994312</v>
      </c>
      <c r="L162" s="34">
        <f>$K$11-Tasaus[[#This Row],[Laskennallinen verotulo yhteensä, €/asukas (=tasausraja)]]</f>
        <v>-18.914013399431042</v>
      </c>
      <c r="M162" s="365">
        <v>-2</v>
      </c>
      <c r="N162" s="366">
        <v>-4375</v>
      </c>
      <c r="P162" s="116"/>
      <c r="Q162" s="117"/>
      <c r="R162" s="118"/>
    </row>
    <row r="163" spans="1:18" x14ac:dyDescent="0.25">
      <c r="A163" s="242">
        <v>499</v>
      </c>
      <c r="B163" s="36" t="s">
        <v>514</v>
      </c>
      <c r="C163" s="267">
        <v>19738</v>
      </c>
      <c r="D163" s="268">
        <v>8.9</v>
      </c>
      <c r="E163" s="14">
        <v>43285309.479999997</v>
      </c>
      <c r="F163" s="269">
        <v>486351791.91011232</v>
      </c>
      <c r="G163" s="269">
        <f>Tasaus[[#This Row],[Verotettava tulo (kunnallisvero), €]]*($D$11/100)</f>
        <v>36670925.110022463</v>
      </c>
      <c r="H163" s="269">
        <v>2650380.2495033895</v>
      </c>
      <c r="I163" s="269">
        <v>3060105.62885</v>
      </c>
      <c r="J163" s="15">
        <f>SUM(Tasaus[[#This Row],[Laskennallinen kunnallisvero, €]:[Laskennallinen kiinteistövero, €]])</f>
        <v>42381410.98837585</v>
      </c>
      <c r="K163" s="15">
        <f>Tasaus[[#This Row],[Laskennallinen verotulo yhteensä, €]]/Tasaus[[#This Row],[Asukasluku 31.12.2024]]</f>
        <v>2147.1988544115843</v>
      </c>
      <c r="L163" s="34">
        <f>$K$11-Tasaus[[#This Row],[Laskennallinen verotulo yhteensä, €/asukas (=tasausraja)]]</f>
        <v>181.83114558841589</v>
      </c>
      <c r="M163" s="365">
        <v>164</v>
      </c>
      <c r="N163" s="366">
        <v>3230085</v>
      </c>
      <c r="P163" s="116"/>
      <c r="Q163" s="117"/>
      <c r="R163" s="118"/>
    </row>
    <row r="164" spans="1:18" x14ac:dyDescent="0.25">
      <c r="A164" s="266">
        <v>500</v>
      </c>
      <c r="B164" s="13" t="s">
        <v>515</v>
      </c>
      <c r="C164" s="267">
        <v>10614</v>
      </c>
      <c r="D164" s="268">
        <v>6.9</v>
      </c>
      <c r="E164" s="14">
        <v>18067559.739999998</v>
      </c>
      <c r="F164" s="269">
        <v>261848691.88405791</v>
      </c>
      <c r="G164" s="269">
        <f>Tasaus[[#This Row],[Verotettava tulo (kunnallisvero), €]]*($D$11/100)</f>
        <v>19743391.368057966</v>
      </c>
      <c r="H164" s="269">
        <v>2444421.7934644427</v>
      </c>
      <c r="I164" s="269">
        <v>1444916.7145500001</v>
      </c>
      <c r="J164" s="15">
        <f>SUM(Tasaus[[#This Row],[Laskennallinen kunnallisvero, €]:[Laskennallinen kiinteistövero, €]])</f>
        <v>23632729.87607241</v>
      </c>
      <c r="K164" s="15">
        <f>Tasaus[[#This Row],[Laskennallinen verotulo yhteensä, €]]/Tasaus[[#This Row],[Asukasluku 31.12.2024]]</f>
        <v>2226.5620761326936</v>
      </c>
      <c r="L164" s="34">
        <f>$K$11-Tasaus[[#This Row],[Laskennallinen verotulo yhteensä, €/asukas (=tasausraja)]]</f>
        <v>102.46792386730658</v>
      </c>
      <c r="M164" s="365">
        <v>92</v>
      </c>
      <c r="N164" s="366">
        <v>978835</v>
      </c>
      <c r="P164" s="116"/>
      <c r="Q164" s="117"/>
      <c r="R164" s="118"/>
    </row>
    <row r="165" spans="1:18" x14ac:dyDescent="0.25">
      <c r="A165" s="266">
        <v>503</v>
      </c>
      <c r="B165" s="13" t="s">
        <v>516</v>
      </c>
      <c r="C165" s="267">
        <v>7477</v>
      </c>
      <c r="D165" s="268">
        <v>9.1</v>
      </c>
      <c r="E165" s="14">
        <v>14592994.93</v>
      </c>
      <c r="F165" s="269">
        <v>160362581.64835167</v>
      </c>
      <c r="G165" s="269">
        <f>Tasaus[[#This Row],[Verotettava tulo (kunnallisvero), €]]*($D$11/100)</f>
        <v>12091338.656285714</v>
      </c>
      <c r="H165" s="269">
        <v>1344701.4350605733</v>
      </c>
      <c r="I165" s="269">
        <v>1077774.3372499999</v>
      </c>
      <c r="J165" s="15">
        <f>SUM(Tasaus[[#This Row],[Laskennallinen kunnallisvero, €]:[Laskennallinen kiinteistövero, €]])</f>
        <v>14513814.428596288</v>
      </c>
      <c r="K165" s="15">
        <f>Tasaus[[#This Row],[Laskennallinen verotulo yhteensä, €]]/Tasaus[[#This Row],[Asukasluku 31.12.2024]]</f>
        <v>1941.1280498323242</v>
      </c>
      <c r="L165" s="34">
        <f>$K$11-Tasaus[[#This Row],[Laskennallinen verotulo yhteensä, €/asukas (=tasausraja)]]</f>
        <v>387.90195016767598</v>
      </c>
      <c r="M165" s="365">
        <v>349</v>
      </c>
      <c r="N165" s="366">
        <v>2610309</v>
      </c>
      <c r="P165" s="116"/>
      <c r="Q165" s="117"/>
      <c r="R165" s="118"/>
    </row>
    <row r="166" spans="1:18" x14ac:dyDescent="0.25">
      <c r="A166" s="266">
        <v>504</v>
      </c>
      <c r="B166" s="13" t="s">
        <v>517</v>
      </c>
      <c r="C166" s="267">
        <v>1677</v>
      </c>
      <c r="D166" s="268">
        <v>9.9</v>
      </c>
      <c r="E166" s="14">
        <v>3409087.23</v>
      </c>
      <c r="F166" s="269">
        <v>34435224.545454547</v>
      </c>
      <c r="G166" s="269">
        <f>Tasaus[[#This Row],[Verotettava tulo (kunnallisvero), €]]*($D$11/100)</f>
        <v>2596415.9307272728</v>
      </c>
      <c r="H166" s="269">
        <v>404594.89898746659</v>
      </c>
      <c r="I166" s="269">
        <v>231569.38615000001</v>
      </c>
      <c r="J166" s="15">
        <f>SUM(Tasaus[[#This Row],[Laskennallinen kunnallisvero, €]:[Laskennallinen kiinteistövero, €]])</f>
        <v>3232580.2158647394</v>
      </c>
      <c r="K166" s="15">
        <f>Tasaus[[#This Row],[Laskennallinen verotulo yhteensä, €]]/Tasaus[[#This Row],[Asukasluku 31.12.2024]]</f>
        <v>1927.597027945581</v>
      </c>
      <c r="L166" s="34">
        <f>$K$11-Tasaus[[#This Row],[Laskennallinen verotulo yhteensä, €/asukas (=tasausraja)]]</f>
        <v>401.43297205441922</v>
      </c>
      <c r="M166" s="365">
        <v>361</v>
      </c>
      <c r="N166" s="366">
        <v>605883</v>
      </c>
      <c r="P166" s="116"/>
      <c r="Q166" s="117"/>
      <c r="R166" s="118"/>
    </row>
    <row r="167" spans="1:18" x14ac:dyDescent="0.25">
      <c r="A167" s="266">
        <v>505</v>
      </c>
      <c r="B167" s="13" t="s">
        <v>518</v>
      </c>
      <c r="C167" s="267">
        <v>20934</v>
      </c>
      <c r="D167" s="268">
        <v>8.3000000000000007</v>
      </c>
      <c r="E167" s="14">
        <v>41465819.079999998</v>
      </c>
      <c r="F167" s="269">
        <v>499588181.68674684</v>
      </c>
      <c r="G167" s="269">
        <f>Tasaus[[#This Row],[Verotettava tulo (kunnallisvero), €]]*($D$11/100)</f>
        <v>37668948.89918071</v>
      </c>
      <c r="H167" s="269">
        <v>3473464.3965273658</v>
      </c>
      <c r="I167" s="269">
        <v>4156315.1930000004</v>
      </c>
      <c r="J167" s="15">
        <f>SUM(Tasaus[[#This Row],[Laskennallinen kunnallisvero, €]:[Laskennallinen kiinteistövero, €]])</f>
        <v>45298728.488708079</v>
      </c>
      <c r="K167" s="15">
        <f>Tasaus[[#This Row],[Laskennallinen verotulo yhteensä, €]]/Tasaus[[#This Row],[Asukasluku 31.12.2024]]</f>
        <v>2163.8830843941951</v>
      </c>
      <c r="L167" s="34">
        <f>$K$11-Tasaus[[#This Row],[Laskennallinen verotulo yhteensä, €/asukas (=tasausraja)]]</f>
        <v>165.14691560580513</v>
      </c>
      <c r="M167" s="365">
        <v>149</v>
      </c>
      <c r="N167" s="366">
        <v>3111467</v>
      </c>
      <c r="P167" s="116"/>
      <c r="Q167" s="117"/>
      <c r="R167" s="118"/>
    </row>
    <row r="168" spans="1:18" x14ac:dyDescent="0.25">
      <c r="A168" s="266">
        <v>507</v>
      </c>
      <c r="B168" s="13" t="s">
        <v>519</v>
      </c>
      <c r="C168" s="267">
        <v>7057</v>
      </c>
      <c r="D168" s="268">
        <v>8.5</v>
      </c>
      <c r="E168" s="14">
        <v>11340459.130000001</v>
      </c>
      <c r="F168" s="269">
        <v>133417166.23529412</v>
      </c>
      <c r="G168" s="269">
        <f>Tasaus[[#This Row],[Verotettava tulo (kunnallisvero), €]]*($D$11/100)</f>
        <v>10059654.334141176</v>
      </c>
      <c r="H168" s="269">
        <v>2808173.376421262</v>
      </c>
      <c r="I168" s="269">
        <v>2159408.45835</v>
      </c>
      <c r="J168" s="15">
        <f>SUM(Tasaus[[#This Row],[Laskennallinen kunnallisvero, €]:[Laskennallinen kiinteistövero, €]])</f>
        <v>15027236.168912437</v>
      </c>
      <c r="K168" s="15">
        <f>Tasaus[[#This Row],[Laskennallinen verotulo yhteensä, €]]/Tasaus[[#This Row],[Asukasluku 31.12.2024]]</f>
        <v>2129.4085544725008</v>
      </c>
      <c r="L168" s="34">
        <f>$K$11-Tasaus[[#This Row],[Laskennallinen verotulo yhteensä, €/asukas (=tasausraja)]]</f>
        <v>199.62144552749942</v>
      </c>
      <c r="M168" s="365">
        <v>180</v>
      </c>
      <c r="N168" s="366">
        <v>1267856</v>
      </c>
      <c r="P168" s="116"/>
      <c r="Q168" s="117"/>
      <c r="R168" s="118"/>
    </row>
    <row r="169" spans="1:18" x14ac:dyDescent="0.25">
      <c r="A169" s="266">
        <v>508</v>
      </c>
      <c r="B169" s="13" t="s">
        <v>520</v>
      </c>
      <c r="C169" s="267">
        <v>9270</v>
      </c>
      <c r="D169" s="268">
        <v>9.9</v>
      </c>
      <c r="E169" s="14">
        <v>18746969.079999998</v>
      </c>
      <c r="F169" s="269">
        <v>189363324.04040396</v>
      </c>
      <c r="G169" s="269">
        <f>Tasaus[[#This Row],[Verotettava tulo (kunnallisvero), €]]*($D$11/100)</f>
        <v>14277994.632646458</v>
      </c>
      <c r="H169" s="269">
        <v>4878554.2504623085</v>
      </c>
      <c r="I169" s="269">
        <v>1579271.0041500002</v>
      </c>
      <c r="J169" s="15">
        <f>SUM(Tasaus[[#This Row],[Laskennallinen kunnallisvero, €]:[Laskennallinen kiinteistövero, €]])</f>
        <v>20735819.887258764</v>
      </c>
      <c r="K169" s="15">
        <f>Tasaus[[#This Row],[Laskennallinen verotulo yhteensä, €]]/Tasaus[[#This Row],[Asukasluku 31.12.2024]]</f>
        <v>2236.8737742458216</v>
      </c>
      <c r="L169" s="34">
        <f>$K$11-Tasaus[[#This Row],[Laskennallinen verotulo yhteensä, €/asukas (=tasausraja)]]</f>
        <v>92.156225754178649</v>
      </c>
      <c r="M169" s="365">
        <v>83</v>
      </c>
      <c r="N169" s="366">
        <v>768859</v>
      </c>
      <c r="P169" s="116"/>
      <c r="Q169" s="117"/>
      <c r="R169" s="118"/>
    </row>
    <row r="170" spans="1:18" x14ac:dyDescent="0.25">
      <c r="A170" s="266">
        <v>529</v>
      </c>
      <c r="B170" s="13" t="s">
        <v>521</v>
      </c>
      <c r="C170" s="267">
        <v>20129</v>
      </c>
      <c r="D170" s="268">
        <v>6.4</v>
      </c>
      <c r="E170" s="14">
        <v>35683472.439999998</v>
      </c>
      <c r="F170" s="269">
        <v>557554256.875</v>
      </c>
      <c r="G170" s="269">
        <f>Tasaus[[#This Row],[Verotettava tulo (kunnallisvero), €]]*($D$11/100)</f>
        <v>42039590.968374997</v>
      </c>
      <c r="H170" s="269">
        <v>5800487.892428441</v>
      </c>
      <c r="I170" s="269">
        <v>4438364.6386000002</v>
      </c>
      <c r="J170" s="15">
        <f>SUM(Tasaus[[#This Row],[Laskennallinen kunnallisvero, €]:[Laskennallinen kiinteistövero, €]])</f>
        <v>52278443.499403439</v>
      </c>
      <c r="K170" s="15">
        <f>Tasaus[[#This Row],[Laskennallinen verotulo yhteensä, €]]/Tasaus[[#This Row],[Asukasluku 31.12.2024]]</f>
        <v>2597.1704257242504</v>
      </c>
      <c r="L170" s="34">
        <f>$K$11-Tasaus[[#This Row],[Laskennallinen verotulo yhteensä, €/asukas (=tasausraja)]]</f>
        <v>-268.14042572425024</v>
      </c>
      <c r="M170" s="365">
        <v>-27</v>
      </c>
      <c r="N170" s="366">
        <v>-539740</v>
      </c>
      <c r="P170" s="116"/>
      <c r="Q170" s="117"/>
      <c r="R170" s="118"/>
    </row>
    <row r="171" spans="1:18" x14ac:dyDescent="0.25">
      <c r="A171" s="266">
        <v>531</v>
      </c>
      <c r="B171" s="13" t="s">
        <v>522</v>
      </c>
      <c r="C171" s="267">
        <v>4939</v>
      </c>
      <c r="D171" s="268">
        <v>9.1</v>
      </c>
      <c r="E171" s="14">
        <v>9520903.3300000001</v>
      </c>
      <c r="F171" s="269">
        <v>104625311.31868133</v>
      </c>
      <c r="G171" s="269">
        <f>Tasaus[[#This Row],[Verotettava tulo (kunnallisvero), €]]*($D$11/100)</f>
        <v>7888748.4734285716</v>
      </c>
      <c r="H171" s="269">
        <v>673999.68623577082</v>
      </c>
      <c r="I171" s="269">
        <v>616893.43324999989</v>
      </c>
      <c r="J171" s="15">
        <f>SUM(Tasaus[[#This Row],[Laskennallinen kunnallisvero, €]:[Laskennallinen kiinteistövero, €]])</f>
        <v>9179641.5929143429</v>
      </c>
      <c r="K171" s="15">
        <f>Tasaus[[#This Row],[Laskennallinen verotulo yhteensä, €]]/Tasaus[[#This Row],[Asukasluku 31.12.2024]]</f>
        <v>1858.6032785815637</v>
      </c>
      <c r="L171" s="34">
        <f>$K$11-Tasaus[[#This Row],[Laskennallinen verotulo yhteensä, €/asukas (=tasausraja)]]</f>
        <v>470.4267214184365</v>
      </c>
      <c r="M171" s="365">
        <v>423</v>
      </c>
      <c r="N171" s="366">
        <v>2091094</v>
      </c>
      <c r="P171" s="116"/>
      <c r="Q171" s="117"/>
      <c r="R171" s="118"/>
    </row>
    <row r="172" spans="1:18" x14ac:dyDescent="0.25">
      <c r="A172" s="266">
        <v>535</v>
      </c>
      <c r="B172" s="13" t="s">
        <v>523</v>
      </c>
      <c r="C172" s="267">
        <v>10378</v>
      </c>
      <c r="D172" s="268">
        <v>9.9</v>
      </c>
      <c r="E172" s="14">
        <v>18406567.34</v>
      </c>
      <c r="F172" s="269">
        <v>185924922.62626261</v>
      </c>
      <c r="G172" s="269">
        <f>Tasaus[[#This Row],[Verotettava tulo (kunnallisvero), €]]*($D$11/100)</f>
        <v>14018739.1660202</v>
      </c>
      <c r="H172" s="269">
        <v>1722401.0428077958</v>
      </c>
      <c r="I172" s="269">
        <v>1401962.7534500002</v>
      </c>
      <c r="J172" s="15">
        <f>SUM(Tasaus[[#This Row],[Laskennallinen kunnallisvero, €]:[Laskennallinen kiinteistövero, €]])</f>
        <v>17143102.962277994</v>
      </c>
      <c r="K172" s="15">
        <f>Tasaus[[#This Row],[Laskennallinen verotulo yhteensä, €]]/Tasaus[[#This Row],[Asukasluku 31.12.2024]]</f>
        <v>1651.8696244245514</v>
      </c>
      <c r="L172" s="34">
        <f>$K$11-Tasaus[[#This Row],[Laskennallinen verotulo yhteensä, €/asukas (=tasausraja)]]</f>
        <v>677.16037557544882</v>
      </c>
      <c r="M172" s="365">
        <v>609</v>
      </c>
      <c r="N172" s="366">
        <v>6324813</v>
      </c>
      <c r="P172" s="116"/>
      <c r="Q172" s="117"/>
      <c r="R172" s="118"/>
    </row>
    <row r="173" spans="1:18" x14ac:dyDescent="0.25">
      <c r="A173" s="266">
        <v>536</v>
      </c>
      <c r="B173" s="13" t="s">
        <v>524</v>
      </c>
      <c r="C173" s="267">
        <v>36176</v>
      </c>
      <c r="D173" s="268">
        <v>8.4</v>
      </c>
      <c r="E173" s="14">
        <v>73981821.430000007</v>
      </c>
      <c r="F173" s="269">
        <v>880735969.40476203</v>
      </c>
      <c r="G173" s="269">
        <f>Tasaus[[#This Row],[Verotettava tulo (kunnallisvero), €]]*($D$11/100)</f>
        <v>66407492.093119055</v>
      </c>
      <c r="H173" s="269">
        <v>4844845.1715896903</v>
      </c>
      <c r="I173" s="269">
        <v>5627177.0237000007</v>
      </c>
      <c r="J173" s="15">
        <f>SUM(Tasaus[[#This Row],[Laskennallinen kunnallisvero, €]:[Laskennallinen kiinteistövero, €]])</f>
        <v>76879514.288408741</v>
      </c>
      <c r="K173" s="15">
        <f>Tasaus[[#This Row],[Laskennallinen verotulo yhteensä, €]]/Tasaus[[#This Row],[Asukasluku 31.12.2024]]</f>
        <v>2125.1524294672918</v>
      </c>
      <c r="L173" s="34">
        <f>$K$11-Tasaus[[#This Row],[Laskennallinen verotulo yhteensä, €/asukas (=tasausraja)]]</f>
        <v>203.87757053270843</v>
      </c>
      <c r="M173" s="365">
        <v>183</v>
      </c>
      <c r="N173" s="366">
        <v>6637927</v>
      </c>
      <c r="P173" s="116"/>
      <c r="Q173" s="117"/>
      <c r="R173" s="118"/>
    </row>
    <row r="174" spans="1:18" x14ac:dyDescent="0.25">
      <c r="A174" s="266">
        <v>538</v>
      </c>
      <c r="B174" s="13" t="s">
        <v>525</v>
      </c>
      <c r="C174" s="267">
        <v>4659</v>
      </c>
      <c r="D174" s="268">
        <v>9.1</v>
      </c>
      <c r="E174" s="14">
        <v>9812210.1600000001</v>
      </c>
      <c r="F174" s="269">
        <v>107826485.2747253</v>
      </c>
      <c r="G174" s="269">
        <f>Tasaus[[#This Row],[Verotettava tulo (kunnallisvero), €]]*($D$11/100)</f>
        <v>8130116.9897142872</v>
      </c>
      <c r="H174" s="269">
        <v>378162.00375169097</v>
      </c>
      <c r="I174" s="269">
        <v>537719.60015000007</v>
      </c>
      <c r="J174" s="15">
        <f>SUM(Tasaus[[#This Row],[Laskennallinen kunnallisvero, €]:[Laskennallinen kiinteistövero, €]])</f>
        <v>9045998.593615979</v>
      </c>
      <c r="K174" s="15">
        <f>Tasaus[[#This Row],[Laskennallinen verotulo yhteensä, €]]/Tasaus[[#This Row],[Asukasluku 31.12.2024]]</f>
        <v>1941.6180711775014</v>
      </c>
      <c r="L174" s="34">
        <f>$K$11-Tasaus[[#This Row],[Laskennallinen verotulo yhteensä, €/asukas (=tasausraja)]]</f>
        <v>387.41192882249879</v>
      </c>
      <c r="M174" s="365">
        <v>349</v>
      </c>
      <c r="N174" s="366">
        <v>1624457</v>
      </c>
      <c r="P174" s="116"/>
      <c r="Q174" s="117"/>
      <c r="R174" s="118"/>
    </row>
    <row r="175" spans="1:18" x14ac:dyDescent="0.25">
      <c r="A175" s="266">
        <v>541</v>
      </c>
      <c r="B175" s="13" t="s">
        <v>526</v>
      </c>
      <c r="C175" s="267">
        <v>8980</v>
      </c>
      <c r="D175" s="268">
        <v>8.9</v>
      </c>
      <c r="E175" s="14">
        <v>13995466.630000001</v>
      </c>
      <c r="F175" s="269">
        <v>157252434.04494381</v>
      </c>
      <c r="G175" s="269">
        <f>Tasaus[[#This Row],[Verotettava tulo (kunnallisvero), €]]*($D$11/100)</f>
        <v>11856833.526988761</v>
      </c>
      <c r="H175" s="269">
        <v>3290213.8106037383</v>
      </c>
      <c r="I175" s="269">
        <v>1297807.2000500001</v>
      </c>
      <c r="J175" s="15">
        <f>SUM(Tasaus[[#This Row],[Laskennallinen kunnallisvero, €]:[Laskennallinen kiinteistövero, €]])</f>
        <v>16444854.537642499</v>
      </c>
      <c r="K175" s="15">
        <f>Tasaus[[#This Row],[Laskennallinen verotulo yhteensä, €]]/Tasaus[[#This Row],[Asukasluku 31.12.2024]]</f>
        <v>1831.2755609846881</v>
      </c>
      <c r="L175" s="34">
        <f>$K$11-Tasaus[[#This Row],[Laskennallinen verotulo yhteensä, €/asukas (=tasausraja)]]</f>
        <v>497.75443901531207</v>
      </c>
      <c r="M175" s="365">
        <v>448</v>
      </c>
      <c r="N175" s="366">
        <v>4022851</v>
      </c>
      <c r="P175" s="116"/>
      <c r="Q175" s="117"/>
      <c r="R175" s="118"/>
    </row>
    <row r="176" spans="1:18" x14ac:dyDescent="0.25">
      <c r="A176" s="266">
        <v>543</v>
      </c>
      <c r="B176" s="13" t="s">
        <v>527</v>
      </c>
      <c r="C176" s="267">
        <v>45048</v>
      </c>
      <c r="D176" s="268">
        <v>7.5</v>
      </c>
      <c r="E176" s="14">
        <v>92041265.420000002</v>
      </c>
      <c r="F176" s="269">
        <v>1227216872.2666667</v>
      </c>
      <c r="G176" s="269">
        <f>Tasaus[[#This Row],[Verotettava tulo (kunnallisvero), €]]*($D$11/100)</f>
        <v>92532152.168906659</v>
      </c>
      <c r="H176" s="269">
        <v>6387809.1026564892</v>
      </c>
      <c r="I176" s="269">
        <v>7452940.0137999998</v>
      </c>
      <c r="J176" s="15">
        <f>SUM(Tasaus[[#This Row],[Laskennallinen kunnallisvero, €]:[Laskennallinen kiinteistövero, €]])</f>
        <v>106372901.28536314</v>
      </c>
      <c r="K176" s="15">
        <f>Tasaus[[#This Row],[Laskennallinen verotulo yhteensä, €]]/Tasaus[[#This Row],[Asukasluku 31.12.2024]]</f>
        <v>2361.3235057130869</v>
      </c>
      <c r="L176" s="34">
        <f>$K$11-Tasaus[[#This Row],[Laskennallinen verotulo yhteensä, €/asukas (=tasausraja)]]</f>
        <v>-32.293505713086688</v>
      </c>
      <c r="M176" s="365">
        <v>-3</v>
      </c>
      <c r="N176" s="366">
        <v>-145476</v>
      </c>
      <c r="P176" s="116"/>
      <c r="Q176" s="117"/>
      <c r="R176" s="118"/>
    </row>
    <row r="177" spans="1:18" x14ac:dyDescent="0.25">
      <c r="A177" s="266">
        <v>545</v>
      </c>
      <c r="B177" s="13" t="s">
        <v>528</v>
      </c>
      <c r="C177" s="267">
        <v>9554</v>
      </c>
      <c r="D177" s="268">
        <v>8.4</v>
      </c>
      <c r="E177" s="14">
        <v>15109285.1</v>
      </c>
      <c r="F177" s="269">
        <v>179872441.66666666</v>
      </c>
      <c r="G177" s="269">
        <f>Tasaus[[#This Row],[Verotettava tulo (kunnallisvero), €]]*($D$11/100)</f>
        <v>13562382.101666665</v>
      </c>
      <c r="H177" s="269">
        <v>3122640.1076515098</v>
      </c>
      <c r="I177" s="269">
        <v>2141964.6760499999</v>
      </c>
      <c r="J177" s="15">
        <f>SUM(Tasaus[[#This Row],[Laskennallinen kunnallisvero, €]:[Laskennallinen kiinteistövero, €]])</f>
        <v>18826986.885368176</v>
      </c>
      <c r="K177" s="15">
        <f>Tasaus[[#This Row],[Laskennallinen verotulo yhteensä, €]]/Tasaus[[#This Row],[Asukasluku 31.12.2024]]</f>
        <v>1970.5868626091874</v>
      </c>
      <c r="L177" s="34">
        <f>$K$11-Tasaus[[#This Row],[Laskennallinen verotulo yhteensä, €/asukas (=tasausraja)]]</f>
        <v>358.44313739081281</v>
      </c>
      <c r="M177" s="365">
        <v>323</v>
      </c>
      <c r="N177" s="366">
        <v>3082109</v>
      </c>
      <c r="P177" s="116"/>
      <c r="Q177" s="117"/>
      <c r="R177" s="118"/>
    </row>
    <row r="178" spans="1:18" x14ac:dyDescent="0.25">
      <c r="A178" s="266">
        <v>560</v>
      </c>
      <c r="B178" s="13" t="s">
        <v>529</v>
      </c>
      <c r="C178" s="267">
        <v>15651</v>
      </c>
      <c r="D178" s="268">
        <v>8.6999999999999993</v>
      </c>
      <c r="E178" s="14">
        <v>27931454.149999999</v>
      </c>
      <c r="F178" s="269">
        <v>321051197.12643683</v>
      </c>
      <c r="G178" s="269">
        <f>Tasaus[[#This Row],[Verotettava tulo (kunnallisvero), €]]*($D$11/100)</f>
        <v>24207260.263333336</v>
      </c>
      <c r="H178" s="269">
        <v>2464293.7655238179</v>
      </c>
      <c r="I178" s="269">
        <v>2341784.4244499998</v>
      </c>
      <c r="J178" s="15">
        <f>SUM(Tasaus[[#This Row],[Laskennallinen kunnallisvero, €]:[Laskennallinen kiinteistövero, €]])</f>
        <v>29013338.453307152</v>
      </c>
      <c r="K178" s="15">
        <f>Tasaus[[#This Row],[Laskennallinen verotulo yhteensä, €]]/Tasaus[[#This Row],[Asukasluku 31.12.2024]]</f>
        <v>1853.7689894132741</v>
      </c>
      <c r="L178" s="34">
        <f>$K$11-Tasaus[[#This Row],[Laskennallinen verotulo yhteensä, €/asukas (=tasausraja)]]</f>
        <v>475.26101058672612</v>
      </c>
      <c r="M178" s="365">
        <v>428</v>
      </c>
      <c r="N178" s="366">
        <v>6694479</v>
      </c>
      <c r="P178" s="116"/>
      <c r="Q178" s="117"/>
      <c r="R178" s="118"/>
    </row>
    <row r="179" spans="1:18" x14ac:dyDescent="0.25">
      <c r="A179" s="266">
        <v>561</v>
      </c>
      <c r="B179" s="13" t="s">
        <v>530</v>
      </c>
      <c r="C179" s="267">
        <v>1304</v>
      </c>
      <c r="D179" s="268">
        <v>8.4</v>
      </c>
      <c r="E179" s="14">
        <v>2036247.28</v>
      </c>
      <c r="F179" s="269">
        <v>24241039.047619045</v>
      </c>
      <c r="G179" s="269">
        <f>Tasaus[[#This Row],[Verotettava tulo (kunnallisvero), €]]*($D$11/100)</f>
        <v>1827774.3441904758</v>
      </c>
      <c r="H179" s="269">
        <v>368250.71569601761</v>
      </c>
      <c r="I179" s="269">
        <v>269964.93535000004</v>
      </c>
      <c r="J179" s="15">
        <f>SUM(Tasaus[[#This Row],[Laskennallinen kunnallisvero, €]:[Laskennallinen kiinteistövero, €]])</f>
        <v>2465989.9952364932</v>
      </c>
      <c r="K179" s="15">
        <f>Tasaus[[#This Row],[Laskennallinen verotulo yhteensä, €]]/Tasaus[[#This Row],[Asukasluku 31.12.2024]]</f>
        <v>1891.0966221138751</v>
      </c>
      <c r="L179" s="34">
        <f>$K$11-Tasaus[[#This Row],[Laskennallinen verotulo yhteensä, €/asukas (=tasausraja)]]</f>
        <v>437.93337788612507</v>
      </c>
      <c r="M179" s="365">
        <v>394</v>
      </c>
      <c r="N179" s="366">
        <v>513959</v>
      </c>
      <c r="P179" s="116"/>
      <c r="Q179" s="117"/>
      <c r="R179" s="118"/>
    </row>
    <row r="180" spans="1:18" x14ac:dyDescent="0.25">
      <c r="A180" s="266">
        <v>562</v>
      </c>
      <c r="B180" s="13" t="s">
        <v>180</v>
      </c>
      <c r="C180" s="267">
        <v>8869</v>
      </c>
      <c r="D180" s="268">
        <v>9.4</v>
      </c>
      <c r="E180" s="14">
        <v>17266040.120000001</v>
      </c>
      <c r="F180" s="269">
        <v>183681277.87234041</v>
      </c>
      <c r="G180" s="269">
        <f>Tasaus[[#This Row],[Verotettava tulo (kunnallisvero), €]]*($D$11/100)</f>
        <v>13849568.351574466</v>
      </c>
      <c r="H180" s="269">
        <v>1651286.5702223678</v>
      </c>
      <c r="I180" s="269">
        <v>1600817.8304000001</v>
      </c>
      <c r="J180" s="15">
        <f>SUM(Tasaus[[#This Row],[Laskennallinen kunnallisvero, €]:[Laskennallinen kiinteistövero, €]])</f>
        <v>17101672.752196833</v>
      </c>
      <c r="K180" s="15">
        <f>Tasaus[[#This Row],[Laskennallinen verotulo yhteensä, €]]/Tasaus[[#This Row],[Asukasluku 31.12.2024]]</f>
        <v>1928.252649926354</v>
      </c>
      <c r="L180" s="34">
        <f>$K$11-Tasaus[[#This Row],[Laskennallinen verotulo yhteensä, €/asukas (=tasausraja)]]</f>
        <v>400.77735007364618</v>
      </c>
      <c r="M180" s="365">
        <v>361</v>
      </c>
      <c r="N180" s="366">
        <v>3199045</v>
      </c>
      <c r="P180" s="116"/>
      <c r="Q180" s="117"/>
      <c r="R180" s="118"/>
    </row>
    <row r="181" spans="1:18" x14ac:dyDescent="0.25">
      <c r="A181" s="266">
        <v>563</v>
      </c>
      <c r="B181" s="13" t="s">
        <v>531</v>
      </c>
      <c r="C181" s="267">
        <v>6912</v>
      </c>
      <c r="D181" s="268">
        <v>10</v>
      </c>
      <c r="E181" s="14">
        <v>13069594.4</v>
      </c>
      <c r="F181" s="269">
        <v>130695944</v>
      </c>
      <c r="G181" s="269">
        <f>Tasaus[[#This Row],[Verotettava tulo (kunnallisvero), €]]*($D$11/100)</f>
        <v>9854474.1776000001</v>
      </c>
      <c r="H181" s="269">
        <v>1256813.2041379591</v>
      </c>
      <c r="I181" s="269">
        <v>1152924.17295</v>
      </c>
      <c r="J181" s="15">
        <f>SUM(Tasaus[[#This Row],[Laskennallinen kunnallisvero, €]:[Laskennallinen kiinteistövero, €]])</f>
        <v>12264211.554687958</v>
      </c>
      <c r="K181" s="15">
        <f>Tasaus[[#This Row],[Laskennallinen verotulo yhteensä, €]]/Tasaus[[#This Row],[Asukasluku 31.12.2024]]</f>
        <v>1774.3361624259198</v>
      </c>
      <c r="L181" s="34">
        <f>$K$11-Tasaus[[#This Row],[Laskennallinen verotulo yhteensä, €/asukas (=tasausraja)]]</f>
        <v>554.69383757408036</v>
      </c>
      <c r="M181" s="365">
        <v>499</v>
      </c>
      <c r="N181" s="366">
        <v>3450639</v>
      </c>
      <c r="P181" s="116"/>
      <c r="Q181" s="117"/>
      <c r="R181" s="118"/>
    </row>
    <row r="182" spans="1:18" x14ac:dyDescent="0.25">
      <c r="A182" s="266">
        <v>564</v>
      </c>
      <c r="B182" s="13" t="s">
        <v>532</v>
      </c>
      <c r="C182" s="267">
        <v>216152</v>
      </c>
      <c r="D182" s="268">
        <v>8.1</v>
      </c>
      <c r="E182" s="14">
        <v>409216239.33999997</v>
      </c>
      <c r="F182" s="269">
        <v>5052052337.5308647</v>
      </c>
      <c r="G182" s="269">
        <f>Tasaus[[#This Row],[Verotettava tulo (kunnallisvero), €]]*($D$11/100)</f>
        <v>380924746.24982715</v>
      </c>
      <c r="H182" s="269">
        <v>43720479.140589766</v>
      </c>
      <c r="I182" s="269">
        <v>36461440.857749999</v>
      </c>
      <c r="J182" s="15">
        <f>SUM(Tasaus[[#This Row],[Laskennallinen kunnallisvero, €]:[Laskennallinen kiinteistövero, €]])</f>
        <v>461106666.24816692</v>
      </c>
      <c r="K182" s="15">
        <f>Tasaus[[#This Row],[Laskennallinen verotulo yhteensä, €]]/Tasaus[[#This Row],[Asukasluku 31.12.2024]]</f>
        <v>2133.2519072142145</v>
      </c>
      <c r="L182" s="34">
        <f>$K$11-Tasaus[[#This Row],[Laskennallinen verotulo yhteensä, €/asukas (=tasausraja)]]</f>
        <v>195.7780927857857</v>
      </c>
      <c r="M182" s="365">
        <v>176</v>
      </c>
      <c r="N182" s="366">
        <v>38086044</v>
      </c>
      <c r="P182" s="116"/>
      <c r="Q182" s="117"/>
      <c r="R182" s="118"/>
    </row>
    <row r="183" spans="1:18" x14ac:dyDescent="0.25">
      <c r="A183" s="266">
        <v>576</v>
      </c>
      <c r="B183" s="13" t="s">
        <v>533</v>
      </c>
      <c r="C183" s="267">
        <v>2676</v>
      </c>
      <c r="D183" s="268">
        <v>8.4</v>
      </c>
      <c r="E183" s="14">
        <v>4025282.89</v>
      </c>
      <c r="F183" s="269">
        <v>47920034.404761903</v>
      </c>
      <c r="G183" s="269">
        <f>Tasaus[[#This Row],[Verotettava tulo (kunnallisvero), €]]*($D$11/100)</f>
        <v>3613170.5941190473</v>
      </c>
      <c r="H183" s="269">
        <v>922881.79451366805</v>
      </c>
      <c r="I183" s="269">
        <v>900185.98560000013</v>
      </c>
      <c r="J183" s="15">
        <f>SUM(Tasaus[[#This Row],[Laskennallinen kunnallisvero, €]:[Laskennallinen kiinteistövero, €]])</f>
        <v>5436238.3742327159</v>
      </c>
      <c r="K183" s="15">
        <f>Tasaus[[#This Row],[Laskennallinen verotulo yhteensä, €]]/Tasaus[[#This Row],[Asukasluku 31.12.2024]]</f>
        <v>2031.4792130914484</v>
      </c>
      <c r="L183" s="34">
        <f>$K$11-Tasaus[[#This Row],[Laskennallinen verotulo yhteensä, €/asukas (=tasausraja)]]</f>
        <v>297.5507869085518</v>
      </c>
      <c r="M183" s="365">
        <v>268</v>
      </c>
      <c r="N183" s="366">
        <v>716621</v>
      </c>
      <c r="P183" s="116"/>
      <c r="Q183" s="117"/>
      <c r="R183" s="118"/>
    </row>
    <row r="184" spans="1:18" x14ac:dyDescent="0.25">
      <c r="A184" s="266">
        <v>577</v>
      </c>
      <c r="B184" s="13" t="s">
        <v>534</v>
      </c>
      <c r="C184" s="267">
        <v>11221</v>
      </c>
      <c r="D184" s="268">
        <v>8.1999999999999993</v>
      </c>
      <c r="E184" s="14">
        <v>22154840.48</v>
      </c>
      <c r="F184" s="269">
        <v>270180981.46341467</v>
      </c>
      <c r="G184" s="269">
        <f>Tasaus[[#This Row],[Verotettava tulo (kunnallisvero), €]]*($D$11/100)</f>
        <v>20371646.002341464</v>
      </c>
      <c r="H184" s="269">
        <v>1483534.7208727368</v>
      </c>
      <c r="I184" s="269">
        <v>1454353.3709</v>
      </c>
      <c r="J184" s="15">
        <f>SUM(Tasaus[[#This Row],[Laskennallinen kunnallisvero, €]:[Laskennallinen kiinteistövero, €]])</f>
        <v>23309534.094114203</v>
      </c>
      <c r="K184" s="15">
        <f>Tasaus[[#This Row],[Laskennallinen verotulo yhteensä, €]]/Tasaus[[#This Row],[Asukasluku 31.12.2024]]</f>
        <v>2077.3134385628914</v>
      </c>
      <c r="L184" s="34">
        <f>$K$11-Tasaus[[#This Row],[Laskennallinen verotulo yhteensä, €/asukas (=tasausraja)]]</f>
        <v>251.71656143710879</v>
      </c>
      <c r="M184" s="365">
        <v>227</v>
      </c>
      <c r="N184" s="366">
        <v>2542060</v>
      </c>
      <c r="P184" s="116"/>
      <c r="Q184" s="117"/>
      <c r="R184" s="118"/>
    </row>
    <row r="185" spans="1:18" x14ac:dyDescent="0.25">
      <c r="A185" s="266">
        <v>578</v>
      </c>
      <c r="B185" s="13" t="s">
        <v>535</v>
      </c>
      <c r="C185" s="267">
        <v>2990</v>
      </c>
      <c r="D185" s="268">
        <v>9.4</v>
      </c>
      <c r="E185" s="14">
        <v>5108410.12</v>
      </c>
      <c r="F185" s="269">
        <v>54344788.510638297</v>
      </c>
      <c r="G185" s="269">
        <f>Tasaus[[#This Row],[Verotettava tulo (kunnallisvero), €]]*($D$11/100)</f>
        <v>4097597.0537021272</v>
      </c>
      <c r="H185" s="269">
        <v>485726.22786406561</v>
      </c>
      <c r="I185" s="269">
        <v>530398.65484999993</v>
      </c>
      <c r="J185" s="15">
        <f>SUM(Tasaus[[#This Row],[Laskennallinen kunnallisvero, €]:[Laskennallinen kiinteistövero, €]])</f>
        <v>5113721.936416192</v>
      </c>
      <c r="K185" s="15">
        <f>Tasaus[[#This Row],[Laskennallinen verotulo yhteensä, €]]/Tasaus[[#This Row],[Asukasluku 31.12.2024]]</f>
        <v>1710.2748951224723</v>
      </c>
      <c r="L185" s="34">
        <f>$K$11-Tasaus[[#This Row],[Laskennallinen verotulo yhteensä, €/asukas (=tasausraja)]]</f>
        <v>618.75510487752786</v>
      </c>
      <c r="M185" s="365">
        <v>557</v>
      </c>
      <c r="N185" s="366">
        <v>1665070</v>
      </c>
      <c r="P185" s="116"/>
      <c r="Q185" s="117"/>
      <c r="R185" s="118"/>
    </row>
    <row r="186" spans="1:18" x14ac:dyDescent="0.25">
      <c r="A186" s="266">
        <v>580</v>
      </c>
      <c r="B186" s="13" t="s">
        <v>536</v>
      </c>
      <c r="C186" s="267">
        <v>4300</v>
      </c>
      <c r="D186" s="268">
        <v>9.5</v>
      </c>
      <c r="E186" s="14">
        <v>7453507.6299999999</v>
      </c>
      <c r="F186" s="269">
        <v>78457975.052631572</v>
      </c>
      <c r="G186" s="269">
        <f>Tasaus[[#This Row],[Verotettava tulo (kunnallisvero), €]]*($D$11/100)</f>
        <v>5915731.3189684199</v>
      </c>
      <c r="H186" s="269">
        <v>1131476.4249197799</v>
      </c>
      <c r="I186" s="269">
        <v>800883.34619999991</v>
      </c>
      <c r="J186" s="15">
        <f>SUM(Tasaus[[#This Row],[Laskennallinen kunnallisvero, €]:[Laskennallinen kiinteistövero, €]])</f>
        <v>7848091.0900881989</v>
      </c>
      <c r="K186" s="15">
        <f>Tasaus[[#This Row],[Laskennallinen verotulo yhteensä, €]]/Tasaus[[#This Row],[Asukasluku 31.12.2024]]</f>
        <v>1825.1374628112089</v>
      </c>
      <c r="L186" s="34">
        <f>$K$11-Tasaus[[#This Row],[Laskennallinen verotulo yhteensä, €/asukas (=tasausraja)]]</f>
        <v>503.89253718879127</v>
      </c>
      <c r="M186" s="365">
        <v>454</v>
      </c>
      <c r="N186" s="366">
        <v>1950064</v>
      </c>
      <c r="P186" s="116"/>
      <c r="Q186" s="117"/>
      <c r="R186" s="118"/>
    </row>
    <row r="187" spans="1:18" x14ac:dyDescent="0.25">
      <c r="A187" s="266">
        <v>581</v>
      </c>
      <c r="B187" s="13" t="s">
        <v>537</v>
      </c>
      <c r="C187" s="267">
        <v>6069</v>
      </c>
      <c r="D187" s="268">
        <v>9.4</v>
      </c>
      <c r="E187" s="14">
        <v>10519288.07</v>
      </c>
      <c r="F187" s="269">
        <v>111907319.89361702</v>
      </c>
      <c r="G187" s="269">
        <f>Tasaus[[#This Row],[Verotettava tulo (kunnallisvero), €]]*($D$11/100)</f>
        <v>8437811.9199787229</v>
      </c>
      <c r="H187" s="269">
        <v>2020824.0771132347</v>
      </c>
      <c r="I187" s="269">
        <v>1121681.46535</v>
      </c>
      <c r="J187" s="15">
        <f>SUM(Tasaus[[#This Row],[Laskennallinen kunnallisvero, €]:[Laskennallinen kiinteistövero, €]])</f>
        <v>11580317.462441958</v>
      </c>
      <c r="K187" s="15">
        <f>Tasaus[[#This Row],[Laskennallinen verotulo yhteensä, €]]/Tasaus[[#This Row],[Asukasluku 31.12.2024]]</f>
        <v>1908.1096494384508</v>
      </c>
      <c r="L187" s="34">
        <f>$K$11-Tasaus[[#This Row],[Laskennallinen verotulo yhteensä, €/asukas (=tasausraja)]]</f>
        <v>420.92035056154941</v>
      </c>
      <c r="M187" s="365">
        <v>379</v>
      </c>
      <c r="N187" s="366">
        <v>2299109</v>
      </c>
      <c r="P187" s="116"/>
      <c r="Q187" s="117"/>
      <c r="R187" s="118"/>
    </row>
    <row r="188" spans="1:18" x14ac:dyDescent="0.25">
      <c r="A188" s="266">
        <v>583</v>
      </c>
      <c r="B188" s="13" t="s">
        <v>538</v>
      </c>
      <c r="C188" s="267">
        <v>910</v>
      </c>
      <c r="D188" s="268">
        <v>9.1</v>
      </c>
      <c r="E188" s="14">
        <v>1743935.23</v>
      </c>
      <c r="F188" s="269">
        <v>19164123.406593408</v>
      </c>
      <c r="G188" s="269">
        <f>Tasaus[[#This Row],[Verotettava tulo (kunnallisvero), €]]*($D$11/100)</f>
        <v>1444974.9048571428</v>
      </c>
      <c r="H188" s="269">
        <v>328319.5306190367</v>
      </c>
      <c r="I188" s="269">
        <v>518713.67320000002</v>
      </c>
      <c r="J188" s="15">
        <f>SUM(Tasaus[[#This Row],[Laskennallinen kunnallisvero, €]:[Laskennallinen kiinteistövero, €]])</f>
        <v>2292008.1086761793</v>
      </c>
      <c r="K188" s="15">
        <f>Tasaus[[#This Row],[Laskennallinen verotulo yhteensä, €]]/Tasaus[[#This Row],[Asukasluku 31.12.2024]]</f>
        <v>2518.6902293144826</v>
      </c>
      <c r="L188" s="34">
        <f>$K$11-Tasaus[[#This Row],[Laskennallinen verotulo yhteensä, €/asukas (=tasausraja)]]</f>
        <v>-189.66022931448242</v>
      </c>
      <c r="M188" s="365">
        <v>-19</v>
      </c>
      <c r="N188" s="366">
        <v>-17259</v>
      </c>
      <c r="P188" s="116"/>
      <c r="Q188" s="117"/>
      <c r="R188" s="118"/>
    </row>
    <row r="189" spans="1:18" x14ac:dyDescent="0.25">
      <c r="A189" s="266">
        <v>584</v>
      </c>
      <c r="B189" s="13" t="s">
        <v>539</v>
      </c>
      <c r="C189" s="267">
        <v>2594</v>
      </c>
      <c r="D189" s="268">
        <v>9.3000000000000007</v>
      </c>
      <c r="E189" s="14">
        <v>3722980.63</v>
      </c>
      <c r="F189" s="269">
        <v>40032049.784946233</v>
      </c>
      <c r="G189" s="269">
        <f>Tasaus[[#This Row],[Verotettava tulo (kunnallisvero), €]]*($D$11/100)</f>
        <v>3018416.553784946</v>
      </c>
      <c r="H189" s="269">
        <v>690641.48427858483</v>
      </c>
      <c r="I189" s="269">
        <v>296059.16544999997</v>
      </c>
      <c r="J189" s="15">
        <f>SUM(Tasaus[[#This Row],[Laskennallinen kunnallisvero, €]:[Laskennallinen kiinteistövero, €]])</f>
        <v>4005117.203513531</v>
      </c>
      <c r="K189" s="15">
        <f>Tasaus[[#This Row],[Laskennallinen verotulo yhteensä, €]]/Tasaus[[#This Row],[Asukasluku 31.12.2024]]</f>
        <v>1543.9927538602665</v>
      </c>
      <c r="L189" s="34">
        <f>$K$11-Tasaus[[#This Row],[Laskennallinen verotulo yhteensä, €/asukas (=tasausraja)]]</f>
        <v>785.03724613973372</v>
      </c>
      <c r="M189" s="365">
        <v>707</v>
      </c>
      <c r="N189" s="366">
        <v>1832748</v>
      </c>
      <c r="P189" s="116"/>
      <c r="Q189" s="117"/>
      <c r="R189" s="118"/>
    </row>
    <row r="190" spans="1:18" x14ac:dyDescent="0.25">
      <c r="A190" s="266">
        <v>592</v>
      </c>
      <c r="B190" s="13" t="s">
        <v>540</v>
      </c>
      <c r="C190" s="267">
        <v>3552</v>
      </c>
      <c r="D190" s="268">
        <v>9.9</v>
      </c>
      <c r="E190" s="14">
        <v>6932597.46</v>
      </c>
      <c r="F190" s="269">
        <v>70026236.969696969</v>
      </c>
      <c r="G190" s="269">
        <f>Tasaus[[#This Row],[Verotettava tulo (kunnallisvero), €]]*($D$11/100)</f>
        <v>5279978.2675151508</v>
      </c>
      <c r="H190" s="269">
        <v>650626.4865822054</v>
      </c>
      <c r="I190" s="269">
        <v>518849.2243</v>
      </c>
      <c r="J190" s="15">
        <f>SUM(Tasaus[[#This Row],[Laskennallinen kunnallisvero, €]:[Laskennallinen kiinteistövero, €]])</f>
        <v>6449453.9783973563</v>
      </c>
      <c r="K190" s="15">
        <f>Tasaus[[#This Row],[Laskennallinen verotulo yhteensä, €]]/Tasaus[[#This Row],[Asukasluku 31.12.2024]]</f>
        <v>1815.7246560803369</v>
      </c>
      <c r="L190" s="34">
        <f>$K$11-Tasaus[[#This Row],[Laskennallinen verotulo yhteensä, €/asukas (=tasausraja)]]</f>
        <v>513.3053439196633</v>
      </c>
      <c r="M190" s="365">
        <v>462</v>
      </c>
      <c r="N190" s="366">
        <v>1640935</v>
      </c>
      <c r="P190" s="116"/>
      <c r="Q190" s="117"/>
      <c r="R190" s="118"/>
    </row>
    <row r="191" spans="1:18" x14ac:dyDescent="0.25">
      <c r="A191" s="266">
        <v>593</v>
      </c>
      <c r="B191" s="13" t="s">
        <v>541</v>
      </c>
      <c r="C191" s="267">
        <v>17178</v>
      </c>
      <c r="D191" s="268">
        <v>9.4</v>
      </c>
      <c r="E191" s="14">
        <v>32055379.780000001</v>
      </c>
      <c r="F191" s="269">
        <v>341014678.5106383</v>
      </c>
      <c r="G191" s="269">
        <f>Tasaus[[#This Row],[Verotettava tulo (kunnallisvero), €]]*($D$11/100)</f>
        <v>25712506.759702127</v>
      </c>
      <c r="H191" s="269">
        <v>3792963.4514159649</v>
      </c>
      <c r="I191" s="269">
        <v>2757011.5415499997</v>
      </c>
      <c r="J191" s="15">
        <f>SUM(Tasaus[[#This Row],[Laskennallinen kunnallisvero, €]:[Laskennallinen kiinteistövero, €]])</f>
        <v>32262481.75266809</v>
      </c>
      <c r="K191" s="15">
        <f>Tasaus[[#This Row],[Laskennallinen verotulo yhteensä, €]]/Tasaus[[#This Row],[Asukasluku 31.12.2024]]</f>
        <v>1878.1279399620498</v>
      </c>
      <c r="L191" s="34">
        <f>$K$11-Tasaus[[#This Row],[Laskennallinen verotulo yhteensä, €/asukas (=tasausraja)]]</f>
        <v>450.90206003795038</v>
      </c>
      <c r="M191" s="365">
        <v>406</v>
      </c>
      <c r="N191" s="366">
        <v>6971036</v>
      </c>
      <c r="P191" s="116"/>
      <c r="Q191" s="117"/>
      <c r="R191" s="118"/>
    </row>
    <row r="192" spans="1:18" x14ac:dyDescent="0.25">
      <c r="A192" s="266">
        <v>595</v>
      </c>
      <c r="B192" s="13" t="s">
        <v>542</v>
      </c>
      <c r="C192" s="267">
        <v>3980</v>
      </c>
      <c r="D192" s="268">
        <v>9.1</v>
      </c>
      <c r="E192" s="14">
        <v>5731963.5899999999</v>
      </c>
      <c r="F192" s="269">
        <v>62988610.879120879</v>
      </c>
      <c r="G192" s="269">
        <f>Tasaus[[#This Row],[Verotettava tulo (kunnallisvero), €]]*($D$11/100)</f>
        <v>4749341.2602857137</v>
      </c>
      <c r="H192" s="269">
        <v>1474646.1250984468</v>
      </c>
      <c r="I192" s="269">
        <v>684274.18319999997</v>
      </c>
      <c r="J192" s="15">
        <f>SUM(Tasaus[[#This Row],[Laskennallinen kunnallisvero, €]:[Laskennallinen kiinteistövero, €]])</f>
        <v>6908261.5685841609</v>
      </c>
      <c r="K192" s="15">
        <f>Tasaus[[#This Row],[Laskennallinen verotulo yhteensä, €]]/Tasaus[[#This Row],[Asukasluku 31.12.2024]]</f>
        <v>1735.7441127095881</v>
      </c>
      <c r="L192" s="34">
        <f>$K$11-Tasaus[[#This Row],[Laskennallinen verotulo yhteensä, €/asukas (=tasausraja)]]</f>
        <v>593.28588729041212</v>
      </c>
      <c r="M192" s="365">
        <v>534</v>
      </c>
      <c r="N192" s="366">
        <v>2125150</v>
      </c>
      <c r="P192" s="116"/>
      <c r="Q192" s="117"/>
      <c r="R192" s="118"/>
    </row>
    <row r="193" spans="1:18" x14ac:dyDescent="0.25">
      <c r="A193" s="266">
        <v>598</v>
      </c>
      <c r="B193" s="13" t="s">
        <v>543</v>
      </c>
      <c r="C193" s="267">
        <v>19576</v>
      </c>
      <c r="D193" s="268">
        <v>9</v>
      </c>
      <c r="E193" s="14">
        <v>39125574.469999999</v>
      </c>
      <c r="F193" s="269">
        <v>434728605.22222221</v>
      </c>
      <c r="G193" s="269">
        <f>Tasaus[[#This Row],[Verotettava tulo (kunnallisvero), €]]*($D$11/100)</f>
        <v>32778536.833755553</v>
      </c>
      <c r="H193" s="269">
        <v>6614761.7282311395</v>
      </c>
      <c r="I193" s="269">
        <v>3390003.2382999999</v>
      </c>
      <c r="J193" s="15">
        <f>SUM(Tasaus[[#This Row],[Laskennallinen kunnallisvero, €]:[Laskennallinen kiinteistövero, €]])</f>
        <v>42783301.800286695</v>
      </c>
      <c r="K193" s="15">
        <f>Tasaus[[#This Row],[Laskennallinen verotulo yhteensä, €]]/Tasaus[[#This Row],[Asukasluku 31.12.2024]]</f>
        <v>2185.497639981952</v>
      </c>
      <c r="L193" s="34">
        <f>$K$11-Tasaus[[#This Row],[Laskennallinen verotulo yhteensä, €/asukas (=tasausraja)]]</f>
        <v>143.53236001804817</v>
      </c>
      <c r="M193" s="365">
        <v>129</v>
      </c>
      <c r="N193" s="366">
        <v>2528811</v>
      </c>
      <c r="P193" s="116"/>
      <c r="Q193" s="117"/>
      <c r="R193" s="118"/>
    </row>
    <row r="194" spans="1:18" x14ac:dyDescent="0.25">
      <c r="A194" s="266">
        <v>599</v>
      </c>
      <c r="B194" s="13" t="s">
        <v>544</v>
      </c>
      <c r="C194" s="267">
        <v>11226</v>
      </c>
      <c r="D194" s="268">
        <v>9.3000000000000007</v>
      </c>
      <c r="E194" s="14">
        <v>20599867.07</v>
      </c>
      <c r="F194" s="269">
        <v>221503946.98924729</v>
      </c>
      <c r="G194" s="269">
        <f>Tasaus[[#This Row],[Verotettava tulo (kunnallisvero), €]]*($D$11/100)</f>
        <v>16701397.602989245</v>
      </c>
      <c r="H194" s="269">
        <v>2454470.5698808739</v>
      </c>
      <c r="I194" s="269">
        <v>1544038.4228500002</v>
      </c>
      <c r="J194" s="15">
        <f>SUM(Tasaus[[#This Row],[Laskennallinen kunnallisvero, €]:[Laskennallinen kiinteistövero, €]])</f>
        <v>20699906.59572012</v>
      </c>
      <c r="K194" s="15">
        <f>Tasaus[[#This Row],[Laskennallinen verotulo yhteensä, €]]/Tasaus[[#This Row],[Asukasluku 31.12.2024]]</f>
        <v>1843.9254049278568</v>
      </c>
      <c r="L194" s="34">
        <f>$K$11-Tasaus[[#This Row],[Laskennallinen verotulo yhteensä, €/asukas (=tasausraja)]]</f>
        <v>485.10459507214341</v>
      </c>
      <c r="M194" s="365">
        <v>437</v>
      </c>
      <c r="N194" s="366">
        <v>4901206</v>
      </c>
      <c r="P194" s="116"/>
      <c r="Q194" s="117"/>
      <c r="R194" s="118"/>
    </row>
    <row r="195" spans="1:18" x14ac:dyDescent="0.25">
      <c r="A195" s="266">
        <v>601</v>
      </c>
      <c r="B195" s="13" t="s">
        <v>545</v>
      </c>
      <c r="C195" s="267">
        <v>3692</v>
      </c>
      <c r="D195" s="268">
        <v>8.9</v>
      </c>
      <c r="E195" s="14">
        <v>5554874.7699999996</v>
      </c>
      <c r="F195" s="269">
        <v>62414323.258426964</v>
      </c>
      <c r="G195" s="269">
        <f>Tasaus[[#This Row],[Verotettava tulo (kunnallisvero), €]]*($D$11/100)</f>
        <v>4706039.9736853931</v>
      </c>
      <c r="H195" s="269">
        <v>1551321.8324680459</v>
      </c>
      <c r="I195" s="269">
        <v>551449.15819999995</v>
      </c>
      <c r="J195" s="15">
        <f>SUM(Tasaus[[#This Row],[Laskennallinen kunnallisvero, €]:[Laskennallinen kiinteistövero, €]])</f>
        <v>6808810.9643534385</v>
      </c>
      <c r="K195" s="15">
        <f>Tasaus[[#This Row],[Laskennallinen verotulo yhteensä, €]]/Tasaus[[#This Row],[Asukasluku 31.12.2024]]</f>
        <v>1844.2066534001729</v>
      </c>
      <c r="L195" s="34">
        <f>$K$11-Tasaus[[#This Row],[Laskennallinen verotulo yhteensä, €/asukas (=tasausraja)]]</f>
        <v>484.82334659982735</v>
      </c>
      <c r="M195" s="365">
        <v>436</v>
      </c>
      <c r="N195" s="366">
        <v>1610971</v>
      </c>
      <c r="P195" s="116"/>
      <c r="Q195" s="117"/>
      <c r="R195" s="118"/>
    </row>
    <row r="196" spans="1:18" x14ac:dyDescent="0.25">
      <c r="A196" s="266">
        <v>604</v>
      </c>
      <c r="B196" s="13" t="s">
        <v>546</v>
      </c>
      <c r="C196" s="267">
        <v>21042</v>
      </c>
      <c r="D196" s="268">
        <v>7.9</v>
      </c>
      <c r="E196" s="14">
        <v>48046177.890000001</v>
      </c>
      <c r="F196" s="269">
        <v>608179466.96202528</v>
      </c>
      <c r="G196" s="269">
        <f>Tasaus[[#This Row],[Verotettava tulo (kunnallisvero), €]]*($D$11/100)</f>
        <v>45856731.8089367</v>
      </c>
      <c r="H196" s="269">
        <v>6026645.0114176944</v>
      </c>
      <c r="I196" s="269">
        <v>3778366.4771000003</v>
      </c>
      <c r="J196" s="15">
        <f>SUM(Tasaus[[#This Row],[Laskennallinen kunnallisvero, €]:[Laskennallinen kiinteistövero, €]])</f>
        <v>55661743.297454394</v>
      </c>
      <c r="K196" s="15">
        <f>Tasaus[[#This Row],[Laskennallinen verotulo yhteensä, €]]/Tasaus[[#This Row],[Asukasluku 31.12.2024]]</f>
        <v>2645.2686673060734</v>
      </c>
      <c r="L196" s="34">
        <f>$K$11-Tasaus[[#This Row],[Laskennallinen verotulo yhteensä, €/asukas (=tasausraja)]]</f>
        <v>-316.23866730607324</v>
      </c>
      <c r="M196" s="365">
        <v>-32</v>
      </c>
      <c r="N196" s="366">
        <v>-665429</v>
      </c>
      <c r="P196" s="116"/>
      <c r="Q196" s="117"/>
      <c r="R196" s="118"/>
    </row>
    <row r="197" spans="1:18" x14ac:dyDescent="0.25">
      <c r="A197" s="266">
        <v>607</v>
      </c>
      <c r="B197" s="13" t="s">
        <v>547</v>
      </c>
      <c r="C197" s="267">
        <v>3999</v>
      </c>
      <c r="D197" s="268">
        <v>9</v>
      </c>
      <c r="E197" s="14">
        <v>5829297.9299999997</v>
      </c>
      <c r="F197" s="269">
        <v>64769977</v>
      </c>
      <c r="G197" s="269">
        <f>Tasaus[[#This Row],[Verotettava tulo (kunnallisvero), €]]*($D$11/100)</f>
        <v>4883656.2657999992</v>
      </c>
      <c r="H197" s="269">
        <v>1078695.1603665156</v>
      </c>
      <c r="I197" s="269">
        <v>570054.29460000002</v>
      </c>
      <c r="J197" s="15">
        <f>SUM(Tasaus[[#This Row],[Laskennallinen kunnallisvero, €]:[Laskennallinen kiinteistövero, €]])</f>
        <v>6532405.7207665145</v>
      </c>
      <c r="K197" s="15">
        <f>Tasaus[[#This Row],[Laskennallinen verotulo yhteensä, €]]/Tasaus[[#This Row],[Asukasluku 31.12.2024]]</f>
        <v>1633.5098076435395</v>
      </c>
      <c r="L197" s="34">
        <f>$K$11-Tasaus[[#This Row],[Laskennallinen verotulo yhteensä, €/asukas (=tasausraja)]]</f>
        <v>695.52019235646071</v>
      </c>
      <c r="M197" s="365">
        <v>626</v>
      </c>
      <c r="N197" s="366">
        <v>2503247</v>
      </c>
      <c r="P197" s="116"/>
      <c r="Q197" s="117"/>
      <c r="R197" s="118"/>
    </row>
    <row r="198" spans="1:18" x14ac:dyDescent="0.25">
      <c r="A198" s="266">
        <v>608</v>
      </c>
      <c r="B198" s="13" t="s">
        <v>548</v>
      </c>
      <c r="C198" s="267">
        <v>1931</v>
      </c>
      <c r="D198" s="268">
        <v>10.9</v>
      </c>
      <c r="E198" s="14">
        <v>3867592.52</v>
      </c>
      <c r="F198" s="269">
        <v>35482500.183486238</v>
      </c>
      <c r="G198" s="269">
        <f>Tasaus[[#This Row],[Verotettava tulo (kunnallisvero), €]]*($D$11/100)</f>
        <v>2675380.513834862</v>
      </c>
      <c r="H198" s="269">
        <v>461613.69391257252</v>
      </c>
      <c r="I198" s="269">
        <v>331310.78690000001</v>
      </c>
      <c r="J198" s="15">
        <f>SUM(Tasaus[[#This Row],[Laskennallinen kunnallisvero, €]:[Laskennallinen kiinteistövero, €]])</f>
        <v>3468304.9946474349</v>
      </c>
      <c r="K198" s="15">
        <f>Tasaus[[#This Row],[Laskennallinen verotulo yhteensä, €]]/Tasaus[[#This Row],[Asukasluku 31.12.2024]]</f>
        <v>1796.1185886315043</v>
      </c>
      <c r="L198" s="34">
        <f>$K$11-Tasaus[[#This Row],[Laskennallinen verotulo yhteensä, €/asukas (=tasausraja)]]</f>
        <v>532.91141136849592</v>
      </c>
      <c r="M198" s="365">
        <v>480</v>
      </c>
      <c r="N198" s="366">
        <v>926147</v>
      </c>
      <c r="P198" s="116"/>
      <c r="Q198" s="117"/>
      <c r="R198" s="118"/>
    </row>
    <row r="199" spans="1:18" x14ac:dyDescent="0.25">
      <c r="A199" s="266">
        <v>609</v>
      </c>
      <c r="B199" s="13" t="s">
        <v>549</v>
      </c>
      <c r="C199" s="267">
        <v>83305</v>
      </c>
      <c r="D199" s="268">
        <v>8.6999999999999993</v>
      </c>
      <c r="E199" s="14">
        <v>158005656.16</v>
      </c>
      <c r="F199" s="269">
        <v>1816156967.3563221</v>
      </c>
      <c r="G199" s="269">
        <f>Tasaus[[#This Row],[Verotettava tulo (kunnallisvero), €]]*($D$11/100)</f>
        <v>136938235.33866668</v>
      </c>
      <c r="H199" s="269">
        <v>17489098.152128354</v>
      </c>
      <c r="I199" s="269">
        <v>15293579.181850003</v>
      </c>
      <c r="J199" s="15">
        <f>SUM(Tasaus[[#This Row],[Laskennallinen kunnallisvero, €]:[Laskennallinen kiinteistövero, €]])</f>
        <v>169720912.67264503</v>
      </c>
      <c r="K199" s="15">
        <f>Tasaus[[#This Row],[Laskennallinen verotulo yhteensä, €]]/Tasaus[[#This Row],[Asukasluku 31.12.2024]]</f>
        <v>2037.3436489123706</v>
      </c>
      <c r="L199" s="34">
        <f>$K$11-Tasaus[[#This Row],[Laskennallinen verotulo yhteensä, €/asukas (=tasausraja)]]</f>
        <v>291.68635108762965</v>
      </c>
      <c r="M199" s="365">
        <v>263</v>
      </c>
      <c r="N199" s="366">
        <v>21869038</v>
      </c>
      <c r="P199" s="116"/>
      <c r="Q199" s="117"/>
      <c r="R199" s="118"/>
    </row>
    <row r="200" spans="1:18" x14ac:dyDescent="0.25">
      <c r="A200" s="266">
        <v>611</v>
      </c>
      <c r="B200" s="13" t="s">
        <v>550</v>
      </c>
      <c r="C200" s="267">
        <v>4961</v>
      </c>
      <c r="D200" s="268">
        <v>7.9</v>
      </c>
      <c r="E200" s="14">
        <v>9926886.6400000006</v>
      </c>
      <c r="F200" s="269">
        <v>125656792.91139241</v>
      </c>
      <c r="G200" s="269">
        <f>Tasaus[[#This Row],[Verotettava tulo (kunnallisvero), €]]*($D$11/100)</f>
        <v>9474522.1855189875</v>
      </c>
      <c r="H200" s="269">
        <v>432780.36959228059</v>
      </c>
      <c r="I200" s="269">
        <v>747850.26325000008</v>
      </c>
      <c r="J200" s="15">
        <f>SUM(Tasaus[[#This Row],[Laskennallinen kunnallisvero, €]:[Laskennallinen kiinteistövero, €]])</f>
        <v>10655152.818361269</v>
      </c>
      <c r="K200" s="15">
        <f>Tasaus[[#This Row],[Laskennallinen verotulo yhteensä, €]]/Tasaus[[#This Row],[Asukasluku 31.12.2024]]</f>
        <v>2147.7832732032393</v>
      </c>
      <c r="L200" s="34">
        <f>$K$11-Tasaus[[#This Row],[Laskennallinen verotulo yhteensä, €/asukas (=tasausraja)]]</f>
        <v>181.24672679676087</v>
      </c>
      <c r="M200" s="365">
        <v>163</v>
      </c>
      <c r="N200" s="366">
        <v>809249</v>
      </c>
      <c r="P200" s="116"/>
      <c r="Q200" s="117"/>
      <c r="R200" s="118"/>
    </row>
    <row r="201" spans="1:18" x14ac:dyDescent="0.25">
      <c r="A201" s="266">
        <v>614</v>
      </c>
      <c r="B201" s="13" t="s">
        <v>551</v>
      </c>
      <c r="C201" s="267">
        <v>2878</v>
      </c>
      <c r="D201" s="268">
        <v>9.1</v>
      </c>
      <c r="E201" s="14">
        <v>4496318.83</v>
      </c>
      <c r="F201" s="269">
        <v>49410097.032967038</v>
      </c>
      <c r="G201" s="269">
        <f>Tasaus[[#This Row],[Verotettava tulo (kunnallisvero), €]]*($D$11/100)</f>
        <v>3725521.3162857145</v>
      </c>
      <c r="H201" s="269">
        <v>689148.19305551529</v>
      </c>
      <c r="I201" s="269">
        <v>711649.99515000009</v>
      </c>
      <c r="J201" s="15">
        <f>SUM(Tasaus[[#This Row],[Laskennallinen kunnallisvero, €]:[Laskennallinen kiinteistövero, €]])</f>
        <v>5126319.5044912295</v>
      </c>
      <c r="K201" s="15">
        <f>Tasaus[[#This Row],[Laskennallinen verotulo yhteensä, €]]/Tasaus[[#This Row],[Asukasluku 31.12.2024]]</f>
        <v>1781.2090008656114</v>
      </c>
      <c r="L201" s="34">
        <f>$K$11-Tasaus[[#This Row],[Laskennallinen verotulo yhteensä, €/asukas (=tasausraja)]]</f>
        <v>547.82099913438879</v>
      </c>
      <c r="M201" s="365">
        <v>493</v>
      </c>
      <c r="N201" s="366">
        <v>1418966</v>
      </c>
      <c r="P201" s="116"/>
      <c r="Q201" s="117"/>
      <c r="R201" s="118"/>
    </row>
    <row r="202" spans="1:18" x14ac:dyDescent="0.25">
      <c r="A202" s="266">
        <v>615</v>
      </c>
      <c r="B202" s="13" t="s">
        <v>552</v>
      </c>
      <c r="C202" s="267">
        <v>7304</v>
      </c>
      <c r="D202" s="268">
        <v>9.5</v>
      </c>
      <c r="E202" s="14">
        <v>11120072.720000001</v>
      </c>
      <c r="F202" s="269">
        <v>117053397.0526316</v>
      </c>
      <c r="G202" s="269">
        <f>Tasaus[[#This Row],[Verotettava tulo (kunnallisvero), €]]*($D$11/100)</f>
        <v>8825826.1377684213</v>
      </c>
      <c r="H202" s="269">
        <v>2435351.1281488636</v>
      </c>
      <c r="I202" s="269">
        <v>1718661.6316500003</v>
      </c>
      <c r="J202" s="15">
        <f>SUM(Tasaus[[#This Row],[Laskennallinen kunnallisvero, €]:[Laskennallinen kiinteistövero, €]])</f>
        <v>12979838.897567285</v>
      </c>
      <c r="K202" s="15">
        <f>Tasaus[[#This Row],[Laskennallinen verotulo yhteensä, €]]/Tasaus[[#This Row],[Asukasluku 31.12.2024]]</f>
        <v>1777.0863769944258</v>
      </c>
      <c r="L202" s="34">
        <f>$K$11-Tasaus[[#This Row],[Laskennallinen verotulo yhteensä, €/asukas (=tasausraja)]]</f>
        <v>551.94362300557441</v>
      </c>
      <c r="M202" s="365">
        <v>497</v>
      </c>
      <c r="N202" s="366">
        <v>3628257</v>
      </c>
      <c r="P202" s="116"/>
      <c r="Q202" s="117"/>
      <c r="R202" s="118"/>
    </row>
    <row r="203" spans="1:18" x14ac:dyDescent="0.25">
      <c r="A203" s="266">
        <v>616</v>
      </c>
      <c r="B203" s="13" t="s">
        <v>553</v>
      </c>
      <c r="C203" s="267">
        <v>1743</v>
      </c>
      <c r="D203" s="268">
        <v>9.9</v>
      </c>
      <c r="E203" s="14">
        <v>3610643.81</v>
      </c>
      <c r="F203" s="269">
        <v>36471149.595959596</v>
      </c>
      <c r="G203" s="269">
        <f>Tasaus[[#This Row],[Verotettava tulo (kunnallisvero), €]]*($D$11/100)</f>
        <v>2749924.6795353536</v>
      </c>
      <c r="H203" s="269">
        <v>254726.87937024605</v>
      </c>
      <c r="I203" s="269">
        <v>223188.277</v>
      </c>
      <c r="J203" s="15">
        <f>SUM(Tasaus[[#This Row],[Laskennallinen kunnallisvero, €]:[Laskennallinen kiinteistövero, €]])</f>
        <v>3227839.8359055994</v>
      </c>
      <c r="K203" s="15">
        <f>Tasaus[[#This Row],[Laskennallinen verotulo yhteensä, €]]/Tasaus[[#This Row],[Asukasluku 31.12.2024]]</f>
        <v>1851.887456055995</v>
      </c>
      <c r="L203" s="34">
        <f>$K$11-Tasaus[[#This Row],[Laskennallinen verotulo yhteensä, €/asukas (=tasausraja)]]</f>
        <v>477.14254394400518</v>
      </c>
      <c r="M203" s="365">
        <v>429</v>
      </c>
      <c r="N203" s="366">
        <v>748494</v>
      </c>
      <c r="P203" s="116"/>
      <c r="Q203" s="117"/>
      <c r="R203" s="118"/>
    </row>
    <row r="204" spans="1:18" x14ac:dyDescent="0.25">
      <c r="A204" s="266">
        <v>619</v>
      </c>
      <c r="B204" s="13" t="s">
        <v>554</v>
      </c>
      <c r="C204" s="267">
        <v>2607</v>
      </c>
      <c r="D204" s="268">
        <v>9.4</v>
      </c>
      <c r="E204" s="14">
        <v>4045257.64</v>
      </c>
      <c r="F204" s="269">
        <v>43034655.744680852</v>
      </c>
      <c r="G204" s="269">
        <f>Tasaus[[#This Row],[Verotettava tulo (kunnallisvero), €]]*($D$11/100)</f>
        <v>3244813.0431489358</v>
      </c>
      <c r="H204" s="269">
        <v>497733.7230283111</v>
      </c>
      <c r="I204" s="269">
        <v>375788.19699999999</v>
      </c>
      <c r="J204" s="15">
        <f>SUM(Tasaus[[#This Row],[Laskennallinen kunnallisvero, €]:[Laskennallinen kiinteistövero, €]])</f>
        <v>4118334.963177247</v>
      </c>
      <c r="K204" s="15">
        <f>Tasaus[[#This Row],[Laskennallinen verotulo yhteensä, €]]/Tasaus[[#This Row],[Asukasluku 31.12.2024]]</f>
        <v>1579.7218884454342</v>
      </c>
      <c r="L204" s="34">
        <f>$K$11-Tasaus[[#This Row],[Laskennallinen verotulo yhteensä, €/asukas (=tasausraja)]]</f>
        <v>749.30811155456604</v>
      </c>
      <c r="M204" s="365">
        <v>674</v>
      </c>
      <c r="N204" s="366">
        <v>1758102</v>
      </c>
      <c r="P204" s="116"/>
      <c r="Q204" s="117"/>
      <c r="R204" s="118"/>
    </row>
    <row r="205" spans="1:18" x14ac:dyDescent="0.25">
      <c r="A205" s="266">
        <v>620</v>
      </c>
      <c r="B205" s="13" t="s">
        <v>555</v>
      </c>
      <c r="C205" s="267">
        <v>2345</v>
      </c>
      <c r="D205" s="268">
        <v>8.9</v>
      </c>
      <c r="E205" s="14">
        <v>3457640.01</v>
      </c>
      <c r="F205" s="269">
        <v>38849887.752808988</v>
      </c>
      <c r="G205" s="269">
        <f>Tasaus[[#This Row],[Verotettava tulo (kunnallisvero), €]]*($D$11/100)</f>
        <v>2929281.5365617974</v>
      </c>
      <c r="H205" s="269">
        <v>1065233.6054180677</v>
      </c>
      <c r="I205" s="269">
        <v>506331.69645000005</v>
      </c>
      <c r="J205" s="15">
        <f>SUM(Tasaus[[#This Row],[Laskennallinen kunnallisvero, €]:[Laskennallinen kiinteistövero, €]])</f>
        <v>4500846.8384298645</v>
      </c>
      <c r="K205" s="15">
        <f>Tasaus[[#This Row],[Laskennallinen verotulo yhteensä, €]]/Tasaus[[#This Row],[Asukasluku 31.12.2024]]</f>
        <v>1919.3376709722236</v>
      </c>
      <c r="L205" s="34">
        <f>$K$11-Tasaus[[#This Row],[Laskennallinen verotulo yhteensä, €/asukas (=tasausraja)]]</f>
        <v>409.69232902777662</v>
      </c>
      <c r="M205" s="365">
        <v>369</v>
      </c>
      <c r="N205" s="366">
        <v>864656</v>
      </c>
      <c r="P205" s="116"/>
      <c r="Q205" s="117"/>
      <c r="R205" s="118"/>
    </row>
    <row r="206" spans="1:18" x14ac:dyDescent="0.25">
      <c r="A206" s="266">
        <v>623</v>
      </c>
      <c r="B206" s="13" t="s">
        <v>556</v>
      </c>
      <c r="C206" s="267">
        <v>2101</v>
      </c>
      <c r="D206" s="268">
        <v>6.6</v>
      </c>
      <c r="E206" s="14">
        <v>2931911.41</v>
      </c>
      <c r="F206" s="269">
        <v>44422900.151515149</v>
      </c>
      <c r="G206" s="269">
        <f>Tasaus[[#This Row],[Verotettava tulo (kunnallisvero), €]]*($D$11/100)</f>
        <v>3349486.6714242422</v>
      </c>
      <c r="H206" s="269">
        <v>1197198.8928823327</v>
      </c>
      <c r="I206" s="269">
        <v>1198951.5815000001</v>
      </c>
      <c r="J206" s="15">
        <f>SUM(Tasaus[[#This Row],[Laskennallinen kunnallisvero, €]:[Laskennallinen kiinteistövero, €]])</f>
        <v>5745637.1458065752</v>
      </c>
      <c r="K206" s="15">
        <f>Tasaus[[#This Row],[Laskennallinen verotulo yhteensä, €]]/Tasaus[[#This Row],[Asukasluku 31.12.2024]]</f>
        <v>2734.7154430302594</v>
      </c>
      <c r="L206" s="34">
        <f>$K$11-Tasaus[[#This Row],[Laskennallinen verotulo yhteensä, €/asukas (=tasausraja)]]</f>
        <v>-405.68544303025919</v>
      </c>
      <c r="M206" s="365">
        <v>-41</v>
      </c>
      <c r="N206" s="366">
        <v>-85235</v>
      </c>
      <c r="P206" s="116"/>
      <c r="Q206" s="117"/>
      <c r="R206" s="118"/>
    </row>
    <row r="207" spans="1:18" x14ac:dyDescent="0.25">
      <c r="A207" s="266">
        <v>624</v>
      </c>
      <c r="B207" s="13" t="s">
        <v>207</v>
      </c>
      <c r="C207" s="267">
        <v>5001</v>
      </c>
      <c r="D207" s="268">
        <v>8.1</v>
      </c>
      <c r="E207" s="14">
        <v>9744709.9499999993</v>
      </c>
      <c r="F207" s="269">
        <v>120305061.11111107</v>
      </c>
      <c r="G207" s="269">
        <f>Tasaus[[#This Row],[Verotettava tulo (kunnallisvero), €]]*($D$11/100)</f>
        <v>9071001.6077777743</v>
      </c>
      <c r="H207" s="269">
        <v>878784.76560313941</v>
      </c>
      <c r="I207" s="269">
        <v>879913.84245000011</v>
      </c>
      <c r="J207" s="15">
        <f>SUM(Tasaus[[#This Row],[Laskennallinen kunnallisvero, €]:[Laskennallinen kiinteistövero, €]])</f>
        <v>10829700.215830915</v>
      </c>
      <c r="K207" s="15">
        <f>Tasaus[[#This Row],[Laskennallinen verotulo yhteensä, €]]/Tasaus[[#This Row],[Asukasluku 31.12.2024]]</f>
        <v>2165.5069417778273</v>
      </c>
      <c r="L207" s="34">
        <f>$K$11-Tasaus[[#This Row],[Laskennallinen verotulo yhteensä, €/asukas (=tasausraja)]]</f>
        <v>163.52305822217295</v>
      </c>
      <c r="M207" s="365">
        <v>147</v>
      </c>
      <c r="N207" s="366">
        <v>736001</v>
      </c>
      <c r="P207" s="116"/>
      <c r="Q207" s="117"/>
      <c r="R207" s="118"/>
    </row>
    <row r="208" spans="1:18" x14ac:dyDescent="0.25">
      <c r="A208" s="266">
        <v>625</v>
      </c>
      <c r="B208" s="13" t="s">
        <v>557</v>
      </c>
      <c r="C208" s="267">
        <v>2976</v>
      </c>
      <c r="D208" s="268">
        <v>7.9</v>
      </c>
      <c r="E208" s="14">
        <v>4793792.29</v>
      </c>
      <c r="F208" s="269">
        <v>60680915.06329114</v>
      </c>
      <c r="G208" s="269">
        <f>Tasaus[[#This Row],[Verotettava tulo (kunnallisvero), €]]*($D$11/100)</f>
        <v>4575340.9957721513</v>
      </c>
      <c r="H208" s="269">
        <v>422656.87511727924</v>
      </c>
      <c r="I208" s="269">
        <v>801960.95624999981</v>
      </c>
      <c r="J208" s="15">
        <f>SUM(Tasaus[[#This Row],[Laskennallinen kunnallisvero, €]:[Laskennallinen kiinteistövero, €]])</f>
        <v>5799958.8271394307</v>
      </c>
      <c r="K208" s="15">
        <f>Tasaus[[#This Row],[Laskennallinen verotulo yhteensä, €]]/Tasaus[[#This Row],[Asukasluku 31.12.2024]]</f>
        <v>1948.9108962162065</v>
      </c>
      <c r="L208" s="34">
        <f>$K$11-Tasaus[[#This Row],[Laskennallinen verotulo yhteensä, €/asukas (=tasausraja)]]</f>
        <v>380.11910378379366</v>
      </c>
      <c r="M208" s="365">
        <v>342</v>
      </c>
      <c r="N208" s="366">
        <v>1018111</v>
      </c>
      <c r="P208" s="116"/>
      <c r="Q208" s="117"/>
      <c r="R208" s="118"/>
    </row>
    <row r="209" spans="1:18" x14ac:dyDescent="0.25">
      <c r="A209" s="266">
        <v>626</v>
      </c>
      <c r="B209" s="13" t="s">
        <v>209</v>
      </c>
      <c r="C209" s="267">
        <v>4702</v>
      </c>
      <c r="D209" s="268">
        <v>9.1</v>
      </c>
      <c r="E209" s="14">
        <v>7620419.4199999999</v>
      </c>
      <c r="F209" s="269">
        <v>83740872.747252747</v>
      </c>
      <c r="G209" s="269">
        <f>Tasaus[[#This Row],[Verotettava tulo (kunnallisvero), €]]*($D$11/100)</f>
        <v>6314061.8051428571</v>
      </c>
      <c r="H209" s="269">
        <v>955566.21953295812</v>
      </c>
      <c r="I209" s="269">
        <v>680628.46679999994</v>
      </c>
      <c r="J209" s="15">
        <f>SUM(Tasaus[[#This Row],[Laskennallinen kunnallisvero, €]:[Laskennallinen kiinteistövero, €]])</f>
        <v>7950256.491475815</v>
      </c>
      <c r="K209" s="15">
        <f>Tasaus[[#This Row],[Laskennallinen verotulo yhteensä, €]]/Tasaus[[#This Row],[Asukasluku 31.12.2024]]</f>
        <v>1690.8244345971534</v>
      </c>
      <c r="L209" s="34">
        <f>$K$11-Tasaus[[#This Row],[Laskennallinen verotulo yhteensä, €/asukas (=tasausraja)]]</f>
        <v>638.20556540284679</v>
      </c>
      <c r="M209" s="365">
        <v>574</v>
      </c>
      <c r="N209" s="366">
        <v>2700758</v>
      </c>
      <c r="P209" s="116"/>
      <c r="Q209" s="117"/>
      <c r="R209" s="118"/>
    </row>
    <row r="210" spans="1:18" x14ac:dyDescent="0.25">
      <c r="A210" s="266">
        <v>630</v>
      </c>
      <c r="B210" s="13" t="s">
        <v>558</v>
      </c>
      <c r="C210" s="267">
        <v>1641</v>
      </c>
      <c r="D210" s="268">
        <v>8</v>
      </c>
      <c r="E210" s="14">
        <v>2208326.15</v>
      </c>
      <c r="F210" s="269">
        <v>27604076.875</v>
      </c>
      <c r="G210" s="269">
        <f>Tasaus[[#This Row],[Verotettava tulo (kunnallisvero), €]]*($D$11/100)</f>
        <v>2081347.3963749998</v>
      </c>
      <c r="H210" s="269">
        <v>647881.71245926688</v>
      </c>
      <c r="I210" s="269">
        <v>313202.32905</v>
      </c>
      <c r="J210" s="15">
        <f>SUM(Tasaus[[#This Row],[Laskennallinen kunnallisvero, €]:[Laskennallinen kiinteistövero, €]])</f>
        <v>3042431.4378842665</v>
      </c>
      <c r="K210" s="15">
        <f>Tasaus[[#This Row],[Laskennallinen verotulo yhteensä, €]]/Tasaus[[#This Row],[Asukasluku 31.12.2024]]</f>
        <v>1854.010626376762</v>
      </c>
      <c r="L210" s="34">
        <f>$K$11-Tasaus[[#This Row],[Laskennallinen verotulo yhteensä, €/asukas (=tasausraja)]]</f>
        <v>475.01937362323815</v>
      </c>
      <c r="M210" s="365">
        <v>428</v>
      </c>
      <c r="N210" s="366">
        <v>701556</v>
      </c>
      <c r="P210" s="116"/>
      <c r="Q210" s="117"/>
      <c r="R210" s="118"/>
    </row>
    <row r="211" spans="1:18" x14ac:dyDescent="0.25">
      <c r="A211" s="266">
        <v>631</v>
      </c>
      <c r="B211" s="13" t="s">
        <v>559</v>
      </c>
      <c r="C211" s="267">
        <v>1919</v>
      </c>
      <c r="D211" s="268">
        <v>9.1</v>
      </c>
      <c r="E211" s="14">
        <v>3806253.71</v>
      </c>
      <c r="F211" s="269">
        <v>41826963.846153848</v>
      </c>
      <c r="G211" s="269">
        <f>Tasaus[[#This Row],[Verotettava tulo (kunnallisvero), €]]*($D$11/100)</f>
        <v>3153753.074</v>
      </c>
      <c r="H211" s="269">
        <v>257542.80505731225</v>
      </c>
      <c r="I211" s="269">
        <v>330409.53940000001</v>
      </c>
      <c r="J211" s="15">
        <f>SUM(Tasaus[[#This Row],[Laskennallinen kunnallisvero, €]:[Laskennallinen kiinteistövero, €]])</f>
        <v>3741705.4184573125</v>
      </c>
      <c r="K211" s="15">
        <f>Tasaus[[#This Row],[Laskennallinen verotulo yhteensä, €]]/Tasaus[[#This Row],[Asukasluku 31.12.2024]]</f>
        <v>1949.8204369240816</v>
      </c>
      <c r="L211" s="34">
        <f>$K$11-Tasaus[[#This Row],[Laskennallinen verotulo yhteensä, €/asukas (=tasausraja)]]</f>
        <v>379.2095630759186</v>
      </c>
      <c r="M211" s="365">
        <v>341</v>
      </c>
      <c r="N211" s="366">
        <v>654933</v>
      </c>
      <c r="P211" s="116"/>
      <c r="Q211" s="117"/>
      <c r="R211" s="118"/>
    </row>
    <row r="212" spans="1:18" x14ac:dyDescent="0.25">
      <c r="A212" s="266">
        <v>635</v>
      </c>
      <c r="B212" s="13" t="s">
        <v>560</v>
      </c>
      <c r="C212" s="267">
        <v>6238</v>
      </c>
      <c r="D212" s="268">
        <v>8.9</v>
      </c>
      <c r="E212" s="14">
        <v>11439499.560000001</v>
      </c>
      <c r="F212" s="269">
        <v>128533702.9213483</v>
      </c>
      <c r="G212" s="269">
        <f>Tasaus[[#This Row],[Verotettava tulo (kunnallisvero), €]]*($D$11/100)</f>
        <v>9691441.2002696618</v>
      </c>
      <c r="H212" s="269">
        <v>1134941.4525953787</v>
      </c>
      <c r="I212" s="269">
        <v>1551925.7953000001</v>
      </c>
      <c r="J212" s="15">
        <f>SUM(Tasaus[[#This Row],[Laskennallinen kunnallisvero, €]:[Laskennallinen kiinteistövero, €]])</f>
        <v>12378308.44816504</v>
      </c>
      <c r="K212" s="15">
        <f>Tasaus[[#This Row],[Laskennallinen verotulo yhteensä, €]]/Tasaus[[#This Row],[Asukasluku 31.12.2024]]</f>
        <v>1984.3392831300162</v>
      </c>
      <c r="L212" s="34">
        <f>$K$11-Tasaus[[#This Row],[Laskennallinen verotulo yhteensä, €/asukas (=tasausraja)]]</f>
        <v>344.69071686998404</v>
      </c>
      <c r="M212" s="365">
        <v>310</v>
      </c>
      <c r="N212" s="366">
        <v>1935163</v>
      </c>
      <c r="P212" s="116"/>
      <c r="Q212" s="117"/>
      <c r="R212" s="118"/>
    </row>
    <row r="213" spans="1:18" x14ac:dyDescent="0.25">
      <c r="A213" s="266">
        <v>636</v>
      </c>
      <c r="B213" s="13" t="s">
        <v>561</v>
      </c>
      <c r="C213" s="267">
        <v>8011</v>
      </c>
      <c r="D213" s="268">
        <v>8.6</v>
      </c>
      <c r="E213" s="14">
        <v>13101973.869999999</v>
      </c>
      <c r="F213" s="269">
        <v>152348533.37209302</v>
      </c>
      <c r="G213" s="269">
        <f>Tasaus[[#This Row],[Verotettava tulo (kunnallisvero), €]]*($D$11/100)</f>
        <v>11487079.416255813</v>
      </c>
      <c r="H213" s="269">
        <v>1999701.8704270457</v>
      </c>
      <c r="I213" s="269">
        <v>1169905.13405</v>
      </c>
      <c r="J213" s="15">
        <f>SUM(Tasaus[[#This Row],[Laskennallinen kunnallisvero, €]:[Laskennallinen kiinteistövero, €]])</f>
        <v>14656686.42073286</v>
      </c>
      <c r="K213" s="15">
        <f>Tasaus[[#This Row],[Laskennallinen verotulo yhteensä, €]]/Tasaus[[#This Row],[Asukasluku 31.12.2024]]</f>
        <v>1829.5701436440968</v>
      </c>
      <c r="L213" s="34">
        <f>$K$11-Tasaus[[#This Row],[Laskennallinen verotulo yhteensä, €/asukas (=tasausraja)]]</f>
        <v>499.45985635590341</v>
      </c>
      <c r="M213" s="365">
        <v>450</v>
      </c>
      <c r="N213" s="366">
        <v>3601056</v>
      </c>
      <c r="P213" s="116"/>
      <c r="Q213" s="117"/>
      <c r="R213" s="118"/>
    </row>
    <row r="214" spans="1:18" x14ac:dyDescent="0.25">
      <c r="A214" s="266">
        <v>638</v>
      </c>
      <c r="B214" s="13" t="s">
        <v>562</v>
      </c>
      <c r="C214" s="267">
        <v>51737</v>
      </c>
      <c r="D214" s="268">
        <v>7.1</v>
      </c>
      <c r="E214" s="14">
        <v>97606051.909999996</v>
      </c>
      <c r="F214" s="269">
        <v>1374733125.4929578</v>
      </c>
      <c r="G214" s="269">
        <f>Tasaus[[#This Row],[Verotettava tulo (kunnallisvero), €]]*($D$11/100)</f>
        <v>103654877.66216901</v>
      </c>
      <c r="H214" s="269">
        <v>45058100.727532551</v>
      </c>
      <c r="I214" s="269">
        <v>9492146.9782500006</v>
      </c>
      <c r="J214" s="15">
        <f>SUM(Tasaus[[#This Row],[Laskennallinen kunnallisvero, €]:[Laskennallinen kiinteistövero, €]])</f>
        <v>158205125.36795154</v>
      </c>
      <c r="K214" s="15">
        <f>Tasaus[[#This Row],[Laskennallinen verotulo yhteensä, €]]/Tasaus[[#This Row],[Asukasluku 31.12.2024]]</f>
        <v>3057.8720329348735</v>
      </c>
      <c r="L214" s="34">
        <f>$K$11-Tasaus[[#This Row],[Laskennallinen verotulo yhteensä, €/asukas (=tasausraja)]]</f>
        <v>-728.84203293487326</v>
      </c>
      <c r="M214" s="365">
        <v>-73</v>
      </c>
      <c r="N214" s="366">
        <v>-3770810</v>
      </c>
      <c r="P214" s="116"/>
      <c r="Q214" s="117"/>
      <c r="R214" s="118"/>
    </row>
    <row r="215" spans="1:18" x14ac:dyDescent="0.25">
      <c r="A215" s="266">
        <v>678</v>
      </c>
      <c r="B215" s="13" t="s">
        <v>563</v>
      </c>
      <c r="C215" s="267">
        <v>23571</v>
      </c>
      <c r="D215" s="268">
        <v>8.8000000000000007</v>
      </c>
      <c r="E215" s="14">
        <v>44857714.770000003</v>
      </c>
      <c r="F215" s="269">
        <v>509746758.74999994</v>
      </c>
      <c r="G215" s="269">
        <f>Tasaus[[#This Row],[Verotettava tulo (kunnallisvero), €]]*($D$11/100)</f>
        <v>38434905.609749995</v>
      </c>
      <c r="H215" s="269">
        <v>8612284.1139043812</v>
      </c>
      <c r="I215" s="269">
        <v>3575775.8413500004</v>
      </c>
      <c r="J215" s="15">
        <f>SUM(Tasaus[[#This Row],[Laskennallinen kunnallisvero, €]:[Laskennallinen kiinteistövero, €]])</f>
        <v>50622965.565004379</v>
      </c>
      <c r="K215" s="15">
        <f>Tasaus[[#This Row],[Laskennallinen verotulo yhteensä, €]]/Tasaus[[#This Row],[Asukasluku 31.12.2024]]</f>
        <v>2147.6800120913149</v>
      </c>
      <c r="L215" s="34">
        <f>$K$11-Tasaus[[#This Row],[Laskennallinen verotulo yhteensä, €/asukas (=tasausraja)]]</f>
        <v>181.34998790868531</v>
      </c>
      <c r="M215" s="365">
        <v>163</v>
      </c>
      <c r="N215" s="366">
        <v>3847141</v>
      </c>
      <c r="P215" s="116"/>
      <c r="Q215" s="117"/>
      <c r="R215" s="118"/>
    </row>
    <row r="216" spans="1:18" x14ac:dyDescent="0.25">
      <c r="A216" s="266">
        <v>680</v>
      </c>
      <c r="B216" s="13" t="s">
        <v>564</v>
      </c>
      <c r="C216" s="267">
        <v>25738</v>
      </c>
      <c r="D216" s="268">
        <v>7.6</v>
      </c>
      <c r="E216" s="14">
        <v>48175995.469999999</v>
      </c>
      <c r="F216" s="269">
        <v>633894677.23684216</v>
      </c>
      <c r="G216" s="269">
        <f>Tasaus[[#This Row],[Verotettava tulo (kunnallisvero), €]]*($D$11/100)</f>
        <v>47795658.663657896</v>
      </c>
      <c r="H216" s="269">
        <v>4999248.5238647014</v>
      </c>
      <c r="I216" s="269">
        <v>4574059.1025999999</v>
      </c>
      <c r="J216" s="15">
        <f>SUM(Tasaus[[#This Row],[Laskennallinen kunnallisvero, €]:[Laskennallinen kiinteistövero, €]])</f>
        <v>57368966.290122598</v>
      </c>
      <c r="K216" s="15">
        <f>Tasaus[[#This Row],[Laskennallinen verotulo yhteensä, €]]/Tasaus[[#This Row],[Asukasluku 31.12.2024]]</f>
        <v>2228.959759504336</v>
      </c>
      <c r="L216" s="34">
        <f>$K$11-Tasaus[[#This Row],[Laskennallinen verotulo yhteensä, €/asukas (=tasausraja)]]</f>
        <v>100.07024049566417</v>
      </c>
      <c r="M216" s="365">
        <v>90</v>
      </c>
      <c r="N216" s="366">
        <v>2318047</v>
      </c>
      <c r="P216" s="116"/>
      <c r="Q216" s="117"/>
      <c r="R216" s="118"/>
    </row>
    <row r="217" spans="1:18" x14ac:dyDescent="0.25">
      <c r="A217" s="266">
        <v>681</v>
      </c>
      <c r="B217" s="13" t="s">
        <v>565</v>
      </c>
      <c r="C217" s="267">
        <v>3246</v>
      </c>
      <c r="D217" s="268">
        <v>9.4</v>
      </c>
      <c r="E217" s="14">
        <v>5347872.41</v>
      </c>
      <c r="F217" s="269">
        <v>56892259.680851072</v>
      </c>
      <c r="G217" s="269">
        <f>Tasaus[[#This Row],[Verotettava tulo (kunnallisvero), €]]*($D$11/100)</f>
        <v>4289676.3799361708</v>
      </c>
      <c r="H217" s="269">
        <v>1117259.308123691</v>
      </c>
      <c r="I217" s="269">
        <v>809446.76510000019</v>
      </c>
      <c r="J217" s="15">
        <f>SUM(Tasaus[[#This Row],[Laskennallinen kunnallisvero, €]:[Laskennallinen kiinteistövero, €]])</f>
        <v>6216382.4531598622</v>
      </c>
      <c r="K217" s="15">
        <f>Tasaus[[#This Row],[Laskennallinen verotulo yhteensä, €]]/Tasaus[[#This Row],[Asukasluku 31.12.2024]]</f>
        <v>1915.0900964756199</v>
      </c>
      <c r="L217" s="34">
        <f>$K$11-Tasaus[[#This Row],[Laskennallinen verotulo yhteensä, €/asukas (=tasausraja)]]</f>
        <v>413.93990352438027</v>
      </c>
      <c r="M217" s="365">
        <v>373</v>
      </c>
      <c r="N217" s="366">
        <v>1209284</v>
      </c>
      <c r="P217" s="116"/>
      <c r="Q217" s="117"/>
      <c r="R217" s="118"/>
    </row>
    <row r="218" spans="1:18" x14ac:dyDescent="0.25">
      <c r="A218" s="266">
        <v>683</v>
      </c>
      <c r="B218" s="13" t="s">
        <v>566</v>
      </c>
      <c r="C218" s="267">
        <v>3570</v>
      </c>
      <c r="D218" s="268">
        <v>8.1</v>
      </c>
      <c r="E218" s="14">
        <v>4631178.24</v>
      </c>
      <c r="F218" s="269">
        <v>57175040</v>
      </c>
      <c r="G218" s="269">
        <f>Tasaus[[#This Row],[Verotettava tulo (kunnallisvero), €]]*($D$11/100)</f>
        <v>4310998.0159999998</v>
      </c>
      <c r="H218" s="269">
        <v>607970.49975116388</v>
      </c>
      <c r="I218" s="269">
        <v>631118.46295000007</v>
      </c>
      <c r="J218" s="15">
        <f>SUM(Tasaus[[#This Row],[Laskennallinen kunnallisvero, €]:[Laskennallinen kiinteistövero, €]])</f>
        <v>5550086.9787011631</v>
      </c>
      <c r="K218" s="15">
        <f>Tasaus[[#This Row],[Laskennallinen verotulo yhteensä, €]]/Tasaus[[#This Row],[Asukasluku 31.12.2024]]</f>
        <v>1554.6462125213343</v>
      </c>
      <c r="L218" s="34">
        <f>$K$11-Tasaus[[#This Row],[Laskennallinen verotulo yhteensä, €/asukas (=tasausraja)]]</f>
        <v>774.38378747866591</v>
      </c>
      <c r="M218" s="365">
        <v>697</v>
      </c>
      <c r="N218" s="366">
        <v>2488095</v>
      </c>
      <c r="P218" s="116"/>
      <c r="Q218" s="117"/>
      <c r="R218" s="118"/>
    </row>
    <row r="219" spans="1:18" x14ac:dyDescent="0.25">
      <c r="A219" s="266">
        <v>684</v>
      </c>
      <c r="B219" s="13" t="s">
        <v>567</v>
      </c>
      <c r="C219" s="267">
        <v>38968</v>
      </c>
      <c r="D219" s="268">
        <v>7.9</v>
      </c>
      <c r="E219" s="14">
        <v>74357914.730000004</v>
      </c>
      <c r="F219" s="269">
        <v>941239426.96202528</v>
      </c>
      <c r="G219" s="269">
        <f>Tasaus[[#This Row],[Verotettava tulo (kunnallisvero), €]]*($D$11/100)</f>
        <v>70969452.792936698</v>
      </c>
      <c r="H219" s="269">
        <v>14573667.98341566</v>
      </c>
      <c r="I219" s="269">
        <v>6177853.172650001</v>
      </c>
      <c r="J219" s="15">
        <f>SUM(Tasaus[[#This Row],[Laskennallinen kunnallisvero, €]:[Laskennallinen kiinteistövero, €]])</f>
        <v>91720973.949002355</v>
      </c>
      <c r="K219" s="15">
        <f>Tasaus[[#This Row],[Laskennallinen verotulo yhteensä, €]]/Tasaus[[#This Row],[Asukasluku 31.12.2024]]</f>
        <v>2353.7511278228894</v>
      </c>
      <c r="L219" s="34">
        <f>$K$11-Tasaus[[#This Row],[Laskennallinen verotulo yhteensä, €/asukas (=tasausraja)]]</f>
        <v>-24.72112782288923</v>
      </c>
      <c r="M219" s="365">
        <v>-2</v>
      </c>
      <c r="N219" s="366">
        <v>-96333</v>
      </c>
      <c r="P219" s="116"/>
      <c r="Q219" s="117"/>
      <c r="R219" s="118"/>
    </row>
    <row r="220" spans="1:18" x14ac:dyDescent="0.25">
      <c r="A220" s="266">
        <v>686</v>
      </c>
      <c r="B220" s="13" t="s">
        <v>568</v>
      </c>
      <c r="C220" s="267">
        <v>2935</v>
      </c>
      <c r="D220" s="268">
        <v>9.9</v>
      </c>
      <c r="E220" s="14">
        <v>5159243.58</v>
      </c>
      <c r="F220" s="269">
        <v>52113571.515151516</v>
      </c>
      <c r="G220" s="269">
        <f>Tasaus[[#This Row],[Verotettava tulo (kunnallisvero), €]]*($D$11/100)</f>
        <v>3929363.2922424241</v>
      </c>
      <c r="H220" s="269">
        <v>733024.99093422038</v>
      </c>
      <c r="I220" s="269">
        <v>613677.58745000011</v>
      </c>
      <c r="J220" s="15">
        <f>SUM(Tasaus[[#This Row],[Laskennallinen kunnallisvero, €]:[Laskennallinen kiinteistövero, €]])</f>
        <v>5276065.8706266452</v>
      </c>
      <c r="K220" s="15">
        <f>Tasaus[[#This Row],[Laskennallinen verotulo yhteensä, €]]/Tasaus[[#This Row],[Asukasluku 31.12.2024]]</f>
        <v>1797.6374346257735</v>
      </c>
      <c r="L220" s="34">
        <f>$K$11-Tasaus[[#This Row],[Laskennallinen verotulo yhteensä, €/asukas (=tasausraja)]]</f>
        <v>531.39256537422671</v>
      </c>
      <c r="M220" s="365">
        <v>478</v>
      </c>
      <c r="N220" s="366">
        <v>1403673</v>
      </c>
      <c r="P220" s="116"/>
      <c r="Q220" s="117"/>
      <c r="R220" s="118"/>
    </row>
    <row r="221" spans="1:18" x14ac:dyDescent="0.25">
      <c r="A221" s="266">
        <v>687</v>
      </c>
      <c r="B221" s="13" t="s">
        <v>569</v>
      </c>
      <c r="C221" s="267">
        <v>1413</v>
      </c>
      <c r="D221" s="268">
        <v>9.4</v>
      </c>
      <c r="E221" s="14">
        <v>1956894.65</v>
      </c>
      <c r="F221" s="269">
        <v>20818028.191489361</v>
      </c>
      <c r="G221" s="269">
        <f>Tasaus[[#This Row],[Verotettava tulo (kunnallisvero), €]]*($D$11/100)</f>
        <v>1569679.3256382977</v>
      </c>
      <c r="H221" s="269">
        <v>1319620.2412185005</v>
      </c>
      <c r="I221" s="269">
        <v>228544.35279999999</v>
      </c>
      <c r="J221" s="15">
        <f>SUM(Tasaus[[#This Row],[Laskennallinen kunnallisvero, €]:[Laskennallinen kiinteistövero, €]])</f>
        <v>3117843.9196567982</v>
      </c>
      <c r="K221" s="15">
        <f>Tasaus[[#This Row],[Laskennallinen verotulo yhteensä, €]]/Tasaus[[#This Row],[Asukasluku 31.12.2024]]</f>
        <v>2206.5420521279534</v>
      </c>
      <c r="L221" s="34">
        <f>$K$11-Tasaus[[#This Row],[Laskennallinen verotulo yhteensä, €/asukas (=tasausraja)]]</f>
        <v>122.48794787204679</v>
      </c>
      <c r="M221" s="365">
        <v>110</v>
      </c>
      <c r="N221" s="366">
        <v>155768</v>
      </c>
      <c r="P221" s="116"/>
      <c r="Q221" s="117"/>
      <c r="R221" s="118"/>
    </row>
    <row r="222" spans="1:18" x14ac:dyDescent="0.25">
      <c r="A222" s="266">
        <v>689</v>
      </c>
      <c r="B222" s="13" t="s">
        <v>570</v>
      </c>
      <c r="C222" s="267">
        <v>3008</v>
      </c>
      <c r="D222" s="268">
        <v>8.5</v>
      </c>
      <c r="E222" s="14">
        <v>5210019.43</v>
      </c>
      <c r="F222" s="269">
        <v>61294346.235294119</v>
      </c>
      <c r="G222" s="269">
        <f>Tasaus[[#This Row],[Verotettava tulo (kunnallisvero), €]]*($D$11/100)</f>
        <v>4621593.7061411766</v>
      </c>
      <c r="H222" s="269">
        <v>897982.13523871789</v>
      </c>
      <c r="I222" s="269">
        <v>465679.61734999996</v>
      </c>
      <c r="J222" s="15">
        <f>SUM(Tasaus[[#This Row],[Laskennallinen kunnallisvero, €]:[Laskennallinen kiinteistövero, €]])</f>
        <v>5985255.4587298948</v>
      </c>
      <c r="K222" s="15">
        <f>Tasaus[[#This Row],[Laskennallinen verotulo yhteensä, €]]/Tasaus[[#This Row],[Asukasluku 31.12.2024]]</f>
        <v>1989.7790753756299</v>
      </c>
      <c r="L222" s="34">
        <f>$K$11-Tasaus[[#This Row],[Laskennallinen verotulo yhteensä, €/asukas (=tasausraja)]]</f>
        <v>339.25092462437033</v>
      </c>
      <c r="M222" s="365">
        <v>305</v>
      </c>
      <c r="N222" s="366">
        <v>918420</v>
      </c>
      <c r="P222" s="116"/>
      <c r="Q222" s="117"/>
      <c r="R222" s="118"/>
    </row>
    <row r="223" spans="1:18" x14ac:dyDescent="0.25">
      <c r="A223" s="266">
        <v>691</v>
      </c>
      <c r="B223" s="13" t="s">
        <v>571</v>
      </c>
      <c r="C223" s="267">
        <v>2556</v>
      </c>
      <c r="D223" s="268">
        <v>10.199999999999999</v>
      </c>
      <c r="E223" s="14">
        <v>4515100.3899999997</v>
      </c>
      <c r="F223" s="269">
        <v>44265690.09803921</v>
      </c>
      <c r="G223" s="269">
        <f>Tasaus[[#This Row],[Verotettava tulo (kunnallisvero), €]]*($D$11/100)</f>
        <v>3337633.033392156</v>
      </c>
      <c r="H223" s="269">
        <v>397262.89971260034</v>
      </c>
      <c r="I223" s="269">
        <v>359663.98804999999</v>
      </c>
      <c r="J223" s="15">
        <f>SUM(Tasaus[[#This Row],[Laskennallinen kunnallisvero, €]:[Laskennallinen kiinteistövero, €]])</f>
        <v>4094559.9211547561</v>
      </c>
      <c r="K223" s="15">
        <f>Tasaus[[#This Row],[Laskennallinen verotulo yhteensä, €]]/Tasaus[[#This Row],[Asukasluku 31.12.2024]]</f>
        <v>1601.9405012342552</v>
      </c>
      <c r="L223" s="34">
        <f>$K$11-Tasaus[[#This Row],[Laskennallinen verotulo yhteensä, €/asukas (=tasausraja)]]</f>
        <v>727.08949876574502</v>
      </c>
      <c r="M223" s="365">
        <v>654</v>
      </c>
      <c r="N223" s="366">
        <v>1672597</v>
      </c>
      <c r="P223" s="116"/>
      <c r="Q223" s="117"/>
      <c r="R223" s="118"/>
    </row>
    <row r="224" spans="1:18" x14ac:dyDescent="0.25">
      <c r="A224" s="266">
        <v>694</v>
      </c>
      <c r="B224" s="13" t="s">
        <v>572</v>
      </c>
      <c r="C224" s="267">
        <v>28643</v>
      </c>
      <c r="D224" s="268">
        <v>7.9</v>
      </c>
      <c r="E224" s="14">
        <v>53419523.670000002</v>
      </c>
      <c r="F224" s="269">
        <v>676196502.15189874</v>
      </c>
      <c r="G224" s="269">
        <f>Tasaus[[#This Row],[Verotettava tulo (kunnallisvero), €]]*($D$11/100)</f>
        <v>50985216.262253165</v>
      </c>
      <c r="H224" s="269">
        <v>12196190.360585043</v>
      </c>
      <c r="I224" s="269">
        <v>4594519.8469500002</v>
      </c>
      <c r="J224" s="15">
        <f>SUM(Tasaus[[#This Row],[Laskennallinen kunnallisvero, €]:[Laskennallinen kiinteistövero, €]])</f>
        <v>67775926.469788209</v>
      </c>
      <c r="K224" s="15">
        <f>Tasaus[[#This Row],[Laskennallinen verotulo yhteensä, €]]/Tasaus[[#This Row],[Asukasluku 31.12.2024]]</f>
        <v>2366.2300202418814</v>
      </c>
      <c r="L224" s="34">
        <f>$K$11-Tasaus[[#This Row],[Laskennallinen verotulo yhteensä, €/asukas (=tasausraja)]]</f>
        <v>-37.200020241881248</v>
      </c>
      <c r="M224" s="365">
        <v>-4</v>
      </c>
      <c r="N224" s="366">
        <v>-106552</v>
      </c>
      <c r="P224" s="116"/>
      <c r="Q224" s="117"/>
      <c r="R224" s="118"/>
    </row>
    <row r="225" spans="1:18" x14ac:dyDescent="0.25">
      <c r="A225" s="266">
        <v>697</v>
      </c>
      <c r="B225" s="13" t="s">
        <v>573</v>
      </c>
      <c r="C225" s="267">
        <v>1163</v>
      </c>
      <c r="D225" s="268">
        <v>9.3000000000000007</v>
      </c>
      <c r="E225" s="14">
        <v>1950256.52</v>
      </c>
      <c r="F225" s="269">
        <v>20970500.215053763</v>
      </c>
      <c r="G225" s="269">
        <f>Tasaus[[#This Row],[Verotettava tulo (kunnallisvero), €]]*($D$11/100)</f>
        <v>1581175.7162150536</v>
      </c>
      <c r="H225" s="269">
        <v>413407.88507957582</v>
      </c>
      <c r="I225" s="269">
        <v>204539.95015000002</v>
      </c>
      <c r="J225" s="15">
        <f>SUM(Tasaus[[#This Row],[Laskennallinen kunnallisvero, €]:[Laskennallinen kiinteistövero, €]])</f>
        <v>2199123.5514446292</v>
      </c>
      <c r="K225" s="15">
        <f>Tasaus[[#This Row],[Laskennallinen verotulo yhteensä, €]]/Tasaus[[#This Row],[Asukasluku 31.12.2024]]</f>
        <v>1890.9058911819684</v>
      </c>
      <c r="L225" s="34">
        <f>$K$11-Tasaus[[#This Row],[Laskennallinen verotulo yhteensä, €/asukas (=tasausraja)]]</f>
        <v>438.1241088180318</v>
      </c>
      <c r="M225" s="365">
        <v>394</v>
      </c>
      <c r="N225" s="366">
        <v>458585</v>
      </c>
      <c r="P225" s="116"/>
      <c r="Q225" s="117"/>
      <c r="R225" s="118"/>
    </row>
    <row r="226" spans="1:18" x14ac:dyDescent="0.25">
      <c r="A226" s="266">
        <v>698</v>
      </c>
      <c r="B226" s="13" t="s">
        <v>574</v>
      </c>
      <c r="C226" s="267">
        <v>65722</v>
      </c>
      <c r="D226" s="268">
        <v>8.9</v>
      </c>
      <c r="E226" s="14">
        <v>134209256.88</v>
      </c>
      <c r="F226" s="269">
        <v>1507969178.4269662</v>
      </c>
      <c r="G226" s="269">
        <f>Tasaus[[#This Row],[Verotettava tulo (kunnallisvero), €]]*($D$11/100)</f>
        <v>113700876.05339324</v>
      </c>
      <c r="H226" s="269">
        <v>11985140.912054166</v>
      </c>
      <c r="I226" s="269">
        <v>11012799.010950001</v>
      </c>
      <c r="J226" s="15">
        <f>SUM(Tasaus[[#This Row],[Laskennallinen kunnallisvero, €]:[Laskennallinen kiinteistövero, €]])</f>
        <v>136698815.97639742</v>
      </c>
      <c r="K226" s="15">
        <f>Tasaus[[#This Row],[Laskennallinen verotulo yhteensä, €]]/Tasaus[[#This Row],[Asukasluku 31.12.2024]]</f>
        <v>2079.9552048993855</v>
      </c>
      <c r="L226" s="34">
        <f>$K$11-Tasaus[[#This Row],[Laskennallinen verotulo yhteensä, €/asukas (=tasausraja)]]</f>
        <v>249.07479510061466</v>
      </c>
      <c r="M226" s="365">
        <v>224</v>
      </c>
      <c r="N226" s="366">
        <v>14732724</v>
      </c>
      <c r="P226" s="116"/>
      <c r="Q226" s="117"/>
      <c r="R226" s="118"/>
    </row>
    <row r="227" spans="1:18" x14ac:dyDescent="0.25">
      <c r="A227" s="266">
        <v>700</v>
      </c>
      <c r="B227" s="13" t="s">
        <v>575</v>
      </c>
      <c r="C227" s="267">
        <v>4733</v>
      </c>
      <c r="D227" s="268">
        <v>8.6</v>
      </c>
      <c r="E227" s="14">
        <v>9110631.7699999996</v>
      </c>
      <c r="F227" s="269">
        <v>105937578.72093023</v>
      </c>
      <c r="G227" s="269">
        <f>Tasaus[[#This Row],[Verotettava tulo (kunnallisvero), €]]*($D$11/100)</f>
        <v>7987693.4355581393</v>
      </c>
      <c r="H227" s="269">
        <v>1524799.596546486</v>
      </c>
      <c r="I227" s="269">
        <v>1176925.2031500002</v>
      </c>
      <c r="J227" s="15">
        <f>SUM(Tasaus[[#This Row],[Laskennallinen kunnallisvero, €]:[Laskennallinen kiinteistövero, €]])</f>
        <v>10689418.235254627</v>
      </c>
      <c r="K227" s="15">
        <f>Tasaus[[#This Row],[Laskennallinen verotulo yhteensä, €]]/Tasaus[[#This Row],[Asukasluku 31.12.2024]]</f>
        <v>2258.4868445498896</v>
      </c>
      <c r="L227" s="34">
        <f>$K$11-Tasaus[[#This Row],[Laskennallinen verotulo yhteensä, €/asukas (=tasausraja)]]</f>
        <v>70.543155450110589</v>
      </c>
      <c r="M227" s="365">
        <v>63</v>
      </c>
      <c r="N227" s="366">
        <v>300493</v>
      </c>
      <c r="P227" s="116"/>
      <c r="Q227" s="117"/>
      <c r="R227" s="118"/>
    </row>
    <row r="228" spans="1:18" x14ac:dyDescent="0.25">
      <c r="A228" s="266">
        <v>702</v>
      </c>
      <c r="B228" s="13" t="s">
        <v>576</v>
      </c>
      <c r="C228" s="267">
        <v>4039</v>
      </c>
      <c r="D228" s="268">
        <v>9.4</v>
      </c>
      <c r="E228" s="14">
        <v>7108908.9500000002</v>
      </c>
      <c r="F228" s="269">
        <v>75626690.957446799</v>
      </c>
      <c r="G228" s="269">
        <f>Tasaus[[#This Row],[Verotettava tulo (kunnallisvero), €]]*($D$11/100)</f>
        <v>5702252.498191488</v>
      </c>
      <c r="H228" s="269">
        <v>1561732.0730962234</v>
      </c>
      <c r="I228" s="269">
        <v>1041797.6500499999</v>
      </c>
      <c r="J228" s="15">
        <f>SUM(Tasaus[[#This Row],[Laskennallinen kunnallisvero, €]:[Laskennallinen kiinteistövero, €]])</f>
        <v>8305782.2213377114</v>
      </c>
      <c r="K228" s="15">
        <f>Tasaus[[#This Row],[Laskennallinen verotulo yhteensä, €]]/Tasaus[[#This Row],[Asukasluku 31.12.2024]]</f>
        <v>2056.3956972858905</v>
      </c>
      <c r="L228" s="34">
        <f>$K$11-Tasaus[[#This Row],[Laskennallinen verotulo yhteensä, €/asukas (=tasausraja)]]</f>
        <v>272.63430271410971</v>
      </c>
      <c r="M228" s="365">
        <v>245</v>
      </c>
      <c r="N228" s="366">
        <v>991053</v>
      </c>
      <c r="P228" s="116"/>
      <c r="Q228" s="117"/>
      <c r="R228" s="118"/>
    </row>
    <row r="229" spans="1:18" x14ac:dyDescent="0.25">
      <c r="A229" s="266">
        <v>704</v>
      </c>
      <c r="B229" s="13" t="s">
        <v>577</v>
      </c>
      <c r="C229" s="267">
        <v>6418</v>
      </c>
      <c r="D229" s="268">
        <v>7.3</v>
      </c>
      <c r="E229" s="14">
        <v>11839880.98</v>
      </c>
      <c r="F229" s="269">
        <v>162190150.41095892</v>
      </c>
      <c r="G229" s="269">
        <f>Tasaus[[#This Row],[Verotettava tulo (kunnallisvero), €]]*($D$11/100)</f>
        <v>12229137.340986302</v>
      </c>
      <c r="H229" s="269">
        <v>981648.52836503717</v>
      </c>
      <c r="I229" s="269">
        <v>846387.55414999998</v>
      </c>
      <c r="J229" s="15">
        <f>SUM(Tasaus[[#This Row],[Laskennallinen kunnallisvero, €]:[Laskennallinen kiinteistövero, €]])</f>
        <v>14057173.423501339</v>
      </c>
      <c r="K229" s="15">
        <f>Tasaus[[#This Row],[Laskennallinen verotulo yhteensä, €]]/Tasaus[[#This Row],[Asukasluku 31.12.2024]]</f>
        <v>2190.2732040357337</v>
      </c>
      <c r="L229" s="34">
        <f>$K$11-Tasaus[[#This Row],[Laskennallinen verotulo yhteensä, €/asukas (=tasausraja)]]</f>
        <v>138.75679596426653</v>
      </c>
      <c r="M229" s="365">
        <v>125</v>
      </c>
      <c r="N229" s="366">
        <v>801487</v>
      </c>
      <c r="P229" s="116"/>
      <c r="Q229" s="117"/>
      <c r="R229" s="118"/>
    </row>
    <row r="230" spans="1:18" x14ac:dyDescent="0.25">
      <c r="A230" s="266">
        <v>707</v>
      </c>
      <c r="B230" s="13" t="s">
        <v>578</v>
      </c>
      <c r="C230" s="267">
        <v>1881</v>
      </c>
      <c r="D230" s="268">
        <v>9.9</v>
      </c>
      <c r="E230" s="14">
        <v>2873083.56</v>
      </c>
      <c r="F230" s="269">
        <v>29021046.060606059</v>
      </c>
      <c r="G230" s="269">
        <f>Tasaus[[#This Row],[Verotettava tulo (kunnallisvero), €]]*($D$11/100)</f>
        <v>2188186.8729696968</v>
      </c>
      <c r="H230" s="269">
        <v>489449.29141257855</v>
      </c>
      <c r="I230" s="269">
        <v>391037.18935</v>
      </c>
      <c r="J230" s="15">
        <f>SUM(Tasaus[[#This Row],[Laskennallinen kunnallisvero, €]:[Laskennallinen kiinteistövero, €]])</f>
        <v>3068673.3537322753</v>
      </c>
      <c r="K230" s="15">
        <f>Tasaus[[#This Row],[Laskennallinen verotulo yhteensä, €]]/Tasaus[[#This Row],[Asukasluku 31.12.2024]]</f>
        <v>1631.4052917236977</v>
      </c>
      <c r="L230" s="34">
        <f>$K$11-Tasaus[[#This Row],[Laskennallinen verotulo yhteensä, €/asukas (=tasausraja)]]</f>
        <v>697.6247082763025</v>
      </c>
      <c r="M230" s="365">
        <v>628</v>
      </c>
      <c r="N230" s="366">
        <v>1181009</v>
      </c>
      <c r="P230" s="116"/>
      <c r="Q230" s="117"/>
      <c r="R230" s="118"/>
    </row>
    <row r="231" spans="1:18" x14ac:dyDescent="0.25">
      <c r="A231" s="266">
        <v>710</v>
      </c>
      <c r="B231" s="13" t="s">
        <v>231</v>
      </c>
      <c r="C231" s="267">
        <v>27036</v>
      </c>
      <c r="D231" s="268">
        <v>9.3000000000000007</v>
      </c>
      <c r="E231" s="14">
        <v>56899219.090000004</v>
      </c>
      <c r="F231" s="269">
        <v>611819560.10752678</v>
      </c>
      <c r="G231" s="269">
        <f>Tasaus[[#This Row],[Verotettava tulo (kunnallisvero), €]]*($D$11/100)</f>
        <v>46131194.832107514</v>
      </c>
      <c r="H231" s="269">
        <v>3331621.5243799095</v>
      </c>
      <c r="I231" s="269">
        <v>5980009.8156500002</v>
      </c>
      <c r="J231" s="15">
        <f>SUM(Tasaus[[#This Row],[Laskennallinen kunnallisvero, €]:[Laskennallinen kiinteistövero, €]])</f>
        <v>55442826.172137424</v>
      </c>
      <c r="K231" s="15">
        <f>Tasaus[[#This Row],[Laskennallinen verotulo yhteensä, €]]/Tasaus[[#This Row],[Asukasluku 31.12.2024]]</f>
        <v>2050.7037347291548</v>
      </c>
      <c r="L231" s="34">
        <f>$K$11-Tasaus[[#This Row],[Laskennallinen verotulo yhteensä, €/asukas (=tasausraja)]]</f>
        <v>278.3262652708454</v>
      </c>
      <c r="M231" s="365">
        <v>250</v>
      </c>
      <c r="N231" s="366">
        <v>6772346</v>
      </c>
      <c r="P231" s="116"/>
      <c r="Q231" s="117"/>
      <c r="R231" s="118"/>
    </row>
    <row r="232" spans="1:18" x14ac:dyDescent="0.25">
      <c r="A232" s="266">
        <v>729</v>
      </c>
      <c r="B232" s="13" t="s">
        <v>579</v>
      </c>
      <c r="C232" s="267">
        <v>8858</v>
      </c>
      <c r="D232" s="268">
        <v>9.3000000000000007</v>
      </c>
      <c r="E232" s="14">
        <v>14626769.66</v>
      </c>
      <c r="F232" s="269">
        <v>157277093.11827955</v>
      </c>
      <c r="G232" s="269">
        <f>Tasaus[[#This Row],[Verotettava tulo (kunnallisvero), €]]*($D$11/100)</f>
        <v>11858692.821118277</v>
      </c>
      <c r="H232" s="269">
        <v>2022394.0479668181</v>
      </c>
      <c r="I232" s="269">
        <v>1620577.3495999998</v>
      </c>
      <c r="J232" s="15">
        <f>SUM(Tasaus[[#This Row],[Laskennallinen kunnallisvero, €]:[Laskennallinen kiinteistövero, €]])</f>
        <v>15501664.218685094</v>
      </c>
      <c r="K232" s="15">
        <f>Tasaus[[#This Row],[Laskennallinen verotulo yhteensä, €]]/Tasaus[[#This Row],[Asukasluku 31.12.2024]]</f>
        <v>1750.0185390251856</v>
      </c>
      <c r="L232" s="34">
        <f>$K$11-Tasaus[[#This Row],[Laskennallinen verotulo yhteensä, €/asukas (=tasausraja)]]</f>
        <v>579.01146097481455</v>
      </c>
      <c r="M232" s="365">
        <v>521</v>
      </c>
      <c r="N232" s="366">
        <v>4615995</v>
      </c>
      <c r="P232" s="116"/>
      <c r="Q232" s="117"/>
      <c r="R232" s="118"/>
    </row>
    <row r="233" spans="1:18" x14ac:dyDescent="0.25">
      <c r="A233" s="266">
        <v>732</v>
      </c>
      <c r="B233" s="13" t="s">
        <v>580</v>
      </c>
      <c r="C233" s="267">
        <v>3285</v>
      </c>
      <c r="D233" s="268">
        <v>8.9</v>
      </c>
      <c r="E233" s="14">
        <v>5486971.2300000004</v>
      </c>
      <c r="F233" s="269">
        <v>61651362.134831458</v>
      </c>
      <c r="G233" s="269">
        <f>Tasaus[[#This Row],[Verotettava tulo (kunnallisvero), €]]*($D$11/100)</f>
        <v>4648512.7049662918</v>
      </c>
      <c r="H233" s="269">
        <v>1006081.868491632</v>
      </c>
      <c r="I233" s="269">
        <v>664025.03375000006</v>
      </c>
      <c r="J233" s="15">
        <f>SUM(Tasaus[[#This Row],[Laskennallinen kunnallisvero, €]:[Laskennallinen kiinteistövero, €]])</f>
        <v>6318619.6072079241</v>
      </c>
      <c r="K233" s="15">
        <f>Tasaus[[#This Row],[Laskennallinen verotulo yhteensä, €]]/Tasaus[[#This Row],[Asukasluku 31.12.2024]]</f>
        <v>1923.4762883433559</v>
      </c>
      <c r="L233" s="34">
        <f>$K$11-Tasaus[[#This Row],[Laskennallinen verotulo yhteensä, €/asukas (=tasausraja)]]</f>
        <v>405.55371165664428</v>
      </c>
      <c r="M233" s="365">
        <v>365</v>
      </c>
      <c r="N233" s="366">
        <v>1199020</v>
      </c>
      <c r="P233" s="116"/>
      <c r="Q233" s="117"/>
      <c r="R233" s="118"/>
    </row>
    <row r="234" spans="1:18" x14ac:dyDescent="0.25">
      <c r="A234" s="266">
        <v>734</v>
      </c>
      <c r="B234" s="13" t="s">
        <v>581</v>
      </c>
      <c r="C234" s="267">
        <v>50870</v>
      </c>
      <c r="D234" s="268">
        <v>8.1</v>
      </c>
      <c r="E234" s="14">
        <v>88118204.609999999</v>
      </c>
      <c r="F234" s="269">
        <v>1087879069.2592592</v>
      </c>
      <c r="G234" s="269">
        <f>Tasaus[[#This Row],[Verotettava tulo (kunnallisvero), €]]*($D$11/100)</f>
        <v>82026081.822148144</v>
      </c>
      <c r="H234" s="269">
        <v>10158150.636473197</v>
      </c>
      <c r="I234" s="269">
        <v>8705165.1059000008</v>
      </c>
      <c r="J234" s="15">
        <f>SUM(Tasaus[[#This Row],[Laskennallinen kunnallisvero, €]:[Laskennallinen kiinteistövero, €]])</f>
        <v>100889397.56452134</v>
      </c>
      <c r="K234" s="15">
        <f>Tasaus[[#This Row],[Laskennallinen verotulo yhteensä, €]]/Tasaus[[#This Row],[Asukasluku 31.12.2024]]</f>
        <v>1983.2788984572703</v>
      </c>
      <c r="L234" s="34">
        <f>$K$11-Tasaus[[#This Row],[Laskennallinen verotulo yhteensä, €/asukas (=tasausraja)]]</f>
        <v>345.75110154272988</v>
      </c>
      <c r="M234" s="365">
        <v>311</v>
      </c>
      <c r="N234" s="366">
        <v>15829523</v>
      </c>
      <c r="P234" s="116"/>
      <c r="Q234" s="117"/>
      <c r="R234" s="118"/>
    </row>
    <row r="235" spans="1:18" x14ac:dyDescent="0.25">
      <c r="A235" s="266">
        <v>738</v>
      </c>
      <c r="B235" s="13" t="s">
        <v>582</v>
      </c>
      <c r="C235" s="267">
        <v>2965</v>
      </c>
      <c r="D235" s="268">
        <v>8.8000000000000007</v>
      </c>
      <c r="E235" s="14">
        <v>5715420.0999999996</v>
      </c>
      <c r="F235" s="269">
        <v>64947955.68181818</v>
      </c>
      <c r="G235" s="269">
        <f>Tasaus[[#This Row],[Verotettava tulo (kunnallisvero), €]]*($D$11/100)</f>
        <v>4897075.85840909</v>
      </c>
      <c r="H235" s="269">
        <v>505554.68869124237</v>
      </c>
      <c r="I235" s="269">
        <v>633594.26210000005</v>
      </c>
      <c r="J235" s="15">
        <f>SUM(Tasaus[[#This Row],[Laskennallinen kunnallisvero, €]:[Laskennallinen kiinteistövero, €]])</f>
        <v>6036224.8092003325</v>
      </c>
      <c r="K235" s="15">
        <f>Tasaus[[#This Row],[Laskennallinen verotulo yhteensä, €]]/Tasaus[[#This Row],[Asukasluku 31.12.2024]]</f>
        <v>2035.82624256335</v>
      </c>
      <c r="L235" s="34">
        <f>$K$11-Tasaus[[#This Row],[Laskennallinen verotulo yhteensä, €/asukas (=tasausraja)]]</f>
        <v>293.20375743665022</v>
      </c>
      <c r="M235" s="365">
        <v>264</v>
      </c>
      <c r="N235" s="366">
        <v>782414</v>
      </c>
      <c r="P235" s="116"/>
      <c r="Q235" s="117"/>
      <c r="R235" s="118"/>
    </row>
    <row r="236" spans="1:18" x14ac:dyDescent="0.25">
      <c r="A236" s="266">
        <v>739</v>
      </c>
      <c r="B236" s="13" t="s">
        <v>583</v>
      </c>
      <c r="C236" s="267">
        <v>3188</v>
      </c>
      <c r="D236" s="268">
        <v>8.9</v>
      </c>
      <c r="E236" s="14">
        <v>5294264.4000000004</v>
      </c>
      <c r="F236" s="269">
        <v>59486116.853932589</v>
      </c>
      <c r="G236" s="269">
        <f>Tasaus[[#This Row],[Verotettava tulo (kunnallisvero), €]]*($D$11/100)</f>
        <v>4485253.2107865168</v>
      </c>
      <c r="H236" s="269">
        <v>1022615.2451033945</v>
      </c>
      <c r="I236" s="269">
        <v>931597.71940000006</v>
      </c>
      <c r="J236" s="15">
        <f>SUM(Tasaus[[#This Row],[Laskennallinen kunnallisvero, €]:[Laskennallinen kiinteistövero, €]])</f>
        <v>6439466.1752899112</v>
      </c>
      <c r="K236" s="15">
        <f>Tasaus[[#This Row],[Laskennallinen verotulo yhteensä, €]]/Tasaus[[#This Row],[Asukasluku 31.12.2024]]</f>
        <v>2019.9078341561828</v>
      </c>
      <c r="L236" s="34">
        <f>$K$11-Tasaus[[#This Row],[Laskennallinen verotulo yhteensä, €/asukas (=tasausraja)]]</f>
        <v>309.12216584381736</v>
      </c>
      <c r="M236" s="365">
        <v>278</v>
      </c>
      <c r="N236" s="366">
        <v>886933</v>
      </c>
      <c r="P236" s="116"/>
      <c r="Q236" s="117"/>
      <c r="R236" s="118"/>
    </row>
    <row r="237" spans="1:18" x14ac:dyDescent="0.25">
      <c r="A237" s="266">
        <v>740</v>
      </c>
      <c r="B237" s="13" t="s">
        <v>584</v>
      </c>
      <c r="C237" s="267">
        <v>31460</v>
      </c>
      <c r="D237" s="268">
        <v>9.3000000000000007</v>
      </c>
      <c r="E237" s="14">
        <v>59739517.710000001</v>
      </c>
      <c r="F237" s="269">
        <v>642360405.48387086</v>
      </c>
      <c r="G237" s="269">
        <f>Tasaus[[#This Row],[Verotettava tulo (kunnallisvero), €]]*($D$11/100)</f>
        <v>48433974.573483862</v>
      </c>
      <c r="H237" s="269">
        <v>9444712.4763676766</v>
      </c>
      <c r="I237" s="269">
        <v>6172270.5144999996</v>
      </c>
      <c r="J237" s="15">
        <f>SUM(Tasaus[[#This Row],[Laskennallinen kunnallisvero, €]:[Laskennallinen kiinteistövero, €]])</f>
        <v>64050957.564351536</v>
      </c>
      <c r="K237" s="15">
        <f>Tasaus[[#This Row],[Laskennallinen verotulo yhteensä, €]]/Tasaus[[#This Row],[Asukasluku 31.12.2024]]</f>
        <v>2035.9490643468384</v>
      </c>
      <c r="L237" s="34">
        <f>$K$11-Tasaus[[#This Row],[Laskennallinen verotulo yhteensä, €/asukas (=tasausraja)]]</f>
        <v>293.08093565316176</v>
      </c>
      <c r="M237" s="365">
        <v>264</v>
      </c>
      <c r="N237" s="366">
        <v>8298294</v>
      </c>
      <c r="P237" s="116"/>
      <c r="Q237" s="117"/>
      <c r="R237" s="118"/>
    </row>
    <row r="238" spans="1:18" x14ac:dyDescent="0.25">
      <c r="A238" s="266">
        <v>742</v>
      </c>
      <c r="B238" s="13" t="s">
        <v>585</v>
      </c>
      <c r="C238" s="267">
        <v>964</v>
      </c>
      <c r="D238" s="268">
        <v>9.1</v>
      </c>
      <c r="E238" s="14">
        <v>1583571.6</v>
      </c>
      <c r="F238" s="269">
        <v>17401885.714285716</v>
      </c>
      <c r="G238" s="269">
        <f>Tasaus[[#This Row],[Verotettava tulo (kunnallisvero), €]]*($D$11/100)</f>
        <v>1312102.182857143</v>
      </c>
      <c r="H238" s="269">
        <v>831488.76950242126</v>
      </c>
      <c r="I238" s="269">
        <v>214604.25835000002</v>
      </c>
      <c r="J238" s="15">
        <f>SUM(Tasaus[[#This Row],[Laskennallinen kunnallisvero, €]:[Laskennallinen kiinteistövero, €]])</f>
        <v>2358195.2107095644</v>
      </c>
      <c r="K238" s="15">
        <f>Tasaus[[#This Row],[Laskennallinen verotulo yhteensä, €]]/Tasaus[[#This Row],[Asukasluku 31.12.2024]]</f>
        <v>2446.2605920223696</v>
      </c>
      <c r="L238" s="34">
        <f>$K$11-Tasaus[[#This Row],[Laskennallinen verotulo yhteensä, €/asukas (=tasausraja)]]</f>
        <v>-117.23059202236936</v>
      </c>
      <c r="M238" s="365">
        <v>-12</v>
      </c>
      <c r="N238" s="366">
        <v>-11301</v>
      </c>
      <c r="P238" s="116"/>
      <c r="Q238" s="117"/>
      <c r="R238" s="118"/>
    </row>
    <row r="239" spans="1:18" x14ac:dyDescent="0.25">
      <c r="A239" s="266">
        <v>743</v>
      </c>
      <c r="B239" s="13" t="s">
        <v>586</v>
      </c>
      <c r="C239" s="267">
        <v>66611</v>
      </c>
      <c r="D239" s="268">
        <v>9.1999999999999993</v>
      </c>
      <c r="E239" s="14">
        <v>138007541.24000001</v>
      </c>
      <c r="F239" s="269">
        <v>1500081970</v>
      </c>
      <c r="G239" s="269">
        <f>Tasaus[[#This Row],[Verotettava tulo (kunnallisvero), €]]*($D$11/100)</f>
        <v>113106180.53799999</v>
      </c>
      <c r="H239" s="269">
        <v>15614041.695971809</v>
      </c>
      <c r="I239" s="269">
        <v>13083080.61685</v>
      </c>
      <c r="J239" s="15">
        <f>SUM(Tasaus[[#This Row],[Laskennallinen kunnallisvero, €]:[Laskennallinen kiinteistövero, €]])</f>
        <v>141803302.85082179</v>
      </c>
      <c r="K239" s="15">
        <f>Tasaus[[#This Row],[Laskennallinen verotulo yhteensä, €]]/Tasaus[[#This Row],[Asukasluku 31.12.2024]]</f>
        <v>2128.8271134020174</v>
      </c>
      <c r="L239" s="34">
        <f>$K$11-Tasaus[[#This Row],[Laskennallinen verotulo yhteensä, €/asukas (=tasausraja)]]</f>
        <v>200.2028865979828</v>
      </c>
      <c r="M239" s="365">
        <v>180</v>
      </c>
      <c r="N239" s="366">
        <v>12002143</v>
      </c>
      <c r="P239" s="116"/>
      <c r="Q239" s="117"/>
      <c r="R239" s="118"/>
    </row>
    <row r="240" spans="1:18" x14ac:dyDescent="0.25">
      <c r="A240" s="266">
        <v>746</v>
      </c>
      <c r="B240" s="13" t="s">
        <v>587</v>
      </c>
      <c r="C240" s="267">
        <v>4603</v>
      </c>
      <c r="D240" s="268">
        <v>9.6</v>
      </c>
      <c r="E240" s="14">
        <v>7390224.1299999999</v>
      </c>
      <c r="F240" s="269">
        <v>76981501.354166672</v>
      </c>
      <c r="G240" s="269">
        <f>Tasaus[[#This Row],[Verotettava tulo (kunnallisvero), €]]*($D$11/100)</f>
        <v>5804405.2021041671</v>
      </c>
      <c r="H240" s="269">
        <v>1826599.9227642389</v>
      </c>
      <c r="I240" s="269">
        <v>578620.12085000006</v>
      </c>
      <c r="J240" s="15">
        <f>SUM(Tasaus[[#This Row],[Laskennallinen kunnallisvero, €]:[Laskennallinen kiinteistövero, €]])</f>
        <v>8209625.2457184065</v>
      </c>
      <c r="K240" s="15">
        <f>Tasaus[[#This Row],[Laskennallinen verotulo yhteensä, €]]/Tasaus[[#This Row],[Asukasluku 31.12.2024]]</f>
        <v>1783.5379634408878</v>
      </c>
      <c r="L240" s="34">
        <f>$K$11-Tasaus[[#This Row],[Laskennallinen verotulo yhteensä, €/asukas (=tasausraja)]]</f>
        <v>545.49203655911242</v>
      </c>
      <c r="M240" s="365">
        <v>491</v>
      </c>
      <c r="N240" s="366">
        <v>2259810</v>
      </c>
      <c r="P240" s="116"/>
      <c r="Q240" s="117"/>
      <c r="R240" s="118"/>
    </row>
    <row r="241" spans="1:18" x14ac:dyDescent="0.25">
      <c r="A241" s="266">
        <v>747</v>
      </c>
      <c r="B241" s="13" t="s">
        <v>588</v>
      </c>
      <c r="C241" s="267">
        <v>1264</v>
      </c>
      <c r="D241" s="268">
        <v>9.4</v>
      </c>
      <c r="E241" s="14">
        <v>1872065.15</v>
      </c>
      <c r="F241" s="269">
        <v>19915586.702127658</v>
      </c>
      <c r="G241" s="269">
        <f>Tasaus[[#This Row],[Verotettava tulo (kunnallisvero), €]]*($D$11/100)</f>
        <v>1501635.2373404254</v>
      </c>
      <c r="H241" s="269">
        <v>556685.9145906897</v>
      </c>
      <c r="I241" s="269">
        <v>311204.63165000005</v>
      </c>
      <c r="J241" s="15">
        <f>SUM(Tasaus[[#This Row],[Laskennallinen kunnallisvero, €]:[Laskennallinen kiinteistövero, €]])</f>
        <v>2369525.7835811148</v>
      </c>
      <c r="K241" s="15">
        <f>Tasaus[[#This Row],[Laskennallinen verotulo yhteensä, €]]/Tasaus[[#This Row],[Asukasluku 31.12.2024]]</f>
        <v>1874.6248287825276</v>
      </c>
      <c r="L241" s="34">
        <f>$K$11-Tasaus[[#This Row],[Laskennallinen verotulo yhteensä, €/asukas (=tasausraja)]]</f>
        <v>454.40517121747257</v>
      </c>
      <c r="M241" s="365">
        <v>409</v>
      </c>
      <c r="N241" s="366">
        <v>516931</v>
      </c>
      <c r="P241" s="116"/>
      <c r="Q241" s="117"/>
      <c r="R241" s="118"/>
    </row>
    <row r="242" spans="1:18" x14ac:dyDescent="0.25">
      <c r="A242" s="266">
        <v>748</v>
      </c>
      <c r="B242" s="13" t="s">
        <v>589</v>
      </c>
      <c r="C242" s="267">
        <v>4804</v>
      </c>
      <c r="D242" s="268">
        <v>9.4</v>
      </c>
      <c r="E242" s="14">
        <v>8117988.3499999996</v>
      </c>
      <c r="F242" s="269">
        <v>86361578.191489354</v>
      </c>
      <c r="G242" s="269">
        <f>Tasaus[[#This Row],[Verotettava tulo (kunnallisvero), €]]*($D$11/100)</f>
        <v>6511662.9956382969</v>
      </c>
      <c r="H242" s="269">
        <v>1043722.4725129253</v>
      </c>
      <c r="I242" s="269">
        <v>676017.38155000017</v>
      </c>
      <c r="J242" s="15">
        <f>SUM(Tasaus[[#This Row],[Laskennallinen kunnallisvero, €]:[Laskennallinen kiinteistövero, €]])</f>
        <v>8231402.849701222</v>
      </c>
      <c r="K242" s="15">
        <f>Tasaus[[#This Row],[Laskennallinen verotulo yhteensä, €]]/Tasaus[[#This Row],[Asukasluku 31.12.2024]]</f>
        <v>1713.4477205872652</v>
      </c>
      <c r="L242" s="34">
        <f>$K$11-Tasaus[[#This Row],[Laskennallinen verotulo yhteensä, €/asukas (=tasausraja)]]</f>
        <v>615.58227941273503</v>
      </c>
      <c r="M242" s="365">
        <v>554</v>
      </c>
      <c r="N242" s="366">
        <v>2661532</v>
      </c>
      <c r="P242" s="116"/>
      <c r="Q242" s="117"/>
      <c r="R242" s="118"/>
    </row>
    <row r="243" spans="1:18" x14ac:dyDescent="0.25">
      <c r="A243" s="266">
        <v>749</v>
      </c>
      <c r="B243" s="13" t="s">
        <v>590</v>
      </c>
      <c r="C243" s="267">
        <v>21269</v>
      </c>
      <c r="D243" s="268">
        <v>9.4</v>
      </c>
      <c r="E243" s="14">
        <v>46628856.850000001</v>
      </c>
      <c r="F243" s="269">
        <v>496051668.61702126</v>
      </c>
      <c r="G243" s="269">
        <f>Tasaus[[#This Row],[Verotettava tulo (kunnallisvero), €]]*($D$11/100)</f>
        <v>37402295.8137234</v>
      </c>
      <c r="H243" s="269">
        <v>6827921.6498483578</v>
      </c>
      <c r="I243" s="269">
        <v>3118480.4951000004</v>
      </c>
      <c r="J243" s="15">
        <f>SUM(Tasaus[[#This Row],[Laskennallinen kunnallisvero, €]:[Laskennallinen kiinteistövero, €]])</f>
        <v>47348697.958671756</v>
      </c>
      <c r="K243" s="15">
        <f>Tasaus[[#This Row],[Laskennallinen verotulo yhteensä, €]]/Tasaus[[#This Row],[Asukasluku 31.12.2024]]</f>
        <v>2226.1835515854887</v>
      </c>
      <c r="L243" s="34">
        <f>$K$11-Tasaus[[#This Row],[Laskennallinen verotulo yhteensä, €/asukas (=tasausraja)]]</f>
        <v>102.84644841451154</v>
      </c>
      <c r="M243" s="365">
        <v>93</v>
      </c>
      <c r="N243" s="366">
        <v>1968697</v>
      </c>
      <c r="P243" s="116"/>
      <c r="Q243" s="117"/>
      <c r="R243" s="118"/>
    </row>
    <row r="244" spans="1:18" x14ac:dyDescent="0.25">
      <c r="A244" s="266">
        <v>751</v>
      </c>
      <c r="B244" s="13" t="s">
        <v>591</v>
      </c>
      <c r="C244" s="267">
        <v>2778</v>
      </c>
      <c r="D244" s="268">
        <v>9.4</v>
      </c>
      <c r="E244" s="14">
        <v>5645161.0599999996</v>
      </c>
      <c r="F244" s="269">
        <v>60054904.893617019</v>
      </c>
      <c r="G244" s="269">
        <f>Tasaus[[#This Row],[Verotettava tulo (kunnallisvero), €]]*($D$11/100)</f>
        <v>4528139.8289787229</v>
      </c>
      <c r="H244" s="269">
        <v>259096.01338701564</v>
      </c>
      <c r="I244" s="269">
        <v>392911.30664999993</v>
      </c>
      <c r="J244" s="15">
        <f>SUM(Tasaus[[#This Row],[Laskennallinen kunnallisvero, €]:[Laskennallinen kiinteistövero, €]])</f>
        <v>5180147.1490157386</v>
      </c>
      <c r="K244" s="15">
        <f>Tasaus[[#This Row],[Laskennallinen verotulo yhteensä, €]]/Tasaus[[#This Row],[Asukasluku 31.12.2024]]</f>
        <v>1864.7037973418785</v>
      </c>
      <c r="L244" s="34">
        <f>$K$11-Tasaus[[#This Row],[Laskennallinen verotulo yhteensä, €/asukas (=tasausraja)]]</f>
        <v>464.3262026581217</v>
      </c>
      <c r="M244" s="365">
        <v>418</v>
      </c>
      <c r="N244" s="366">
        <v>1160908</v>
      </c>
      <c r="P244" s="116"/>
      <c r="Q244" s="117"/>
      <c r="R244" s="118"/>
    </row>
    <row r="245" spans="1:18" x14ac:dyDescent="0.25">
      <c r="A245" s="266">
        <v>753</v>
      </c>
      <c r="B245" s="13" t="s">
        <v>592</v>
      </c>
      <c r="C245" s="267">
        <v>22826</v>
      </c>
      <c r="D245" s="268">
        <v>6.6</v>
      </c>
      <c r="E245" s="14">
        <v>43722357.859999999</v>
      </c>
      <c r="F245" s="269">
        <v>662459967.5757575</v>
      </c>
      <c r="G245" s="269">
        <f>Tasaus[[#This Row],[Verotettava tulo (kunnallisvero), €]]*($D$11/100)</f>
        <v>49949481.55521211</v>
      </c>
      <c r="H245" s="269">
        <v>3834157.1755255861</v>
      </c>
      <c r="I245" s="269">
        <v>7126564.9161499999</v>
      </c>
      <c r="J245" s="15">
        <f>SUM(Tasaus[[#This Row],[Laskennallinen kunnallisvero, €]:[Laskennallinen kiinteistövero, €]])</f>
        <v>60910203.64688769</v>
      </c>
      <c r="K245" s="15">
        <f>Tasaus[[#This Row],[Laskennallinen verotulo yhteensä, €]]/Tasaus[[#This Row],[Asukasluku 31.12.2024]]</f>
        <v>2668.4571824624413</v>
      </c>
      <c r="L245" s="34">
        <f>$K$11-Tasaus[[#This Row],[Laskennallinen verotulo yhteensä, €/asukas (=tasausraja)]]</f>
        <v>-339.42718246244112</v>
      </c>
      <c r="M245" s="365">
        <v>-34</v>
      </c>
      <c r="N245" s="366">
        <v>-774776</v>
      </c>
      <c r="P245" s="116"/>
      <c r="Q245" s="117"/>
      <c r="R245" s="118"/>
    </row>
    <row r="246" spans="1:18" x14ac:dyDescent="0.25">
      <c r="A246" s="266">
        <v>755</v>
      </c>
      <c r="B246" s="13" t="s">
        <v>593</v>
      </c>
      <c r="C246" s="267">
        <v>6182</v>
      </c>
      <c r="D246" s="268">
        <v>8.6</v>
      </c>
      <c r="E246" s="14">
        <v>15024363.73</v>
      </c>
      <c r="F246" s="269">
        <v>174701903.83720931</v>
      </c>
      <c r="G246" s="269">
        <f>Tasaus[[#This Row],[Verotettava tulo (kunnallisvero), €]]*($D$11/100)</f>
        <v>13172523.549325582</v>
      </c>
      <c r="H246" s="269">
        <v>562274.4330573458</v>
      </c>
      <c r="I246" s="269">
        <v>1306208.5798500001</v>
      </c>
      <c r="J246" s="15">
        <f>SUM(Tasaus[[#This Row],[Laskennallinen kunnallisvero, €]:[Laskennallinen kiinteistövero, €]])</f>
        <v>15041006.562232926</v>
      </c>
      <c r="K246" s="15">
        <f>Tasaus[[#This Row],[Laskennallinen verotulo yhteensä, €]]/Tasaus[[#This Row],[Asukasluku 31.12.2024]]</f>
        <v>2433.0324429364164</v>
      </c>
      <c r="L246" s="34">
        <f>$K$11-Tasaus[[#This Row],[Laskennallinen verotulo yhteensä, €/asukas (=tasausraja)]]</f>
        <v>-104.00244293641617</v>
      </c>
      <c r="M246" s="365">
        <v>-10</v>
      </c>
      <c r="N246" s="366">
        <v>-64294</v>
      </c>
      <c r="P246" s="116"/>
      <c r="Q246" s="117"/>
      <c r="R246" s="118"/>
    </row>
    <row r="247" spans="1:18" x14ac:dyDescent="0.25">
      <c r="A247" s="266">
        <v>758</v>
      </c>
      <c r="B247" s="13" t="s">
        <v>594</v>
      </c>
      <c r="C247" s="267">
        <v>8127</v>
      </c>
      <c r="D247" s="268">
        <v>8</v>
      </c>
      <c r="E247" s="14">
        <v>14798249.65</v>
      </c>
      <c r="F247" s="269">
        <v>184978120.625</v>
      </c>
      <c r="G247" s="269">
        <f>Tasaus[[#This Row],[Verotettava tulo (kunnallisvero), €]]*($D$11/100)</f>
        <v>13947350.295124998</v>
      </c>
      <c r="H247" s="269">
        <v>6240982.2328503774</v>
      </c>
      <c r="I247" s="269">
        <v>2228457.9010499995</v>
      </c>
      <c r="J247" s="15">
        <f>SUM(Tasaus[[#This Row],[Laskennallinen kunnallisvero, €]:[Laskennallinen kiinteistövero, €]])</f>
        <v>22416790.429025374</v>
      </c>
      <c r="K247" s="15">
        <f>Tasaus[[#This Row],[Laskennallinen verotulo yhteensä, €]]/Tasaus[[#This Row],[Asukasluku 31.12.2024]]</f>
        <v>2758.310622496047</v>
      </c>
      <c r="L247" s="34">
        <f>$K$11-Tasaus[[#This Row],[Laskennallinen verotulo yhteensä, €/asukas (=tasausraja)]]</f>
        <v>-429.28062249604682</v>
      </c>
      <c r="M247" s="365">
        <v>-43</v>
      </c>
      <c r="N247" s="366">
        <v>-348876</v>
      </c>
      <c r="P247" s="116"/>
      <c r="Q247" s="117"/>
      <c r="R247" s="118"/>
    </row>
    <row r="248" spans="1:18" x14ac:dyDescent="0.25">
      <c r="A248" s="266">
        <v>759</v>
      </c>
      <c r="B248" s="13" t="s">
        <v>595</v>
      </c>
      <c r="C248" s="267">
        <v>1800</v>
      </c>
      <c r="D248" s="268">
        <v>9.1</v>
      </c>
      <c r="E248" s="14">
        <v>2645483.7400000002</v>
      </c>
      <c r="F248" s="269">
        <v>29071249.890109889</v>
      </c>
      <c r="G248" s="269">
        <f>Tasaus[[#This Row],[Verotettava tulo (kunnallisvero), €]]*($D$11/100)</f>
        <v>2191972.2417142857</v>
      </c>
      <c r="H248" s="269">
        <v>1042249.6886328999</v>
      </c>
      <c r="I248" s="269">
        <v>309993.70220000006</v>
      </c>
      <c r="J248" s="15">
        <f>SUM(Tasaus[[#This Row],[Laskennallinen kunnallisvero, €]:[Laskennallinen kiinteistövero, €]])</f>
        <v>3544215.6325471858</v>
      </c>
      <c r="K248" s="15">
        <f>Tasaus[[#This Row],[Laskennallinen verotulo yhteensä, €]]/Tasaus[[#This Row],[Asukasluku 31.12.2024]]</f>
        <v>1969.0086847484365</v>
      </c>
      <c r="L248" s="34">
        <f>$K$11-Tasaus[[#This Row],[Laskennallinen verotulo yhteensä, €/asukas (=tasausraja)]]</f>
        <v>360.02131525156369</v>
      </c>
      <c r="M248" s="365">
        <v>324</v>
      </c>
      <c r="N248" s="366">
        <v>583235</v>
      </c>
      <c r="P248" s="116"/>
      <c r="Q248" s="117"/>
      <c r="R248" s="118"/>
    </row>
    <row r="249" spans="1:18" x14ac:dyDescent="0.25">
      <c r="A249" s="266">
        <v>761</v>
      </c>
      <c r="B249" s="13" t="s">
        <v>596</v>
      </c>
      <c r="C249" s="267">
        <v>8429</v>
      </c>
      <c r="D249" s="268">
        <v>8.1999999999999993</v>
      </c>
      <c r="E249" s="14">
        <v>13500265.99</v>
      </c>
      <c r="F249" s="269">
        <v>164637390.12195122</v>
      </c>
      <c r="G249" s="269">
        <f>Tasaus[[#This Row],[Verotettava tulo (kunnallisvero), €]]*($D$11/100)</f>
        <v>12413659.215195121</v>
      </c>
      <c r="H249" s="269">
        <v>1486173.3917860112</v>
      </c>
      <c r="I249" s="269">
        <v>1321595.6273500002</v>
      </c>
      <c r="J249" s="15">
        <f>SUM(Tasaus[[#This Row],[Laskennallinen kunnallisvero, €]:[Laskennallinen kiinteistövero, €]])</f>
        <v>15221428.234331133</v>
      </c>
      <c r="K249" s="15">
        <f>Tasaus[[#This Row],[Laskennallinen verotulo yhteensä, €]]/Tasaus[[#This Row],[Asukasluku 31.12.2024]]</f>
        <v>1805.8403410049987</v>
      </c>
      <c r="L249" s="34">
        <f>$K$11-Tasaus[[#This Row],[Laskennallinen verotulo yhteensä, €/asukas (=tasausraja)]]</f>
        <v>523.18965899500154</v>
      </c>
      <c r="M249" s="365">
        <v>471</v>
      </c>
      <c r="N249" s="366">
        <v>3968969</v>
      </c>
      <c r="P249" s="116"/>
      <c r="Q249" s="117"/>
      <c r="R249" s="118"/>
    </row>
    <row r="250" spans="1:18" x14ac:dyDescent="0.25">
      <c r="A250" s="266">
        <v>762</v>
      </c>
      <c r="B250" s="13" t="s">
        <v>597</v>
      </c>
      <c r="C250" s="267">
        <v>3570</v>
      </c>
      <c r="D250" s="268">
        <v>8.6</v>
      </c>
      <c r="E250" s="14">
        <v>5391827.0800000001</v>
      </c>
      <c r="F250" s="269">
        <v>62695663.720930234</v>
      </c>
      <c r="G250" s="269">
        <f>Tasaus[[#This Row],[Verotettava tulo (kunnallisvero), €]]*($D$11/100)</f>
        <v>4727253.0445581395</v>
      </c>
      <c r="H250" s="269">
        <v>1852145.1175332794</v>
      </c>
      <c r="I250" s="269">
        <v>577542.1987500001</v>
      </c>
      <c r="J250" s="15">
        <f>SUM(Tasaus[[#This Row],[Laskennallinen kunnallisvero, €]:[Laskennallinen kiinteistövero, €]])</f>
        <v>7156940.3608414195</v>
      </c>
      <c r="K250" s="15">
        <f>Tasaus[[#This Row],[Laskennallinen verotulo yhteensä, €]]/Tasaus[[#This Row],[Asukasluku 31.12.2024]]</f>
        <v>2004.7451991152436</v>
      </c>
      <c r="L250" s="34">
        <f>$K$11-Tasaus[[#This Row],[Laskennallinen verotulo yhteensä, €/asukas (=tasausraja)]]</f>
        <v>324.28480088475658</v>
      </c>
      <c r="M250" s="365">
        <v>292</v>
      </c>
      <c r="N250" s="366">
        <v>1041927</v>
      </c>
      <c r="P250" s="116"/>
      <c r="Q250" s="117"/>
      <c r="R250" s="118"/>
    </row>
    <row r="251" spans="1:18" x14ac:dyDescent="0.25">
      <c r="A251" s="266">
        <v>765</v>
      </c>
      <c r="B251" s="13" t="s">
        <v>598</v>
      </c>
      <c r="C251" s="267">
        <v>10185</v>
      </c>
      <c r="D251" s="268">
        <v>8.5</v>
      </c>
      <c r="E251" s="14">
        <v>18959947.800000001</v>
      </c>
      <c r="F251" s="269">
        <v>223058209.41176471</v>
      </c>
      <c r="G251" s="269">
        <f>Tasaus[[#This Row],[Verotettava tulo (kunnallisvero), €]]*($D$11/100)</f>
        <v>16818588.989647057</v>
      </c>
      <c r="H251" s="269">
        <v>2697836.3812045753</v>
      </c>
      <c r="I251" s="269">
        <v>2626869.8273500004</v>
      </c>
      <c r="J251" s="15">
        <f>SUM(Tasaus[[#This Row],[Laskennallinen kunnallisvero, €]:[Laskennallinen kiinteistövero, €]])</f>
        <v>22143295.198201634</v>
      </c>
      <c r="K251" s="15">
        <f>Tasaus[[#This Row],[Laskennallinen verotulo yhteensä, €]]/Tasaus[[#This Row],[Asukasluku 31.12.2024]]</f>
        <v>2174.1085123418393</v>
      </c>
      <c r="L251" s="34">
        <f>$K$11-Tasaus[[#This Row],[Laskennallinen verotulo yhteensä, €/asukas (=tasausraja)]]</f>
        <v>154.92148765816091</v>
      </c>
      <c r="M251" s="365">
        <v>139</v>
      </c>
      <c r="N251" s="366">
        <v>1420088</v>
      </c>
      <c r="P251" s="116"/>
      <c r="Q251" s="117"/>
      <c r="R251" s="118"/>
    </row>
    <row r="252" spans="1:18" x14ac:dyDescent="0.25">
      <c r="A252" s="266">
        <v>768</v>
      </c>
      <c r="B252" s="13" t="s">
        <v>599</v>
      </c>
      <c r="C252" s="267">
        <v>2361</v>
      </c>
      <c r="D252" s="268">
        <v>8.4</v>
      </c>
      <c r="E252" s="14">
        <v>3409902.86</v>
      </c>
      <c r="F252" s="269">
        <v>40594081.666666664</v>
      </c>
      <c r="G252" s="269">
        <f>Tasaus[[#This Row],[Verotettava tulo (kunnallisvero), €]]*($D$11/100)</f>
        <v>3060793.7576666661</v>
      </c>
      <c r="H252" s="269">
        <v>931285.16871905746</v>
      </c>
      <c r="I252" s="269">
        <v>671341.74139999994</v>
      </c>
      <c r="J252" s="15">
        <f>SUM(Tasaus[[#This Row],[Laskennallinen kunnallisvero, €]:[Laskennallinen kiinteistövero, €]])</f>
        <v>4663420.6677857237</v>
      </c>
      <c r="K252" s="15">
        <f>Tasaus[[#This Row],[Laskennallinen verotulo yhteensä, €]]/Tasaus[[#This Row],[Asukasluku 31.12.2024]]</f>
        <v>1975.1887622980616</v>
      </c>
      <c r="L252" s="34">
        <f>$K$11-Tasaus[[#This Row],[Laskennallinen verotulo yhteensä, €/asukas (=tasausraja)]]</f>
        <v>353.84123770193855</v>
      </c>
      <c r="M252" s="365">
        <v>318</v>
      </c>
      <c r="N252" s="366">
        <v>751877</v>
      </c>
      <c r="P252" s="116"/>
      <c r="Q252" s="117"/>
      <c r="R252" s="118"/>
    </row>
    <row r="253" spans="1:18" x14ac:dyDescent="0.25">
      <c r="A253" s="266">
        <v>777</v>
      </c>
      <c r="B253" s="13" t="s">
        <v>600</v>
      </c>
      <c r="C253" s="267">
        <v>7038</v>
      </c>
      <c r="D253" s="268">
        <v>8.9</v>
      </c>
      <c r="E253" s="14">
        <v>11245507.470000001</v>
      </c>
      <c r="F253" s="269">
        <v>126354016.51685393</v>
      </c>
      <c r="G253" s="269">
        <f>Tasaus[[#This Row],[Verotettava tulo (kunnallisvero), €]]*($D$11/100)</f>
        <v>9527092.8453707863</v>
      </c>
      <c r="H253" s="269">
        <v>2345371.6832098966</v>
      </c>
      <c r="I253" s="269">
        <v>1053268.1472500002</v>
      </c>
      <c r="J253" s="15">
        <f>SUM(Tasaus[[#This Row],[Laskennallinen kunnallisvero, €]:[Laskennallinen kiinteistövero, €]])</f>
        <v>12925732.675830683</v>
      </c>
      <c r="K253" s="15">
        <f>Tasaus[[#This Row],[Laskennallinen verotulo yhteensä, €]]/Tasaus[[#This Row],[Asukasluku 31.12.2024]]</f>
        <v>1836.5633242157833</v>
      </c>
      <c r="L253" s="34">
        <f>$K$11-Tasaus[[#This Row],[Laskennallinen verotulo yhteensä, €/asukas (=tasausraja)]]</f>
        <v>492.46667578421693</v>
      </c>
      <c r="M253" s="365">
        <v>443</v>
      </c>
      <c r="N253" s="366">
        <v>3119382</v>
      </c>
      <c r="P253" s="116"/>
      <c r="Q253" s="117"/>
      <c r="R253" s="118"/>
    </row>
    <row r="254" spans="1:18" x14ac:dyDescent="0.25">
      <c r="A254" s="266">
        <v>778</v>
      </c>
      <c r="B254" s="13" t="s">
        <v>601</v>
      </c>
      <c r="C254" s="267">
        <v>6632</v>
      </c>
      <c r="D254" s="268">
        <v>9.1</v>
      </c>
      <c r="E254" s="14">
        <v>11423240.82</v>
      </c>
      <c r="F254" s="269">
        <v>125530118.90109891</v>
      </c>
      <c r="G254" s="269">
        <f>Tasaus[[#This Row],[Verotettava tulo (kunnallisvero), €]]*($D$11/100)</f>
        <v>9464970.9651428573</v>
      </c>
      <c r="H254" s="269">
        <v>2124746.9103998295</v>
      </c>
      <c r="I254" s="269">
        <v>930110.93355000007</v>
      </c>
      <c r="J254" s="15">
        <f>SUM(Tasaus[[#This Row],[Laskennallinen kunnallisvero, €]:[Laskennallinen kiinteistövero, €]])</f>
        <v>12519828.809092687</v>
      </c>
      <c r="K254" s="15">
        <f>Tasaus[[#This Row],[Laskennallinen verotulo yhteensä, €]]/Tasaus[[#This Row],[Asukasluku 31.12.2024]]</f>
        <v>1887.7908336991386</v>
      </c>
      <c r="L254" s="34">
        <f>$K$11-Tasaus[[#This Row],[Laskennallinen verotulo yhteensä, €/asukas (=tasausraja)]]</f>
        <v>441.2391663008616</v>
      </c>
      <c r="M254" s="365">
        <v>397</v>
      </c>
      <c r="N254" s="366">
        <v>2633668</v>
      </c>
      <c r="P254" s="116"/>
      <c r="Q254" s="117"/>
      <c r="R254" s="118"/>
    </row>
    <row r="255" spans="1:18" x14ac:dyDescent="0.25">
      <c r="A255" s="266">
        <v>781</v>
      </c>
      <c r="B255" s="13" t="s">
        <v>602</v>
      </c>
      <c r="C255" s="267">
        <v>3428</v>
      </c>
      <c r="D255" s="268">
        <v>6.4</v>
      </c>
      <c r="E255" s="14">
        <v>3885132.01</v>
      </c>
      <c r="F255" s="269">
        <v>60705187.65625</v>
      </c>
      <c r="G255" s="269">
        <f>Tasaus[[#This Row],[Verotettava tulo (kunnallisvero), €]]*($D$11/100)</f>
        <v>4577171.1492812494</v>
      </c>
      <c r="H255" s="269">
        <v>1185199.0656811385</v>
      </c>
      <c r="I255" s="269">
        <v>1389542.588</v>
      </c>
      <c r="J255" s="15">
        <f>SUM(Tasaus[[#This Row],[Laskennallinen kunnallisvero, €]:[Laskennallinen kiinteistövero, €]])</f>
        <v>7151912.802962387</v>
      </c>
      <c r="K255" s="15">
        <f>Tasaus[[#This Row],[Laskennallinen verotulo yhteensä, €]]/Tasaus[[#This Row],[Asukasluku 31.12.2024]]</f>
        <v>2086.3222879120149</v>
      </c>
      <c r="L255" s="34">
        <f>$K$11-Tasaus[[#This Row],[Laskennallinen verotulo yhteensä, €/asukas (=tasausraja)]]</f>
        <v>242.70771208798533</v>
      </c>
      <c r="M255" s="365">
        <v>218</v>
      </c>
      <c r="N255" s="366">
        <v>748802</v>
      </c>
      <c r="P255" s="116"/>
      <c r="Q255" s="117"/>
      <c r="R255" s="118"/>
    </row>
    <row r="256" spans="1:18" x14ac:dyDescent="0.25">
      <c r="A256" s="266">
        <v>783</v>
      </c>
      <c r="B256" s="13" t="s">
        <v>603</v>
      </c>
      <c r="C256" s="267">
        <v>6256</v>
      </c>
      <c r="D256" s="268">
        <v>8.9</v>
      </c>
      <c r="E256" s="14">
        <v>12550189.08</v>
      </c>
      <c r="F256" s="269">
        <v>141013360.44943818</v>
      </c>
      <c r="G256" s="269">
        <f>Tasaus[[#This Row],[Verotettava tulo (kunnallisvero), €]]*($D$11/100)</f>
        <v>10632407.377887638</v>
      </c>
      <c r="H256" s="269">
        <v>1289777.0639968181</v>
      </c>
      <c r="I256" s="269">
        <v>1457741.4638500002</v>
      </c>
      <c r="J256" s="15">
        <f>SUM(Tasaus[[#This Row],[Laskennallinen kunnallisvero, €]:[Laskennallinen kiinteistövero, €]])</f>
        <v>13379925.905734457</v>
      </c>
      <c r="K256" s="15">
        <f>Tasaus[[#This Row],[Laskennallinen verotulo yhteensä, €]]/Tasaus[[#This Row],[Asukasluku 31.12.2024]]</f>
        <v>2138.7349593565309</v>
      </c>
      <c r="L256" s="34">
        <f>$K$11-Tasaus[[#This Row],[Laskennallinen verotulo yhteensä, €/asukas (=tasausraja)]]</f>
        <v>190.29504064346929</v>
      </c>
      <c r="M256" s="365">
        <v>171</v>
      </c>
      <c r="N256" s="366">
        <v>1071437</v>
      </c>
      <c r="P256" s="116"/>
      <c r="Q256" s="117"/>
      <c r="R256" s="118"/>
    </row>
    <row r="257" spans="1:18" x14ac:dyDescent="0.25">
      <c r="A257" s="266">
        <v>785</v>
      </c>
      <c r="B257" s="13" t="s">
        <v>604</v>
      </c>
      <c r="C257" s="267">
        <v>2581</v>
      </c>
      <c r="D257" s="268">
        <v>8.3000000000000007</v>
      </c>
      <c r="E257" s="14">
        <v>3698235.85</v>
      </c>
      <c r="F257" s="269">
        <v>44557058.433734939</v>
      </c>
      <c r="G257" s="269">
        <f>Tasaus[[#This Row],[Verotettava tulo (kunnallisvero), €]]*($D$11/100)</f>
        <v>3359602.2059036139</v>
      </c>
      <c r="H257" s="269">
        <v>577533.67952952953</v>
      </c>
      <c r="I257" s="269">
        <v>737330.88425</v>
      </c>
      <c r="J257" s="15">
        <f>SUM(Tasaus[[#This Row],[Laskennallinen kunnallisvero, €]:[Laskennallinen kiinteistövero, €]])</f>
        <v>4674466.7696831431</v>
      </c>
      <c r="K257" s="15">
        <f>Tasaus[[#This Row],[Laskennallinen verotulo yhteensä, €]]/Tasaus[[#This Row],[Asukasluku 31.12.2024]]</f>
        <v>1811.1068460608847</v>
      </c>
      <c r="L257" s="34">
        <f>$K$11-Tasaus[[#This Row],[Laskennallinen verotulo yhteensä, €/asukas (=tasausraja)]]</f>
        <v>517.92315393911554</v>
      </c>
      <c r="M257" s="365">
        <v>466</v>
      </c>
      <c r="N257" s="366">
        <v>1203084</v>
      </c>
      <c r="P257" s="116"/>
      <c r="Q257" s="117"/>
      <c r="R257" s="118"/>
    </row>
    <row r="258" spans="1:18" x14ac:dyDescent="0.25">
      <c r="A258" s="266">
        <v>790</v>
      </c>
      <c r="B258" s="13" t="s">
        <v>258</v>
      </c>
      <c r="C258" s="267">
        <v>23464</v>
      </c>
      <c r="D258" s="268">
        <v>8.9</v>
      </c>
      <c r="E258" s="14">
        <v>41871754.140000001</v>
      </c>
      <c r="F258" s="269">
        <v>470469147.6404494</v>
      </c>
      <c r="G258" s="269">
        <f>Tasaus[[#This Row],[Verotettava tulo (kunnallisvero), €]]*($D$11/100)</f>
        <v>35473373.732089885</v>
      </c>
      <c r="H258" s="269">
        <v>5526526.1952309692</v>
      </c>
      <c r="I258" s="269">
        <v>3806412.2488500006</v>
      </c>
      <c r="J258" s="15">
        <f>SUM(Tasaus[[#This Row],[Laskennallinen kunnallisvero, €]:[Laskennallinen kiinteistövero, €]])</f>
        <v>44806312.176170856</v>
      </c>
      <c r="K258" s="15">
        <f>Tasaus[[#This Row],[Laskennallinen verotulo yhteensä, €]]/Tasaus[[#This Row],[Asukasluku 31.12.2024]]</f>
        <v>1909.5768912449223</v>
      </c>
      <c r="L258" s="34">
        <f>$K$11-Tasaus[[#This Row],[Laskennallinen verotulo yhteensä, €/asukas (=tasausraja)]]</f>
        <v>419.45310875507789</v>
      </c>
      <c r="M258" s="365">
        <v>378</v>
      </c>
      <c r="N258" s="366">
        <v>8857843</v>
      </c>
      <c r="P258" s="116"/>
      <c r="Q258" s="117"/>
      <c r="R258" s="118"/>
    </row>
    <row r="259" spans="1:18" x14ac:dyDescent="0.25">
      <c r="A259" s="266">
        <v>791</v>
      </c>
      <c r="B259" s="13" t="s">
        <v>259</v>
      </c>
      <c r="C259" s="267">
        <v>4938</v>
      </c>
      <c r="D259" s="268">
        <v>9.3000000000000007</v>
      </c>
      <c r="E259" s="14">
        <v>7669662.9199999999</v>
      </c>
      <c r="F259" s="269">
        <v>82469493.763440847</v>
      </c>
      <c r="G259" s="269">
        <f>Tasaus[[#This Row],[Verotettava tulo (kunnallisvero), €]]*($D$11/100)</f>
        <v>6218199.8297634395</v>
      </c>
      <c r="H259" s="269">
        <v>1330418.6947667429</v>
      </c>
      <c r="I259" s="269">
        <v>740516.76149999991</v>
      </c>
      <c r="J259" s="15">
        <f>SUM(Tasaus[[#This Row],[Laskennallinen kunnallisvero, €]:[Laskennallinen kiinteistövero, €]])</f>
        <v>8289135.2860301826</v>
      </c>
      <c r="K259" s="15">
        <f>Tasaus[[#This Row],[Laskennallinen verotulo yhteensä, €]]/Tasaus[[#This Row],[Asukasluku 31.12.2024]]</f>
        <v>1678.6422207432529</v>
      </c>
      <c r="L259" s="34">
        <f>$K$11-Tasaus[[#This Row],[Laskennallinen verotulo yhteensä, €/asukas (=tasausraja)]]</f>
        <v>650.38777925674731</v>
      </c>
      <c r="M259" s="365">
        <v>585</v>
      </c>
      <c r="N259" s="366">
        <v>2890453</v>
      </c>
      <c r="P259" s="116"/>
      <c r="Q259" s="117"/>
      <c r="R259" s="118"/>
    </row>
    <row r="260" spans="1:18" x14ac:dyDescent="0.25">
      <c r="A260" s="266">
        <v>831</v>
      </c>
      <c r="B260" s="13" t="s">
        <v>605</v>
      </c>
      <c r="C260" s="267">
        <v>4596</v>
      </c>
      <c r="D260" s="268">
        <v>8.4</v>
      </c>
      <c r="E260" s="14">
        <v>9248319.25</v>
      </c>
      <c r="F260" s="269">
        <v>110099038.69047618</v>
      </c>
      <c r="G260" s="269">
        <f>Tasaus[[#This Row],[Verotettava tulo (kunnallisvero), €]]*($D$11/100)</f>
        <v>8301467.5172619037</v>
      </c>
      <c r="H260" s="269">
        <v>681411.21833670454</v>
      </c>
      <c r="I260" s="269">
        <v>1055625.0968000002</v>
      </c>
      <c r="J260" s="15">
        <f>SUM(Tasaus[[#This Row],[Laskennallinen kunnallisvero, €]:[Laskennallinen kiinteistövero, €]])</f>
        <v>10038503.832398608</v>
      </c>
      <c r="K260" s="15">
        <f>Tasaus[[#This Row],[Laskennallinen verotulo yhteensä, €]]/Tasaus[[#This Row],[Asukasluku 31.12.2024]]</f>
        <v>2184.1827311572256</v>
      </c>
      <c r="L260" s="34">
        <f>$K$11-Tasaus[[#This Row],[Laskennallinen verotulo yhteensä, €/asukas (=tasausraja)]]</f>
        <v>144.84726884277461</v>
      </c>
      <c r="M260" s="365">
        <v>130</v>
      </c>
      <c r="N260" s="366">
        <v>599146</v>
      </c>
      <c r="P260" s="116"/>
      <c r="Q260" s="117"/>
    </row>
    <row r="261" spans="1:18" x14ac:dyDescent="0.25">
      <c r="A261" s="266">
        <v>832</v>
      </c>
      <c r="B261" s="13" t="s">
        <v>606</v>
      </c>
      <c r="C261" s="267">
        <v>3657</v>
      </c>
      <c r="D261" s="268">
        <v>7.9</v>
      </c>
      <c r="E261" s="14">
        <v>4922679.7</v>
      </c>
      <c r="F261" s="269">
        <v>62312401.265822783</v>
      </c>
      <c r="G261" s="269">
        <f>Tasaus[[#This Row],[Verotettava tulo (kunnallisvero), €]]*($D$11/100)</f>
        <v>4698355.0554430373</v>
      </c>
      <c r="H261" s="269">
        <v>1219777.2992493897</v>
      </c>
      <c r="I261" s="269">
        <v>621041.13680000009</v>
      </c>
      <c r="J261" s="15">
        <f>SUM(Tasaus[[#This Row],[Laskennallinen kunnallisvero, €]:[Laskennallinen kiinteistövero, €]])</f>
        <v>6539173.4914924279</v>
      </c>
      <c r="K261" s="15">
        <f>Tasaus[[#This Row],[Laskennallinen verotulo yhteensä, €]]/Tasaus[[#This Row],[Asukasluku 31.12.2024]]</f>
        <v>1788.125100216688</v>
      </c>
      <c r="L261" s="34">
        <f>$K$11-Tasaus[[#This Row],[Laskennallinen verotulo yhteensä, €/asukas (=tasausraja)]]</f>
        <v>540.9048997833122</v>
      </c>
      <c r="M261" s="365">
        <v>487</v>
      </c>
      <c r="N261" s="366">
        <v>1780280</v>
      </c>
      <c r="P261" s="116"/>
      <c r="Q261" s="117"/>
    </row>
    <row r="262" spans="1:18" x14ac:dyDescent="0.25">
      <c r="A262" s="266">
        <v>833</v>
      </c>
      <c r="B262" s="13" t="s">
        <v>607</v>
      </c>
      <c r="C262" s="267">
        <v>1692</v>
      </c>
      <c r="D262" s="268">
        <v>6.9</v>
      </c>
      <c r="E262" s="14">
        <v>2406580.73</v>
      </c>
      <c r="F262" s="269">
        <v>34877981.594202898</v>
      </c>
      <c r="G262" s="269">
        <f>Tasaus[[#This Row],[Verotettava tulo (kunnallisvero), €]]*($D$11/100)</f>
        <v>2629799.8122028983</v>
      </c>
      <c r="H262" s="269">
        <v>275372.60239891894</v>
      </c>
      <c r="I262" s="269">
        <v>657416.7831</v>
      </c>
      <c r="J262" s="15">
        <f>SUM(Tasaus[[#This Row],[Laskennallinen kunnallisvero, €]:[Laskennallinen kiinteistövero, €]])</f>
        <v>3562589.1977018174</v>
      </c>
      <c r="K262" s="15">
        <f>Tasaus[[#This Row],[Laskennallinen verotulo yhteensä, €]]/Tasaus[[#This Row],[Asukasluku 31.12.2024]]</f>
        <v>2105.5491712185681</v>
      </c>
      <c r="L262" s="34">
        <f>$K$11-Tasaus[[#This Row],[Laskennallinen verotulo yhteensä, €/asukas (=tasausraja)]]</f>
        <v>223.48082878143214</v>
      </c>
      <c r="M262" s="365">
        <v>201</v>
      </c>
      <c r="N262" s="366">
        <v>340317</v>
      </c>
      <c r="P262" s="116"/>
      <c r="Q262" s="117"/>
    </row>
    <row r="263" spans="1:18" x14ac:dyDescent="0.25">
      <c r="A263" s="266">
        <v>834</v>
      </c>
      <c r="B263" s="13" t="s">
        <v>608</v>
      </c>
      <c r="C263" s="267">
        <v>5832</v>
      </c>
      <c r="D263" s="268">
        <v>8.6</v>
      </c>
      <c r="E263" s="14">
        <v>10982708.029999999</v>
      </c>
      <c r="F263" s="269">
        <v>127705907.3255814</v>
      </c>
      <c r="G263" s="269">
        <f>Tasaus[[#This Row],[Verotettava tulo (kunnallisvero), €]]*($D$11/100)</f>
        <v>9629025.4123488367</v>
      </c>
      <c r="H263" s="269">
        <v>1099188.415757772</v>
      </c>
      <c r="I263" s="269">
        <v>1128478.2944999998</v>
      </c>
      <c r="J263" s="15">
        <f>SUM(Tasaus[[#This Row],[Laskennallinen kunnallisvero, €]:[Laskennallinen kiinteistövero, €]])</f>
        <v>11856692.122606609</v>
      </c>
      <c r="K263" s="15">
        <f>Tasaus[[#This Row],[Laskennallinen verotulo yhteensä, €]]/Tasaus[[#This Row],[Asukasluku 31.12.2024]]</f>
        <v>2033.0404874153994</v>
      </c>
      <c r="L263" s="34">
        <f>$K$11-Tasaus[[#This Row],[Laskennallinen verotulo yhteensä, €/asukas (=tasausraja)]]</f>
        <v>295.98951258460079</v>
      </c>
      <c r="M263" s="365">
        <v>266</v>
      </c>
      <c r="N263" s="366">
        <v>1553590</v>
      </c>
      <c r="P263" s="116"/>
      <c r="Q263" s="117"/>
    </row>
    <row r="264" spans="1:18" x14ac:dyDescent="0.25">
      <c r="A264" s="266">
        <v>837</v>
      </c>
      <c r="B264" s="13" t="s">
        <v>609</v>
      </c>
      <c r="C264" s="267">
        <v>260180</v>
      </c>
      <c r="D264" s="268">
        <v>7.6</v>
      </c>
      <c r="E264" s="14">
        <v>467147265.18000001</v>
      </c>
      <c r="F264" s="269">
        <v>6146674541.8421059</v>
      </c>
      <c r="G264" s="269">
        <f>Tasaus[[#This Row],[Verotettava tulo (kunnallisvero), €]]*($D$11/100)</f>
        <v>463459260.45489472</v>
      </c>
      <c r="H264" s="269">
        <v>82594354.827829689</v>
      </c>
      <c r="I264" s="269">
        <v>49303532.781099997</v>
      </c>
      <c r="J264" s="15">
        <f>SUM(Tasaus[[#This Row],[Laskennallinen kunnallisvero, €]:[Laskennallinen kiinteistövero, €]])</f>
        <v>595357148.06382442</v>
      </c>
      <c r="K264" s="15">
        <f>Tasaus[[#This Row],[Laskennallinen verotulo yhteensä, €]]/Tasaus[[#This Row],[Asukasluku 31.12.2024]]</f>
        <v>2288.2510110839589</v>
      </c>
      <c r="L264" s="34">
        <f>$K$11-Tasaus[[#This Row],[Laskennallinen verotulo yhteensä, €/asukas (=tasausraja)]]</f>
        <v>40.778988916041271</v>
      </c>
      <c r="M264" s="365">
        <v>37</v>
      </c>
      <c r="N264" s="366">
        <v>9548890</v>
      </c>
      <c r="P264" s="116"/>
      <c r="Q264" s="117"/>
    </row>
    <row r="265" spans="1:18" x14ac:dyDescent="0.25">
      <c r="A265" s="266">
        <v>844</v>
      </c>
      <c r="B265" s="13" t="s">
        <v>610</v>
      </c>
      <c r="C265" s="267">
        <v>1388</v>
      </c>
      <c r="D265" s="268">
        <v>9.9</v>
      </c>
      <c r="E265" s="14">
        <v>2299149.5099999998</v>
      </c>
      <c r="F265" s="269">
        <v>23223732.424242422</v>
      </c>
      <c r="G265" s="269">
        <f>Tasaus[[#This Row],[Verotettava tulo (kunnallisvero), €]]*($D$11/100)</f>
        <v>1751069.4247878785</v>
      </c>
      <c r="H265" s="269">
        <v>489263.29872740281</v>
      </c>
      <c r="I265" s="269">
        <v>291038.76585000003</v>
      </c>
      <c r="J265" s="15">
        <f>SUM(Tasaus[[#This Row],[Laskennallinen kunnallisvero, €]:[Laskennallinen kiinteistövero, €]])</f>
        <v>2531371.4893652815</v>
      </c>
      <c r="K265" s="15">
        <f>Tasaus[[#This Row],[Laskennallinen verotulo yhteensä, €]]/Tasaus[[#This Row],[Asukasluku 31.12.2024]]</f>
        <v>1823.7546753352171</v>
      </c>
      <c r="L265" s="34">
        <f>$K$11-Tasaus[[#This Row],[Laskennallinen verotulo yhteensä, €/asukas (=tasausraja)]]</f>
        <v>505.27532466478306</v>
      </c>
      <c r="M265" s="365">
        <v>455</v>
      </c>
      <c r="N265" s="366">
        <v>631190</v>
      </c>
      <c r="P265" s="116"/>
      <c r="Q265" s="117"/>
    </row>
    <row r="266" spans="1:18" x14ac:dyDescent="0.25">
      <c r="A266" s="266">
        <v>845</v>
      </c>
      <c r="B266" s="13" t="s">
        <v>611</v>
      </c>
      <c r="C266" s="267">
        <v>2826</v>
      </c>
      <c r="D266" s="268">
        <v>6.9</v>
      </c>
      <c r="E266" s="14">
        <v>3840738.92</v>
      </c>
      <c r="F266" s="269">
        <v>55662882.898550719</v>
      </c>
      <c r="G266" s="269">
        <f>Tasaus[[#This Row],[Verotettava tulo (kunnallisvero), €]]*($D$11/100)</f>
        <v>4196981.3705507237</v>
      </c>
      <c r="H266" s="269">
        <v>624782.24125416251</v>
      </c>
      <c r="I266" s="269">
        <v>471088.04544999998</v>
      </c>
      <c r="J266" s="15">
        <f>SUM(Tasaus[[#This Row],[Laskennallinen kunnallisvero, €]:[Laskennallinen kiinteistövero, €]])</f>
        <v>5292851.6572548859</v>
      </c>
      <c r="K266" s="15">
        <f>Tasaus[[#This Row],[Laskennallinen verotulo yhteensä, €]]/Tasaus[[#This Row],[Asukasluku 31.12.2024]]</f>
        <v>1872.9128298849562</v>
      </c>
      <c r="L266" s="34">
        <f>$K$11-Tasaus[[#This Row],[Laskennallinen verotulo yhteensä, €/asukas (=tasausraja)]]</f>
        <v>456.11717011504402</v>
      </c>
      <c r="M266" s="365">
        <v>411</v>
      </c>
      <c r="N266" s="366">
        <v>1160088</v>
      </c>
      <c r="P266" s="116"/>
      <c r="Q266" s="117"/>
    </row>
    <row r="267" spans="1:18" x14ac:dyDescent="0.25">
      <c r="A267" s="266">
        <v>846</v>
      </c>
      <c r="B267" s="13" t="s">
        <v>612</v>
      </c>
      <c r="C267" s="267">
        <v>4662</v>
      </c>
      <c r="D267" s="268">
        <v>9.6</v>
      </c>
      <c r="E267" s="14">
        <v>8034380.0199999996</v>
      </c>
      <c r="F267" s="269">
        <v>83691458.541666672</v>
      </c>
      <c r="G267" s="269">
        <f>Tasaus[[#This Row],[Verotettava tulo (kunnallisvero), €]]*($D$11/100)</f>
        <v>6310335.9740416668</v>
      </c>
      <c r="H267" s="269">
        <v>823692.94762530946</v>
      </c>
      <c r="I267" s="269">
        <v>572418.37295000011</v>
      </c>
      <c r="J267" s="15">
        <f>SUM(Tasaus[[#This Row],[Laskennallinen kunnallisvero, €]:[Laskennallinen kiinteistövero, €]])</f>
        <v>7706447.2946169758</v>
      </c>
      <c r="K267" s="15">
        <f>Tasaus[[#This Row],[Laskennallinen verotulo yhteensä, €]]/Tasaus[[#This Row],[Asukasluku 31.12.2024]]</f>
        <v>1653.0345977299392</v>
      </c>
      <c r="L267" s="34">
        <f>$K$11-Tasaus[[#This Row],[Laskennallinen verotulo yhteensä, €/asukas (=tasausraja)]]</f>
        <v>675.99540227006105</v>
      </c>
      <c r="M267" s="365">
        <v>608</v>
      </c>
      <c r="N267" s="366">
        <v>2836342</v>
      </c>
      <c r="P267" s="116"/>
      <c r="Q267" s="117"/>
    </row>
    <row r="268" spans="1:18" x14ac:dyDescent="0.25">
      <c r="A268" s="266">
        <v>848</v>
      </c>
      <c r="B268" s="13" t="s">
        <v>613</v>
      </c>
      <c r="C268" s="267">
        <v>3976</v>
      </c>
      <c r="D268" s="268">
        <v>9.1</v>
      </c>
      <c r="E268" s="14">
        <v>5991504.5199999996</v>
      </c>
      <c r="F268" s="269">
        <v>65840709.01098901</v>
      </c>
      <c r="G268" s="269">
        <f>Tasaus[[#This Row],[Verotettava tulo (kunnallisvero), €]]*($D$11/100)</f>
        <v>4964389.4594285712</v>
      </c>
      <c r="H268" s="269">
        <v>914948.48427579831</v>
      </c>
      <c r="I268" s="269">
        <v>567362.36170000001</v>
      </c>
      <c r="J268" s="15">
        <f>SUM(Tasaus[[#This Row],[Laskennallinen kunnallisvero, €]:[Laskennallinen kiinteistövero, €]])</f>
        <v>6446700.3054043697</v>
      </c>
      <c r="K268" s="15">
        <f>Tasaus[[#This Row],[Laskennallinen verotulo yhteensä, €]]/Tasaus[[#This Row],[Asukasluku 31.12.2024]]</f>
        <v>1621.4034973351031</v>
      </c>
      <c r="L268" s="34">
        <f>$K$11-Tasaus[[#This Row],[Laskennallinen verotulo yhteensä, €/asukas (=tasausraja)]]</f>
        <v>707.62650266489709</v>
      </c>
      <c r="M268" s="365">
        <v>637</v>
      </c>
      <c r="N268" s="366">
        <v>2532171</v>
      </c>
      <c r="P268" s="116"/>
      <c r="Q268" s="117"/>
    </row>
    <row r="269" spans="1:18" x14ac:dyDescent="0.25">
      <c r="A269" s="266">
        <v>849</v>
      </c>
      <c r="B269" s="13" t="s">
        <v>614</v>
      </c>
      <c r="C269" s="267">
        <v>2799</v>
      </c>
      <c r="D269" s="268">
        <v>9.9</v>
      </c>
      <c r="E269" s="14">
        <v>4817774.71</v>
      </c>
      <c r="F269" s="269">
        <v>48664391.01010102</v>
      </c>
      <c r="G269" s="269">
        <f>Tasaus[[#This Row],[Verotettava tulo (kunnallisvero), €]]*($D$11/100)</f>
        <v>3669295.0821616165</v>
      </c>
      <c r="H269" s="269">
        <v>681248.94283957139</v>
      </c>
      <c r="I269" s="269">
        <v>374632.52050000004</v>
      </c>
      <c r="J269" s="15">
        <f>SUM(Tasaus[[#This Row],[Laskennallinen kunnallisvero, €]:[Laskennallinen kiinteistövero, €]])</f>
        <v>4725176.5455011874</v>
      </c>
      <c r="K269" s="15">
        <f>Tasaus[[#This Row],[Laskennallinen verotulo yhteensä, €]]/Tasaus[[#This Row],[Asukasluku 31.12.2024]]</f>
        <v>1688.1659683819892</v>
      </c>
      <c r="L269" s="34">
        <f>$K$11-Tasaus[[#This Row],[Laskennallinen verotulo yhteensä, €/asukas (=tasausraja)]]</f>
        <v>640.86403161801104</v>
      </c>
      <c r="M269" s="365">
        <v>577</v>
      </c>
      <c r="N269" s="366">
        <v>1614401</v>
      </c>
      <c r="P269" s="116"/>
      <c r="Q269" s="117"/>
    </row>
    <row r="270" spans="1:18" x14ac:dyDescent="0.25">
      <c r="A270" s="266">
        <v>850</v>
      </c>
      <c r="B270" s="13" t="s">
        <v>615</v>
      </c>
      <c r="C270" s="267">
        <v>2349</v>
      </c>
      <c r="D270" s="268">
        <v>9.4</v>
      </c>
      <c r="E270" s="14">
        <v>4291684.5</v>
      </c>
      <c r="F270" s="269">
        <v>45656218.08510638</v>
      </c>
      <c r="G270" s="269">
        <f>Tasaus[[#This Row],[Verotettava tulo (kunnallisvero), €]]*($D$11/100)</f>
        <v>3442478.8436170206</v>
      </c>
      <c r="H270" s="269">
        <v>593678.30824706075</v>
      </c>
      <c r="I270" s="269">
        <v>413302.44935000001</v>
      </c>
      <c r="J270" s="15">
        <f>SUM(Tasaus[[#This Row],[Laskennallinen kunnallisvero, €]:[Laskennallinen kiinteistövero, €]])</f>
        <v>4449459.601214082</v>
      </c>
      <c r="K270" s="15">
        <f>Tasaus[[#This Row],[Laskennallinen verotulo yhteensä, €]]/Tasaus[[#This Row],[Asukasluku 31.12.2024]]</f>
        <v>1894.1931039651265</v>
      </c>
      <c r="L270" s="34">
        <f>$K$11-Tasaus[[#This Row],[Laskennallinen verotulo yhteensä, €/asukas (=tasausraja)]]</f>
        <v>434.83689603487369</v>
      </c>
      <c r="M270" s="365">
        <v>391</v>
      </c>
      <c r="N270" s="366">
        <v>919289</v>
      </c>
      <c r="P270" s="116"/>
      <c r="Q270" s="117"/>
    </row>
    <row r="271" spans="1:18" x14ac:dyDescent="0.25">
      <c r="A271" s="266">
        <v>851</v>
      </c>
      <c r="B271" s="13" t="s">
        <v>616</v>
      </c>
      <c r="C271" s="267">
        <v>20959</v>
      </c>
      <c r="D271" s="268">
        <v>8.4</v>
      </c>
      <c r="E271" s="14">
        <v>39608306.060000002</v>
      </c>
      <c r="F271" s="269">
        <v>471527453.09523809</v>
      </c>
      <c r="G271" s="269">
        <f>Tasaus[[#This Row],[Verotettava tulo (kunnallisvero), €]]*($D$11/100)</f>
        <v>35553169.963380948</v>
      </c>
      <c r="H271" s="269">
        <v>6065248.0339642931</v>
      </c>
      <c r="I271" s="269">
        <v>3621915.86815</v>
      </c>
      <c r="J271" s="15">
        <f>SUM(Tasaus[[#This Row],[Laskennallinen kunnallisvero, €]:[Laskennallinen kiinteistövero, €]])</f>
        <v>45240333.865495242</v>
      </c>
      <c r="K271" s="15">
        <f>Tasaus[[#This Row],[Laskennallinen verotulo yhteensä, €]]/Tasaus[[#This Row],[Asukasluku 31.12.2024]]</f>
        <v>2158.5158578889855</v>
      </c>
      <c r="L271" s="34">
        <f>$K$11-Tasaus[[#This Row],[Laskennallinen verotulo yhteensä, €/asukas (=tasausraja)]]</f>
        <v>170.51414211101473</v>
      </c>
      <c r="M271" s="365">
        <v>153</v>
      </c>
      <c r="N271" s="366">
        <v>3216425</v>
      </c>
      <c r="P271" s="116"/>
      <c r="Q271" s="117"/>
    </row>
    <row r="272" spans="1:18" x14ac:dyDescent="0.25">
      <c r="A272" s="266">
        <v>853</v>
      </c>
      <c r="B272" s="13" t="s">
        <v>617</v>
      </c>
      <c r="C272" s="267">
        <v>206073</v>
      </c>
      <c r="D272" s="268">
        <v>7.1</v>
      </c>
      <c r="E272" s="14">
        <v>329326603.5</v>
      </c>
      <c r="F272" s="269">
        <v>4638402866.1971836</v>
      </c>
      <c r="G272" s="269">
        <f>Tasaus[[#This Row],[Verotettava tulo (kunnallisvero), €]]*($D$11/100)</f>
        <v>349735576.11126763</v>
      </c>
      <c r="H272" s="269">
        <v>92726427.078614697</v>
      </c>
      <c r="I272" s="269">
        <v>40775050.279300012</v>
      </c>
      <c r="J272" s="15">
        <f>SUM(Tasaus[[#This Row],[Laskennallinen kunnallisvero, €]:[Laskennallinen kiinteistövero, €]])</f>
        <v>483237053.46918237</v>
      </c>
      <c r="K272" s="15">
        <f>Tasaus[[#This Row],[Laskennallinen verotulo yhteensä, €]]/Tasaus[[#This Row],[Asukasluku 31.12.2024]]</f>
        <v>2344.9799511298538</v>
      </c>
      <c r="L272" s="34">
        <f>$K$11-Tasaus[[#This Row],[Laskennallinen verotulo yhteensä, €/asukas (=tasausraja)]]</f>
        <v>-15.949951129853616</v>
      </c>
      <c r="M272" s="365">
        <v>-2</v>
      </c>
      <c r="N272" s="366">
        <v>-328685</v>
      </c>
      <c r="P272" s="116"/>
      <c r="Q272" s="117"/>
    </row>
    <row r="273" spans="1:17" x14ac:dyDescent="0.25">
      <c r="A273" s="266">
        <v>854</v>
      </c>
      <c r="B273" s="13" t="s">
        <v>618</v>
      </c>
      <c r="C273" s="267">
        <v>3191</v>
      </c>
      <c r="D273" s="268">
        <v>9</v>
      </c>
      <c r="E273" s="14">
        <v>5484938.7199999997</v>
      </c>
      <c r="F273" s="269">
        <v>60943763.555555552</v>
      </c>
      <c r="G273" s="269">
        <f>Tasaus[[#This Row],[Verotettava tulo (kunnallisvero), €]]*($D$11/100)</f>
        <v>4595159.7720888881</v>
      </c>
      <c r="H273" s="269">
        <v>994133.39881040971</v>
      </c>
      <c r="I273" s="269">
        <v>665616.9388</v>
      </c>
      <c r="J273" s="15">
        <f>SUM(Tasaus[[#This Row],[Laskennallinen kunnallisvero, €]:[Laskennallinen kiinteistövero, €]])</f>
        <v>6254910.1096992977</v>
      </c>
      <c r="K273" s="15">
        <f>Tasaus[[#This Row],[Laskennallinen verotulo yhteensä, €]]/Tasaus[[#This Row],[Asukasluku 31.12.2024]]</f>
        <v>1960.172394139548</v>
      </c>
      <c r="L273" s="34">
        <f>$K$11-Tasaus[[#This Row],[Laskennallinen verotulo yhteensä, €/asukas (=tasausraja)]]</f>
        <v>368.85760586045217</v>
      </c>
      <c r="M273" s="365">
        <v>332</v>
      </c>
      <c r="N273" s="366">
        <v>1059322</v>
      </c>
      <c r="P273" s="116"/>
      <c r="Q273" s="117"/>
    </row>
    <row r="274" spans="1:17" x14ac:dyDescent="0.25">
      <c r="A274" s="266">
        <v>857</v>
      </c>
      <c r="B274" s="13" t="s">
        <v>619</v>
      </c>
      <c r="C274" s="267">
        <v>2311</v>
      </c>
      <c r="D274" s="268">
        <v>9.4</v>
      </c>
      <c r="E274" s="14">
        <v>3693694.51</v>
      </c>
      <c r="F274" s="269">
        <v>39294622.44680851</v>
      </c>
      <c r="G274" s="269">
        <f>Tasaus[[#This Row],[Verotettava tulo (kunnallisvero), €]]*($D$11/100)</f>
        <v>2962814.5324893612</v>
      </c>
      <c r="H274" s="269">
        <v>791038.12450989196</v>
      </c>
      <c r="I274" s="269">
        <v>519969.95134999999</v>
      </c>
      <c r="J274" s="15">
        <f>SUM(Tasaus[[#This Row],[Laskennallinen kunnallisvero, €]:[Laskennallinen kiinteistövero, €]])</f>
        <v>4273822.6083492534</v>
      </c>
      <c r="K274" s="15">
        <f>Tasaus[[#This Row],[Laskennallinen verotulo yhteensä, €]]/Tasaus[[#This Row],[Asukasluku 31.12.2024]]</f>
        <v>1849.3390776067733</v>
      </c>
      <c r="L274" s="34">
        <f>$K$11-Tasaus[[#This Row],[Laskennallinen verotulo yhteensä, €/asukas (=tasausraja)]]</f>
        <v>479.69092239322686</v>
      </c>
      <c r="M274" s="365">
        <v>432</v>
      </c>
      <c r="N274" s="366">
        <v>997709</v>
      </c>
      <c r="P274" s="116"/>
      <c r="Q274" s="117"/>
    </row>
    <row r="275" spans="1:17" x14ac:dyDescent="0.25">
      <c r="A275" s="266">
        <v>858</v>
      </c>
      <c r="B275" s="13" t="s">
        <v>620</v>
      </c>
      <c r="C275" s="267">
        <v>42225</v>
      </c>
      <c r="D275" s="268">
        <v>7.1</v>
      </c>
      <c r="E275" s="14">
        <v>86378315.569999993</v>
      </c>
      <c r="F275" s="269">
        <v>1216595993.9436619</v>
      </c>
      <c r="G275" s="269">
        <f>Tasaus[[#This Row],[Verotettava tulo (kunnallisvero), €]]*($D$11/100)</f>
        <v>91731337.943352103</v>
      </c>
      <c r="H275" s="269">
        <v>6989067.4598668916</v>
      </c>
      <c r="I275" s="269">
        <v>8766410.6543999985</v>
      </c>
      <c r="J275" s="15">
        <f>SUM(Tasaus[[#This Row],[Laskennallinen kunnallisvero, €]:[Laskennallinen kiinteistövero, €]])</f>
        <v>107486816.05761901</v>
      </c>
      <c r="K275" s="15">
        <f>Tasaus[[#This Row],[Laskennallinen verotulo yhteensä, €]]/Tasaus[[#This Row],[Asukasluku 31.12.2024]]</f>
        <v>2545.5729084101599</v>
      </c>
      <c r="L275" s="34">
        <f>$K$11-Tasaus[[#This Row],[Laskennallinen verotulo yhteensä, €/asukas (=tasausraja)]]</f>
        <v>-216.54290841015973</v>
      </c>
      <c r="M275" s="365">
        <v>-22</v>
      </c>
      <c r="N275" s="366">
        <v>-914352</v>
      </c>
      <c r="P275" s="116"/>
      <c r="Q275" s="117"/>
    </row>
    <row r="276" spans="1:17" x14ac:dyDescent="0.25">
      <c r="A276" s="266">
        <v>859</v>
      </c>
      <c r="B276" s="13" t="s">
        <v>621</v>
      </c>
      <c r="C276" s="267">
        <v>6501</v>
      </c>
      <c r="D276" s="268">
        <v>9.9</v>
      </c>
      <c r="E276" s="14">
        <v>11580685.65</v>
      </c>
      <c r="F276" s="269">
        <v>116976622.72727272</v>
      </c>
      <c r="G276" s="269">
        <f>Tasaus[[#This Row],[Verotettava tulo (kunnallisvero), €]]*($D$11/100)</f>
        <v>8820037.3536363617</v>
      </c>
      <c r="H276" s="269">
        <v>461746.7241552773</v>
      </c>
      <c r="I276" s="269">
        <v>511974.06644999998</v>
      </c>
      <c r="J276" s="15">
        <f>SUM(Tasaus[[#This Row],[Laskennallinen kunnallisvero, €]:[Laskennallinen kiinteistövero, €]])</f>
        <v>9793758.1442416385</v>
      </c>
      <c r="K276" s="15">
        <f>Tasaus[[#This Row],[Laskennallinen verotulo yhteensä, €]]/Tasaus[[#This Row],[Asukasluku 31.12.2024]]</f>
        <v>1506.5002529213411</v>
      </c>
      <c r="L276" s="34">
        <f>$K$11-Tasaus[[#This Row],[Laskennallinen verotulo yhteensä, €/asukas (=tasausraja)]]</f>
        <v>822.52974707865906</v>
      </c>
      <c r="M276" s="365">
        <v>740</v>
      </c>
      <c r="N276" s="366">
        <v>4812539</v>
      </c>
      <c r="P276" s="116"/>
      <c r="Q276" s="117"/>
    </row>
    <row r="277" spans="1:17" x14ac:dyDescent="0.25">
      <c r="A277" s="266">
        <v>886</v>
      </c>
      <c r="B277" s="13" t="s">
        <v>622</v>
      </c>
      <c r="C277" s="267">
        <v>12382</v>
      </c>
      <c r="D277" s="268">
        <v>9.4</v>
      </c>
      <c r="E277" s="14">
        <v>26469563.350000001</v>
      </c>
      <c r="F277" s="269">
        <v>281591099.46808511</v>
      </c>
      <c r="G277" s="269">
        <f>Tasaus[[#This Row],[Verotettava tulo (kunnallisvero), €]]*($D$11/100)</f>
        <v>21231968.899893615</v>
      </c>
      <c r="H277" s="269">
        <v>1627269.2616724891</v>
      </c>
      <c r="I277" s="269">
        <v>1433337.7522000002</v>
      </c>
      <c r="J277" s="15">
        <f>SUM(Tasaus[[#This Row],[Laskennallinen kunnallisvero, €]:[Laskennallinen kiinteistövero, €]])</f>
        <v>24292575.913766105</v>
      </c>
      <c r="K277" s="15">
        <f>Tasaus[[#This Row],[Laskennallinen verotulo yhteensä, €]]/Tasaus[[#This Row],[Asukasluku 31.12.2024]]</f>
        <v>1961.9266607790425</v>
      </c>
      <c r="L277" s="34">
        <f>$K$11-Tasaus[[#This Row],[Laskennallinen verotulo yhteensä, €/asukas (=tasausraja)]]</f>
        <v>367.10333922095765</v>
      </c>
      <c r="M277" s="365">
        <v>330</v>
      </c>
      <c r="N277" s="366">
        <v>4090926</v>
      </c>
      <c r="P277" s="116"/>
      <c r="Q277" s="117"/>
    </row>
    <row r="278" spans="1:17" x14ac:dyDescent="0.25">
      <c r="A278" s="266">
        <v>887</v>
      </c>
      <c r="B278" s="13" t="s">
        <v>623</v>
      </c>
      <c r="C278" s="267">
        <v>4493</v>
      </c>
      <c r="D278" s="268">
        <v>10.3</v>
      </c>
      <c r="E278" s="14">
        <v>8541289.0899999999</v>
      </c>
      <c r="F278" s="269">
        <v>82925136.796116501</v>
      </c>
      <c r="G278" s="269">
        <f>Tasaus[[#This Row],[Verotettava tulo (kunnallisvero), €]]*($D$11/100)</f>
        <v>6252555.3144271839</v>
      </c>
      <c r="H278" s="269">
        <v>878676.16584736551</v>
      </c>
      <c r="I278" s="269">
        <v>827797.16865000001</v>
      </c>
      <c r="J278" s="15">
        <f>SUM(Tasaus[[#This Row],[Laskennallinen kunnallisvero, €]:[Laskennallinen kiinteistövero, €]])</f>
        <v>7959028.64892455</v>
      </c>
      <c r="K278" s="15">
        <f>Tasaus[[#This Row],[Laskennallinen verotulo yhteensä, €]]/Tasaus[[#This Row],[Asukasluku 31.12.2024]]</f>
        <v>1771.4285886767304</v>
      </c>
      <c r="L278" s="34">
        <f>$K$11-Tasaus[[#This Row],[Laskennallinen verotulo yhteensä, €/asukas (=tasausraja)]]</f>
        <v>557.60141132326976</v>
      </c>
      <c r="M278" s="365">
        <v>502</v>
      </c>
      <c r="N278" s="366">
        <v>2254773</v>
      </c>
      <c r="P278" s="116"/>
      <c r="Q278" s="117"/>
    </row>
    <row r="279" spans="1:17" x14ac:dyDescent="0.25">
      <c r="A279" s="266">
        <v>889</v>
      </c>
      <c r="B279" s="13" t="s">
        <v>624</v>
      </c>
      <c r="C279" s="267">
        <v>2466</v>
      </c>
      <c r="D279" s="268">
        <v>8.4</v>
      </c>
      <c r="E279" s="14">
        <v>3571671.66</v>
      </c>
      <c r="F279" s="269">
        <v>42519900.714285709</v>
      </c>
      <c r="G279" s="269">
        <f>Tasaus[[#This Row],[Verotettava tulo (kunnallisvero), €]]*($D$11/100)</f>
        <v>3206000.5138571421</v>
      </c>
      <c r="H279" s="269">
        <v>773011.63499978196</v>
      </c>
      <c r="I279" s="269">
        <v>569658.88030000008</v>
      </c>
      <c r="J279" s="15">
        <f>SUM(Tasaus[[#This Row],[Laskennallinen kunnallisvero, €]:[Laskennallinen kiinteistövero, €]])</f>
        <v>4548671.0291569242</v>
      </c>
      <c r="K279" s="15">
        <f>Tasaus[[#This Row],[Laskennallinen verotulo yhteensä, €]]/Tasaus[[#This Row],[Asukasluku 31.12.2024]]</f>
        <v>1844.5543508341136</v>
      </c>
      <c r="L279" s="34">
        <f>$K$11-Tasaus[[#This Row],[Laskennallinen verotulo yhteensä, €/asukas (=tasausraja)]]</f>
        <v>484.47564916588658</v>
      </c>
      <c r="M279" s="365">
        <v>436</v>
      </c>
      <c r="N279" s="366">
        <v>1075245</v>
      </c>
      <c r="P279" s="116"/>
      <c r="Q279" s="117"/>
    </row>
    <row r="280" spans="1:17" x14ac:dyDescent="0.25">
      <c r="A280" s="266">
        <v>890</v>
      </c>
      <c r="B280" s="13" t="s">
        <v>625</v>
      </c>
      <c r="C280" s="267">
        <v>1137</v>
      </c>
      <c r="D280" s="268">
        <v>8.4</v>
      </c>
      <c r="E280" s="14">
        <v>1960148.54</v>
      </c>
      <c r="F280" s="269">
        <v>23335101.666666664</v>
      </c>
      <c r="G280" s="269">
        <f>Tasaus[[#This Row],[Verotettava tulo (kunnallisvero), €]]*($D$11/100)</f>
        <v>1759466.6656666663</v>
      </c>
      <c r="H280" s="269">
        <v>182721.85312252885</v>
      </c>
      <c r="I280" s="269">
        <v>338164.09169999999</v>
      </c>
      <c r="J280" s="15">
        <f>SUM(Tasaus[[#This Row],[Laskennallinen kunnallisvero, €]:[Laskennallinen kiinteistövero, €]])</f>
        <v>2280352.6104891952</v>
      </c>
      <c r="K280" s="15">
        <f>Tasaus[[#This Row],[Laskennallinen verotulo yhteensä, €]]/Tasaus[[#This Row],[Asukasluku 31.12.2024]]</f>
        <v>2005.5871684161787</v>
      </c>
      <c r="L280" s="34">
        <f>$K$11-Tasaus[[#This Row],[Laskennallinen verotulo yhteensä, €/asukas (=tasausraja)]]</f>
        <v>323.44283158382154</v>
      </c>
      <c r="M280" s="365">
        <v>291</v>
      </c>
      <c r="N280" s="366">
        <v>330979</v>
      </c>
      <c r="P280" s="116"/>
      <c r="Q280" s="117"/>
    </row>
    <row r="281" spans="1:17" x14ac:dyDescent="0.25">
      <c r="A281" s="266">
        <v>892</v>
      </c>
      <c r="B281" s="13" t="s">
        <v>626</v>
      </c>
      <c r="C281" s="267">
        <v>3657</v>
      </c>
      <c r="D281" s="268">
        <v>9.1999999999999993</v>
      </c>
      <c r="E281" s="14">
        <v>6136173.0700000003</v>
      </c>
      <c r="F281" s="269">
        <v>66697533.369565226</v>
      </c>
      <c r="G281" s="269">
        <f>Tasaus[[#This Row],[Verotettava tulo (kunnallisvero), €]]*($D$11/100)</f>
        <v>5028994.0160652176</v>
      </c>
      <c r="H281" s="269">
        <v>503360.0463360576</v>
      </c>
      <c r="I281" s="269">
        <v>455566.47240000003</v>
      </c>
      <c r="J281" s="15">
        <f>SUM(Tasaus[[#This Row],[Laskennallinen kunnallisvero, €]:[Laskennallinen kiinteistövero, €]])</f>
        <v>5987920.5348012755</v>
      </c>
      <c r="K281" s="15">
        <f>Tasaus[[#This Row],[Laskennallinen verotulo yhteensä, €]]/Tasaus[[#This Row],[Asukasluku 31.12.2024]]</f>
        <v>1637.3859816246311</v>
      </c>
      <c r="L281" s="34">
        <f>$K$11-Tasaus[[#This Row],[Laskennallinen verotulo yhteensä, €/asukas (=tasausraja)]]</f>
        <v>691.64401837536911</v>
      </c>
      <c r="M281" s="365">
        <v>622</v>
      </c>
      <c r="N281" s="366">
        <v>2276408</v>
      </c>
      <c r="P281" s="116"/>
      <c r="Q281" s="117"/>
    </row>
    <row r="282" spans="1:17" x14ac:dyDescent="0.25">
      <c r="A282" s="266">
        <v>893</v>
      </c>
      <c r="B282" s="13" t="s">
        <v>627</v>
      </c>
      <c r="C282" s="267">
        <v>7439</v>
      </c>
      <c r="D282" s="268">
        <v>8.6</v>
      </c>
      <c r="E282" s="14">
        <v>12509020.949999999</v>
      </c>
      <c r="F282" s="269">
        <v>145453731.9767442</v>
      </c>
      <c r="G282" s="269">
        <f>Tasaus[[#This Row],[Verotettava tulo (kunnallisvero), €]]*($D$11/100)</f>
        <v>10967211.391046513</v>
      </c>
      <c r="H282" s="269">
        <v>2326019.8843649584</v>
      </c>
      <c r="I282" s="269">
        <v>2009894.7193499999</v>
      </c>
      <c r="J282" s="15">
        <f>SUM(Tasaus[[#This Row],[Laskennallinen kunnallisvero, €]:[Laskennallinen kiinteistövero, €]])</f>
        <v>15303125.994761471</v>
      </c>
      <c r="K282" s="15">
        <f>Tasaus[[#This Row],[Laskennallinen verotulo yhteensä, €]]/Tasaus[[#This Row],[Asukasluku 31.12.2024]]</f>
        <v>2057.148271913089</v>
      </c>
      <c r="L282" s="34">
        <f>$K$11-Tasaus[[#This Row],[Laskennallinen verotulo yhteensä, €/asukas (=tasausraja)]]</f>
        <v>271.88172808691115</v>
      </c>
      <c r="M282" s="365">
        <v>245</v>
      </c>
      <c r="N282" s="366">
        <v>1820275</v>
      </c>
      <c r="P282" s="116"/>
      <c r="Q282" s="117"/>
    </row>
    <row r="283" spans="1:17" x14ac:dyDescent="0.25">
      <c r="A283" s="266">
        <v>895</v>
      </c>
      <c r="B283" s="13" t="s">
        <v>628</v>
      </c>
      <c r="C283" s="267">
        <v>14814</v>
      </c>
      <c r="D283" s="268">
        <v>8.6</v>
      </c>
      <c r="E283" s="14">
        <v>28247972.18</v>
      </c>
      <c r="F283" s="269">
        <v>328464792.79069769</v>
      </c>
      <c r="G283" s="269">
        <f>Tasaus[[#This Row],[Verotettava tulo (kunnallisvero), €]]*($D$11/100)</f>
        <v>24766245.376418605</v>
      </c>
      <c r="H283" s="269">
        <v>4807025.1728979405</v>
      </c>
      <c r="I283" s="269">
        <v>3500459.6790500004</v>
      </c>
      <c r="J283" s="15">
        <f>SUM(Tasaus[[#This Row],[Laskennallinen kunnallisvero, €]:[Laskennallinen kiinteistövero, €]])</f>
        <v>33073730.228366546</v>
      </c>
      <c r="K283" s="15">
        <f>Tasaus[[#This Row],[Laskennallinen verotulo yhteensä, €]]/Tasaus[[#This Row],[Asukasluku 31.12.2024]]</f>
        <v>2232.5995833918282</v>
      </c>
      <c r="L283" s="34">
        <f>$K$11-Tasaus[[#This Row],[Laskennallinen verotulo yhteensä, €/asukas (=tasausraja)]]</f>
        <v>96.430416608171981</v>
      </c>
      <c r="M283" s="365">
        <v>87</v>
      </c>
      <c r="N283" s="366">
        <v>1285668</v>
      </c>
      <c r="P283" s="116"/>
      <c r="Q283" s="117"/>
    </row>
    <row r="284" spans="1:17" x14ac:dyDescent="0.25">
      <c r="A284" s="266">
        <v>905</v>
      </c>
      <c r="B284" s="13" t="s">
        <v>629</v>
      </c>
      <c r="C284" s="267">
        <v>70361</v>
      </c>
      <c r="D284" s="268">
        <v>8.4</v>
      </c>
      <c r="E284" s="14">
        <v>138050712.28</v>
      </c>
      <c r="F284" s="269">
        <v>1643460860.4761903</v>
      </c>
      <c r="G284" s="269">
        <f>Tasaus[[#This Row],[Verotettava tulo (kunnallisvero), €]]*($D$11/100)</f>
        <v>123916948.87990475</v>
      </c>
      <c r="H284" s="269">
        <v>18828780.459560014</v>
      </c>
      <c r="I284" s="269">
        <v>13180928.062600002</v>
      </c>
      <c r="J284" s="15">
        <f>SUM(Tasaus[[#This Row],[Laskennallinen kunnallisvero, €]:[Laskennallinen kiinteistövero, €]])</f>
        <v>155926657.40206474</v>
      </c>
      <c r="K284" s="15">
        <f>Tasaus[[#This Row],[Laskennallinen verotulo yhteensä, €]]/Tasaus[[#This Row],[Asukasluku 31.12.2024]]</f>
        <v>2216.0949588843923</v>
      </c>
      <c r="L284" s="34">
        <f>$K$11-Tasaus[[#This Row],[Laskennallinen verotulo yhteensä, €/asukas (=tasausraja)]]</f>
        <v>112.93504111560787</v>
      </c>
      <c r="M284" s="365">
        <v>102</v>
      </c>
      <c r="N284" s="366">
        <v>7151600</v>
      </c>
      <c r="P284" s="116"/>
      <c r="Q284" s="117"/>
    </row>
    <row r="285" spans="1:17" x14ac:dyDescent="0.25">
      <c r="A285" s="266">
        <v>908</v>
      </c>
      <c r="B285" s="13" t="s">
        <v>630</v>
      </c>
      <c r="C285" s="267">
        <v>20847</v>
      </c>
      <c r="D285" s="268">
        <v>8.9</v>
      </c>
      <c r="E285" s="14">
        <v>42714444.299999997</v>
      </c>
      <c r="F285" s="269">
        <v>479937576.40449429</v>
      </c>
      <c r="G285" s="269">
        <f>Tasaus[[#This Row],[Verotettava tulo (kunnallisvero), €]]*($D$11/100)</f>
        <v>36187293.260898866</v>
      </c>
      <c r="H285" s="269">
        <v>4504313.6073501315</v>
      </c>
      <c r="I285" s="269">
        <v>2660083.4704499999</v>
      </c>
      <c r="J285" s="15">
        <f>SUM(Tasaus[[#This Row],[Laskennallinen kunnallisvero, €]:[Laskennallinen kiinteistövero, €]])</f>
        <v>43351690.338698998</v>
      </c>
      <c r="K285" s="15">
        <f>Tasaus[[#This Row],[Laskennallinen verotulo yhteensä, €]]/Tasaus[[#This Row],[Asukasluku 31.12.2024]]</f>
        <v>2079.5169731231831</v>
      </c>
      <c r="L285" s="34">
        <f>$K$11-Tasaus[[#This Row],[Laskennallinen verotulo yhteensä, €/asukas (=tasausraja)]]</f>
        <v>249.51302687681709</v>
      </c>
      <c r="M285" s="365">
        <v>225</v>
      </c>
      <c r="N285" s="366">
        <v>4681438</v>
      </c>
      <c r="P285" s="116"/>
      <c r="Q285" s="117"/>
    </row>
    <row r="286" spans="1:17" x14ac:dyDescent="0.25">
      <c r="A286" s="266">
        <v>915</v>
      </c>
      <c r="B286" s="13" t="s">
        <v>631</v>
      </c>
      <c r="C286" s="267">
        <v>19669</v>
      </c>
      <c r="D286" s="268">
        <v>9.3000000000000007</v>
      </c>
      <c r="E286" s="14">
        <v>38729972.219999999</v>
      </c>
      <c r="F286" s="269">
        <v>416451314.19354838</v>
      </c>
      <c r="G286" s="269">
        <f>Tasaus[[#This Row],[Verotettava tulo (kunnallisvero), €]]*($D$11/100)</f>
        <v>31400429.090193547</v>
      </c>
      <c r="H286" s="269">
        <v>3553696.9688044582</v>
      </c>
      <c r="I286" s="269">
        <v>3287633.5600999999</v>
      </c>
      <c r="J286" s="15">
        <f>SUM(Tasaus[[#This Row],[Laskennallinen kunnallisvero, €]:[Laskennallinen kiinteistövero, €]])</f>
        <v>38241759.619098</v>
      </c>
      <c r="K286" s="15">
        <f>Tasaus[[#This Row],[Laskennallinen verotulo yhteensä, €]]/Tasaus[[#This Row],[Asukasluku 31.12.2024]]</f>
        <v>1944.2655762417</v>
      </c>
      <c r="L286" s="34">
        <f>$K$11-Tasaus[[#This Row],[Laskennallinen verotulo yhteensä, €/asukas (=tasausraja)]]</f>
        <v>384.76442375830015</v>
      </c>
      <c r="M286" s="365">
        <v>346</v>
      </c>
      <c r="N286" s="366">
        <v>6811138</v>
      </c>
      <c r="P286" s="116"/>
      <c r="Q286" s="117"/>
    </row>
    <row r="287" spans="1:17" x14ac:dyDescent="0.25">
      <c r="A287" s="266">
        <v>918</v>
      </c>
      <c r="B287" s="13" t="s">
        <v>632</v>
      </c>
      <c r="C287" s="267">
        <v>2246</v>
      </c>
      <c r="D287" s="268">
        <v>9.5</v>
      </c>
      <c r="E287" s="14">
        <v>4071542.74</v>
      </c>
      <c r="F287" s="269">
        <v>42858344.631578945</v>
      </c>
      <c r="G287" s="269">
        <f>Tasaus[[#This Row],[Verotettava tulo (kunnallisvero), €]]*($D$11/100)</f>
        <v>3231519.1852210523</v>
      </c>
      <c r="H287" s="269">
        <v>319951.46470862778</v>
      </c>
      <c r="I287" s="269">
        <v>413550.10250000004</v>
      </c>
      <c r="J287" s="15">
        <f>SUM(Tasaus[[#This Row],[Laskennallinen kunnallisvero, €]:[Laskennallinen kiinteistövero, €]])</f>
        <v>3965020.75242968</v>
      </c>
      <c r="K287" s="15">
        <f>Tasaus[[#This Row],[Laskennallinen verotulo yhteensä, €]]/Tasaus[[#This Row],[Asukasluku 31.12.2024]]</f>
        <v>1765.3698808680676</v>
      </c>
      <c r="L287" s="34">
        <f>$K$11-Tasaus[[#This Row],[Laskennallinen verotulo yhteensä, €/asukas (=tasausraja)]]</f>
        <v>563.66011913193256</v>
      </c>
      <c r="M287" s="365">
        <v>507</v>
      </c>
      <c r="N287" s="366">
        <v>1139383</v>
      </c>
      <c r="P287" s="116"/>
      <c r="Q287" s="117"/>
    </row>
    <row r="288" spans="1:17" x14ac:dyDescent="0.25">
      <c r="A288" s="266">
        <v>921</v>
      </c>
      <c r="B288" s="13" t="s">
        <v>633</v>
      </c>
      <c r="C288" s="267">
        <v>1851</v>
      </c>
      <c r="D288" s="268">
        <v>9.5</v>
      </c>
      <c r="E288" s="14">
        <v>2884342.37</v>
      </c>
      <c r="F288" s="269">
        <v>30361498.631578948</v>
      </c>
      <c r="G288" s="269">
        <f>Tasaus[[#This Row],[Verotettava tulo (kunnallisvero), €]]*($D$11/100)</f>
        <v>2289256.9968210524</v>
      </c>
      <c r="H288" s="269">
        <v>563588.15128523612</v>
      </c>
      <c r="I288" s="269">
        <v>335948.60730000003</v>
      </c>
      <c r="J288" s="15">
        <f>SUM(Tasaus[[#This Row],[Laskennallinen kunnallisvero, €]:[Laskennallinen kiinteistövero, €]])</f>
        <v>3188793.7554062884</v>
      </c>
      <c r="K288" s="15">
        <f>Tasaus[[#This Row],[Laskennallinen verotulo yhteensä, €]]/Tasaus[[#This Row],[Asukasluku 31.12.2024]]</f>
        <v>1722.741088820253</v>
      </c>
      <c r="L288" s="34">
        <f>$K$11-Tasaus[[#This Row],[Laskennallinen verotulo yhteensä, €/asukas (=tasausraja)]]</f>
        <v>606.28891117974717</v>
      </c>
      <c r="M288" s="365">
        <v>546</v>
      </c>
      <c r="N288" s="366">
        <v>1010017</v>
      </c>
      <c r="P288" s="116"/>
      <c r="Q288" s="117"/>
    </row>
    <row r="289" spans="1:17" x14ac:dyDescent="0.25">
      <c r="A289" s="266">
        <v>922</v>
      </c>
      <c r="B289" s="13" t="s">
        <v>634</v>
      </c>
      <c r="C289" s="267">
        <v>4511</v>
      </c>
      <c r="D289" s="268">
        <v>9.3000000000000007</v>
      </c>
      <c r="E289" s="14">
        <v>10005687.59</v>
      </c>
      <c r="F289" s="269">
        <v>107588038.60215053</v>
      </c>
      <c r="G289" s="269">
        <f>Tasaus[[#This Row],[Verotettava tulo (kunnallisvero), €]]*($D$11/100)</f>
        <v>8112138.1106021497</v>
      </c>
      <c r="H289" s="269">
        <v>536762.05003717635</v>
      </c>
      <c r="I289" s="269">
        <v>705494.46830000007</v>
      </c>
      <c r="J289" s="15">
        <f>SUM(Tasaus[[#This Row],[Laskennallinen kunnallisvero, €]:[Laskennallinen kiinteistövero, €]])</f>
        <v>9354394.6289393269</v>
      </c>
      <c r="K289" s="15">
        <f>Tasaus[[#This Row],[Laskennallinen verotulo yhteensä, €]]/Tasaus[[#This Row],[Asukasluku 31.12.2024]]</f>
        <v>2073.6853533450071</v>
      </c>
      <c r="L289" s="34">
        <f>$K$11-Tasaus[[#This Row],[Laskennallinen verotulo yhteensä, €/asukas (=tasausraja)]]</f>
        <v>255.34464665499308</v>
      </c>
      <c r="M289" s="365">
        <v>230</v>
      </c>
      <c r="N289" s="366">
        <v>1036674</v>
      </c>
      <c r="P289" s="116"/>
      <c r="Q289" s="117"/>
    </row>
    <row r="290" spans="1:17" x14ac:dyDescent="0.25">
      <c r="A290" s="266">
        <v>924</v>
      </c>
      <c r="B290" s="13" t="s">
        <v>635</v>
      </c>
      <c r="C290" s="267">
        <v>2931</v>
      </c>
      <c r="D290" s="268">
        <v>9.8000000000000007</v>
      </c>
      <c r="E290" s="14">
        <v>5264154.46</v>
      </c>
      <c r="F290" s="269">
        <v>53715861.83673469</v>
      </c>
      <c r="G290" s="269">
        <f>Tasaus[[#This Row],[Verotettava tulo (kunnallisvero), €]]*($D$11/100)</f>
        <v>4050175.9824897954</v>
      </c>
      <c r="H290" s="269">
        <v>648591.97982748831</v>
      </c>
      <c r="I290" s="269">
        <v>429276.8027</v>
      </c>
      <c r="J290" s="15">
        <f>SUM(Tasaus[[#This Row],[Laskennallinen kunnallisvero, €]:[Laskennallinen kiinteistövero, €]])</f>
        <v>5128044.7650172841</v>
      </c>
      <c r="K290" s="15">
        <f>Tasaus[[#This Row],[Laskennallinen verotulo yhteensä, €]]/Tasaus[[#This Row],[Asukasluku 31.12.2024]]</f>
        <v>1749.5887973446893</v>
      </c>
      <c r="L290" s="34">
        <f>$K$11-Tasaus[[#This Row],[Laskennallinen verotulo yhteensä, €/asukas (=tasausraja)]]</f>
        <v>579.44120265531092</v>
      </c>
      <c r="M290" s="365">
        <v>521</v>
      </c>
      <c r="N290" s="366">
        <v>1528508</v>
      </c>
      <c r="P290" s="116"/>
      <c r="Q290" s="117"/>
    </row>
    <row r="291" spans="1:17" x14ac:dyDescent="0.25">
      <c r="A291" s="266">
        <v>925</v>
      </c>
      <c r="B291" s="13" t="s">
        <v>636</v>
      </c>
      <c r="C291" s="267">
        <v>3352</v>
      </c>
      <c r="D291" s="268">
        <v>8.4</v>
      </c>
      <c r="E291" s="14">
        <v>5326906.91</v>
      </c>
      <c r="F291" s="269">
        <v>63415558.452380948</v>
      </c>
      <c r="G291" s="269">
        <f>Tasaus[[#This Row],[Verotettava tulo (kunnallisvero), €]]*($D$11/100)</f>
        <v>4781533.107309523</v>
      </c>
      <c r="H291" s="269">
        <v>2480840.1598402951</v>
      </c>
      <c r="I291" s="269">
        <v>688367.59010000003</v>
      </c>
      <c r="J291" s="15">
        <f>SUM(Tasaus[[#This Row],[Laskennallinen kunnallisvero, €]:[Laskennallinen kiinteistövero, €]])</f>
        <v>7950740.8572498178</v>
      </c>
      <c r="K291" s="15">
        <f>Tasaus[[#This Row],[Laskennallinen verotulo yhteensä, €]]/Tasaus[[#This Row],[Asukasluku 31.12.2024]]</f>
        <v>2371.9393965542417</v>
      </c>
      <c r="L291" s="34">
        <f>$K$11-Tasaus[[#This Row],[Laskennallinen verotulo yhteensä, €/asukas (=tasausraja)]]</f>
        <v>-42.909396554241539</v>
      </c>
      <c r="M291" s="365">
        <v>-4</v>
      </c>
      <c r="N291" s="366">
        <v>-14383</v>
      </c>
      <c r="P291" s="116"/>
      <c r="Q291" s="117"/>
    </row>
    <row r="292" spans="1:17" x14ac:dyDescent="0.25">
      <c r="A292" s="266">
        <v>927</v>
      </c>
      <c r="B292" s="13" t="s">
        <v>637</v>
      </c>
      <c r="C292" s="267">
        <v>28799</v>
      </c>
      <c r="D292" s="268">
        <v>7.8</v>
      </c>
      <c r="E292" s="14">
        <v>59302023.68</v>
      </c>
      <c r="F292" s="269">
        <v>760282354.87179494</v>
      </c>
      <c r="G292" s="269">
        <f>Tasaus[[#This Row],[Verotettava tulo (kunnallisvero), €]]*($D$11/100)</f>
        <v>57325289.557333335</v>
      </c>
      <c r="H292" s="269">
        <v>3623957.2659709104</v>
      </c>
      <c r="I292" s="269">
        <v>4913835.5409000013</v>
      </c>
      <c r="J292" s="15">
        <f>SUM(Tasaus[[#This Row],[Laskennallinen kunnallisvero, €]:[Laskennallinen kiinteistövero, €]])</f>
        <v>65863082.364204243</v>
      </c>
      <c r="K292" s="15">
        <f>Tasaus[[#This Row],[Laskennallinen verotulo yhteensä, €]]/Tasaus[[#This Row],[Asukasluku 31.12.2024]]</f>
        <v>2286.9919915345754</v>
      </c>
      <c r="L292" s="34">
        <f>$K$11-Tasaus[[#This Row],[Laskennallinen verotulo yhteensä, €/asukas (=tasausraja)]]</f>
        <v>42.038008465424809</v>
      </c>
      <c r="M292" s="365">
        <v>38</v>
      </c>
      <c r="N292" s="366">
        <v>1089587</v>
      </c>
      <c r="P292" s="116"/>
      <c r="Q292" s="117"/>
    </row>
    <row r="293" spans="1:17" x14ac:dyDescent="0.25">
      <c r="A293" s="266">
        <v>931</v>
      </c>
      <c r="B293" s="13" t="s">
        <v>638</v>
      </c>
      <c r="C293" s="267">
        <v>5764</v>
      </c>
      <c r="D293" s="268">
        <v>8.4</v>
      </c>
      <c r="E293" s="14">
        <v>8777779.7699999996</v>
      </c>
      <c r="F293" s="269">
        <v>104497378.21428572</v>
      </c>
      <c r="G293" s="269">
        <f>Tasaus[[#This Row],[Verotettava tulo (kunnallisvero), €]]*($D$11/100)</f>
        <v>7879102.3173571425</v>
      </c>
      <c r="H293" s="269">
        <v>2447323.1366934064</v>
      </c>
      <c r="I293" s="269">
        <v>1177363.8182000001</v>
      </c>
      <c r="J293" s="15">
        <f>SUM(Tasaus[[#This Row],[Laskennallinen kunnallisvero, €]:[Laskennallinen kiinteistövero, €]])</f>
        <v>11503789.272250548</v>
      </c>
      <c r="K293" s="15">
        <f>Tasaus[[#This Row],[Laskennallinen verotulo yhteensä, €]]/Tasaus[[#This Row],[Asukasluku 31.12.2024]]</f>
        <v>1995.7996655535301</v>
      </c>
      <c r="L293" s="34">
        <f>$K$11-Tasaus[[#This Row],[Laskennallinen verotulo yhteensä, €/asukas (=tasausraja)]]</f>
        <v>333.23033444647012</v>
      </c>
      <c r="M293" s="365">
        <v>300</v>
      </c>
      <c r="N293" s="366">
        <v>1728666</v>
      </c>
      <c r="P293" s="116"/>
      <c r="Q293" s="117"/>
    </row>
    <row r="294" spans="1:17" x14ac:dyDescent="0.25">
      <c r="A294" s="266">
        <v>934</v>
      </c>
      <c r="B294" s="13" t="s">
        <v>639</v>
      </c>
      <c r="C294" s="267">
        <v>2607</v>
      </c>
      <c r="D294" s="268">
        <v>9.6</v>
      </c>
      <c r="E294" s="14">
        <v>4841600.63</v>
      </c>
      <c r="F294" s="269">
        <v>50433339.895833336</v>
      </c>
      <c r="G294" s="269">
        <f>Tasaus[[#This Row],[Verotettava tulo (kunnallisvero), €]]*($D$11/100)</f>
        <v>3802673.8281458332</v>
      </c>
      <c r="H294" s="269">
        <v>678518.07804495853</v>
      </c>
      <c r="I294" s="269">
        <v>407136.00725000002</v>
      </c>
      <c r="J294" s="15">
        <f>SUM(Tasaus[[#This Row],[Laskennallinen kunnallisvero, €]:[Laskennallinen kiinteistövero, €]])</f>
        <v>4888327.9134407919</v>
      </c>
      <c r="K294" s="15">
        <f>Tasaus[[#This Row],[Laskennallinen verotulo yhteensä, €]]/Tasaus[[#This Row],[Asukasluku 31.12.2024]]</f>
        <v>1875.0778340777874</v>
      </c>
      <c r="L294" s="34">
        <f>$K$11-Tasaus[[#This Row],[Laskennallinen verotulo yhteensä, €/asukas (=tasausraja)]]</f>
        <v>453.95216592221277</v>
      </c>
      <c r="M294" s="365">
        <v>409</v>
      </c>
      <c r="N294" s="366">
        <v>1065108</v>
      </c>
      <c r="P294" s="116"/>
      <c r="Q294" s="117"/>
    </row>
    <row r="295" spans="1:17" x14ac:dyDescent="0.25">
      <c r="A295" s="266">
        <v>935</v>
      </c>
      <c r="B295" s="13" t="s">
        <v>640</v>
      </c>
      <c r="C295" s="267">
        <v>2831</v>
      </c>
      <c r="D295" s="268">
        <v>9.9</v>
      </c>
      <c r="E295" s="14">
        <v>5276178.8499999996</v>
      </c>
      <c r="F295" s="269">
        <v>53294735.858585849</v>
      </c>
      <c r="G295" s="269">
        <f>Tasaus[[#This Row],[Verotettava tulo (kunnallisvero), €]]*($D$11/100)</f>
        <v>4018423.0837373729</v>
      </c>
      <c r="H295" s="269">
        <v>715893.33487973071</v>
      </c>
      <c r="I295" s="269">
        <v>795844.13855000015</v>
      </c>
      <c r="J295" s="15">
        <f>SUM(Tasaus[[#This Row],[Laskennallinen kunnallisvero, €]:[Laskennallinen kiinteistövero, €]])</f>
        <v>5530160.5571671035</v>
      </c>
      <c r="K295" s="15">
        <f>Tasaus[[#This Row],[Laskennallinen verotulo yhteensä, €]]/Tasaus[[#This Row],[Asukasluku 31.12.2024]]</f>
        <v>1953.4300802427069</v>
      </c>
      <c r="L295" s="34">
        <f>$K$11-Tasaus[[#This Row],[Laskennallinen verotulo yhteensä, €/asukas (=tasausraja)]]</f>
        <v>375.59991975729326</v>
      </c>
      <c r="M295" s="365">
        <v>338</v>
      </c>
      <c r="N295" s="366">
        <v>956991</v>
      </c>
      <c r="P295" s="116"/>
      <c r="Q295" s="117"/>
    </row>
    <row r="296" spans="1:17" x14ac:dyDescent="0.25">
      <c r="A296" s="266">
        <v>936</v>
      </c>
      <c r="B296" s="13" t="s">
        <v>641</v>
      </c>
      <c r="C296" s="267">
        <v>6190</v>
      </c>
      <c r="D296" s="268">
        <v>8.6</v>
      </c>
      <c r="E296" s="14">
        <v>9832313.9299999997</v>
      </c>
      <c r="F296" s="269">
        <v>114329231.74418606</v>
      </c>
      <c r="G296" s="269">
        <f>Tasaus[[#This Row],[Verotettava tulo (kunnallisvero), €]]*($D$11/100)</f>
        <v>8620424.0735116284</v>
      </c>
      <c r="H296" s="269">
        <v>2313165.7034200663</v>
      </c>
      <c r="I296" s="269">
        <v>1332347.5207</v>
      </c>
      <c r="J296" s="15">
        <f>SUM(Tasaus[[#This Row],[Laskennallinen kunnallisvero, €]:[Laskennallinen kiinteistövero, €]])</f>
        <v>12265937.297631696</v>
      </c>
      <c r="K296" s="15">
        <f>Tasaus[[#This Row],[Laskennallinen verotulo yhteensä, €]]/Tasaus[[#This Row],[Asukasluku 31.12.2024]]</f>
        <v>1981.5730690842804</v>
      </c>
      <c r="L296" s="34">
        <f>$K$11-Tasaus[[#This Row],[Laskennallinen verotulo yhteensä, €/asukas (=tasausraja)]]</f>
        <v>347.45693091571979</v>
      </c>
      <c r="M296" s="365">
        <v>313</v>
      </c>
      <c r="N296" s="366">
        <v>1935683</v>
      </c>
      <c r="P296" s="116"/>
      <c r="Q296" s="117"/>
    </row>
    <row r="297" spans="1:17" x14ac:dyDescent="0.25">
      <c r="A297" s="266">
        <v>946</v>
      </c>
      <c r="B297" s="13" t="s">
        <v>297</v>
      </c>
      <c r="C297" s="267">
        <v>6210</v>
      </c>
      <c r="D297" s="268">
        <v>9.1999999999999993</v>
      </c>
      <c r="E297" s="14">
        <v>11481787.34</v>
      </c>
      <c r="F297" s="269">
        <v>124802036.30434781</v>
      </c>
      <c r="G297" s="269">
        <f>Tasaus[[#This Row],[Verotettava tulo (kunnallisvero), €]]*($D$11/100)</f>
        <v>9410073.5373478252</v>
      </c>
      <c r="H297" s="269">
        <v>1456313.9870146157</v>
      </c>
      <c r="I297" s="269">
        <v>1253013.8898</v>
      </c>
      <c r="J297" s="15">
        <f>SUM(Tasaus[[#This Row],[Laskennallinen kunnallisvero, €]:[Laskennallinen kiinteistövero, €]])</f>
        <v>12119401.414162442</v>
      </c>
      <c r="K297" s="15">
        <f>Tasaus[[#This Row],[Laskennallinen verotulo yhteensä, €]]/Tasaus[[#This Row],[Asukasluku 31.12.2024]]</f>
        <v>1951.5944306219712</v>
      </c>
      <c r="L297" s="34">
        <f>$K$11-Tasaus[[#This Row],[Laskennallinen verotulo yhteensä, €/asukas (=tasausraja)]]</f>
        <v>377.43556937802896</v>
      </c>
      <c r="M297" s="365">
        <v>340</v>
      </c>
      <c r="N297" s="366">
        <v>2109487</v>
      </c>
      <c r="P297" s="116"/>
      <c r="Q297" s="117"/>
    </row>
    <row r="298" spans="1:17" x14ac:dyDescent="0.25">
      <c r="A298" s="266">
        <v>976</v>
      </c>
      <c r="B298" s="13" t="s">
        <v>642</v>
      </c>
      <c r="C298" s="267">
        <v>3721</v>
      </c>
      <c r="D298" s="268">
        <v>8.4</v>
      </c>
      <c r="E298" s="14">
        <v>5840360.8700000001</v>
      </c>
      <c r="F298" s="269">
        <v>69528105.59523809</v>
      </c>
      <c r="G298" s="269">
        <f>Tasaus[[#This Row],[Verotettava tulo (kunnallisvero), €]]*($D$11/100)</f>
        <v>5242419.1618809514</v>
      </c>
      <c r="H298" s="269">
        <v>664761.03903195064</v>
      </c>
      <c r="I298" s="269">
        <v>663615.66705000005</v>
      </c>
      <c r="J298" s="15">
        <f>SUM(Tasaus[[#This Row],[Laskennallinen kunnallisvero, €]:[Laskennallinen kiinteistövero, €]])</f>
        <v>6570795.8679629024</v>
      </c>
      <c r="K298" s="15">
        <f>Tasaus[[#This Row],[Laskennallinen verotulo yhteensä, €]]/Tasaus[[#This Row],[Asukasluku 31.12.2024]]</f>
        <v>1765.8682794847896</v>
      </c>
      <c r="L298" s="34">
        <f>$K$11-Tasaus[[#This Row],[Laskennallinen verotulo yhteensä, €/asukas (=tasausraja)]]</f>
        <v>563.16172051521062</v>
      </c>
      <c r="M298" s="365">
        <v>507</v>
      </c>
      <c r="N298" s="366">
        <v>1885972</v>
      </c>
      <c r="P298" s="116"/>
      <c r="Q298" s="117"/>
    </row>
    <row r="299" spans="1:17" x14ac:dyDescent="0.25">
      <c r="A299" s="266">
        <v>977</v>
      </c>
      <c r="B299" s="13" t="s">
        <v>643</v>
      </c>
      <c r="C299" s="267">
        <v>15406</v>
      </c>
      <c r="D299" s="268">
        <v>10.3</v>
      </c>
      <c r="E299" s="14">
        <v>31834294.690000001</v>
      </c>
      <c r="F299" s="269">
        <v>309070822.2330097</v>
      </c>
      <c r="G299" s="269">
        <f>Tasaus[[#This Row],[Verotettava tulo (kunnallisvero), €]]*($D$11/100)</f>
        <v>23303939.99636893</v>
      </c>
      <c r="H299" s="269">
        <v>3319776.4830375193</v>
      </c>
      <c r="I299" s="269">
        <v>2229688.3081000005</v>
      </c>
      <c r="J299" s="15">
        <f>SUM(Tasaus[[#This Row],[Laskennallinen kunnallisvero, €]:[Laskennallinen kiinteistövero, €]])</f>
        <v>28853404.78750645</v>
      </c>
      <c r="K299" s="15">
        <f>Tasaus[[#This Row],[Laskennallinen verotulo yhteensä, €]]/Tasaus[[#This Row],[Asukasluku 31.12.2024]]</f>
        <v>1872.8680246336785</v>
      </c>
      <c r="L299" s="34">
        <f>$K$11-Tasaus[[#This Row],[Laskennallinen verotulo yhteensä, €/asukas (=tasausraja)]]</f>
        <v>456.16197536632171</v>
      </c>
      <c r="M299" s="365">
        <v>411</v>
      </c>
      <c r="N299" s="366">
        <v>6324868</v>
      </c>
      <c r="P299" s="116"/>
      <c r="Q299" s="117"/>
    </row>
    <row r="300" spans="1:17" x14ac:dyDescent="0.25">
      <c r="A300" s="266">
        <v>980</v>
      </c>
      <c r="B300" s="13" t="s">
        <v>644</v>
      </c>
      <c r="C300" s="267">
        <v>33704</v>
      </c>
      <c r="D300" s="268">
        <v>8.4</v>
      </c>
      <c r="E300" s="14">
        <v>68455571.709999993</v>
      </c>
      <c r="F300" s="269">
        <v>814947282.2619046</v>
      </c>
      <c r="G300" s="269">
        <f>Tasaus[[#This Row],[Verotettava tulo (kunnallisvero), €]]*($D$11/100)</f>
        <v>61447025.082547605</v>
      </c>
      <c r="H300" s="269">
        <v>7734422.8920371244</v>
      </c>
      <c r="I300" s="269">
        <v>5250177.3340999996</v>
      </c>
      <c r="J300" s="15">
        <f>SUM(Tasaus[[#This Row],[Laskennallinen kunnallisvero, €]:[Laskennallinen kiinteistövero, €]])</f>
        <v>74431625.308684722</v>
      </c>
      <c r="K300" s="15">
        <f>Tasaus[[#This Row],[Laskennallinen verotulo yhteensä, €]]/Tasaus[[#This Row],[Asukasluku 31.12.2024]]</f>
        <v>2208.3914463768315</v>
      </c>
      <c r="L300" s="34">
        <f>$K$11-Tasaus[[#This Row],[Laskennallinen verotulo yhteensä, €/asukas (=tasausraja)]]</f>
        <v>120.63855362316872</v>
      </c>
      <c r="M300" s="365">
        <v>109</v>
      </c>
      <c r="N300" s="366">
        <v>3659402</v>
      </c>
      <c r="P300" s="116"/>
      <c r="Q300" s="117"/>
    </row>
    <row r="301" spans="1:17" x14ac:dyDescent="0.25">
      <c r="A301" s="266">
        <v>981</v>
      </c>
      <c r="B301" s="13" t="s">
        <v>645</v>
      </c>
      <c r="C301" s="267">
        <v>2193</v>
      </c>
      <c r="D301" s="268">
        <v>9.3000000000000007</v>
      </c>
      <c r="E301" s="14">
        <v>4079605.64</v>
      </c>
      <c r="F301" s="269">
        <v>43866727.31182795</v>
      </c>
      <c r="G301" s="269">
        <f>Tasaus[[#This Row],[Verotettava tulo (kunnallisvero), €]]*($D$11/100)</f>
        <v>3307551.2393118273</v>
      </c>
      <c r="H301" s="269">
        <v>286988.13982393505</v>
      </c>
      <c r="I301" s="269">
        <v>274635.63545</v>
      </c>
      <c r="J301" s="15">
        <f>SUM(Tasaus[[#This Row],[Laskennallinen kunnallisvero, €]:[Laskennallinen kiinteistövero, €]])</f>
        <v>3869175.0145857623</v>
      </c>
      <c r="K301" s="15">
        <f>Tasaus[[#This Row],[Laskennallinen verotulo yhteensä, €]]/Tasaus[[#This Row],[Asukasluku 31.12.2024]]</f>
        <v>1764.3296920135715</v>
      </c>
      <c r="L301" s="34">
        <f>$K$11-Tasaus[[#This Row],[Laskennallinen verotulo yhteensä, €/asukas (=tasausraja)]]</f>
        <v>564.7003079864287</v>
      </c>
      <c r="M301" s="365">
        <v>508</v>
      </c>
      <c r="N301" s="366">
        <v>1114549</v>
      </c>
      <c r="P301" s="116"/>
      <c r="Q301" s="117"/>
    </row>
    <row r="302" spans="1:17" x14ac:dyDescent="0.25">
      <c r="A302" s="266">
        <v>989</v>
      </c>
      <c r="B302" s="13" t="s">
        <v>646</v>
      </c>
      <c r="C302" s="267">
        <v>5220</v>
      </c>
      <c r="D302" s="268">
        <v>10.6</v>
      </c>
      <c r="E302" s="14">
        <v>10338086.470000001</v>
      </c>
      <c r="F302" s="269">
        <v>97529117.641509429</v>
      </c>
      <c r="G302" s="269">
        <f>Tasaus[[#This Row],[Verotettava tulo (kunnallisvero), €]]*($D$11/100)</f>
        <v>7353695.4701698106</v>
      </c>
      <c r="H302" s="269">
        <v>1289460.1809656033</v>
      </c>
      <c r="I302" s="269">
        <v>1064435.6216500001</v>
      </c>
      <c r="J302" s="15">
        <f>SUM(Tasaus[[#This Row],[Laskennallinen kunnallisvero, €]:[Laskennallinen kiinteistövero, €]])</f>
        <v>9707591.272785414</v>
      </c>
      <c r="K302" s="15">
        <f>Tasaus[[#This Row],[Laskennallinen verotulo yhteensä, €]]/Tasaus[[#This Row],[Asukasluku 31.12.2024]]</f>
        <v>1859.6918147098495</v>
      </c>
      <c r="L302" s="34">
        <f>$K$11-Tasaus[[#This Row],[Laskennallinen verotulo yhteensä, €/asukas (=tasausraja)]]</f>
        <v>469.3381852901507</v>
      </c>
      <c r="M302" s="365">
        <v>422</v>
      </c>
      <c r="N302" s="366">
        <v>2204951</v>
      </c>
      <c r="P302" s="116"/>
      <c r="Q302" s="117"/>
    </row>
    <row r="303" spans="1:17" x14ac:dyDescent="0.25">
      <c r="A303" s="266">
        <v>992</v>
      </c>
      <c r="B303" s="13" t="s">
        <v>647</v>
      </c>
      <c r="C303" s="267">
        <v>17740</v>
      </c>
      <c r="D303" s="268">
        <v>9.4</v>
      </c>
      <c r="E303" s="14">
        <v>34179568.350000001</v>
      </c>
      <c r="F303" s="269">
        <v>363612429.25531912</v>
      </c>
      <c r="G303" s="269">
        <f>Tasaus[[#This Row],[Verotettava tulo (kunnallisvero), €]]*($D$11/100)</f>
        <v>27416377.16585106</v>
      </c>
      <c r="H303" s="269">
        <v>4599971.0897662612</v>
      </c>
      <c r="I303" s="269">
        <v>3550332.8705999996</v>
      </c>
      <c r="J303" s="15">
        <f>SUM(Tasaus[[#This Row],[Laskennallinen kunnallisvero, €]:[Laskennallinen kiinteistövero, €]])</f>
        <v>35566681.126217321</v>
      </c>
      <c r="K303" s="15">
        <f>Tasaus[[#This Row],[Laskennallinen verotulo yhteensä, €]]/Tasaus[[#This Row],[Asukasluku 31.12.2024]]</f>
        <v>2004.8861965173237</v>
      </c>
      <c r="L303" s="34">
        <f>$K$11-Tasaus[[#This Row],[Laskennallinen verotulo yhteensä, €/asukas (=tasausraja)]]</f>
        <v>324.1438034826765</v>
      </c>
      <c r="M303" s="365">
        <v>292</v>
      </c>
      <c r="N303" s="366">
        <v>5175280</v>
      </c>
      <c r="P303" s="119"/>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H6" sqref="H6"/>
    </sheetView>
  </sheetViews>
  <sheetFormatPr defaultRowHeight="15" x14ac:dyDescent="0.25"/>
  <cols>
    <col min="1" max="1" width="8.375" style="296" customWidth="1"/>
    <col min="2" max="2" width="12.5" style="295" bestFit="1" customWidth="1"/>
    <col min="3" max="3" width="21.375" customWidth="1"/>
    <col min="4" max="7" width="16.875" customWidth="1"/>
    <col min="8" max="8" width="24.375" customWidth="1"/>
    <col min="9" max="10" width="9.625" bestFit="1" customWidth="1"/>
  </cols>
  <sheetData>
    <row r="1" spans="1:8" ht="23.25" x14ac:dyDescent="0.35">
      <c r="A1" s="312" t="s">
        <v>1116</v>
      </c>
      <c r="C1" s="325"/>
      <c r="H1" s="325"/>
    </row>
    <row r="2" spans="1:8" x14ac:dyDescent="0.25">
      <c r="A2" s="296" t="s">
        <v>355</v>
      </c>
      <c r="B2" s="297"/>
    </row>
    <row r="3" spans="1:8" s="212" customFormat="1" ht="28.5" x14ac:dyDescent="0.2">
      <c r="A3" s="220" t="s">
        <v>656</v>
      </c>
      <c r="B3" s="221" t="s">
        <v>3</v>
      </c>
      <c r="C3" s="220" t="s">
        <v>747</v>
      </c>
      <c r="D3" s="220" t="s">
        <v>729</v>
      </c>
      <c r="E3" s="220" t="s">
        <v>746</v>
      </c>
      <c r="F3" s="220" t="s">
        <v>1083</v>
      </c>
      <c r="G3" s="220" t="s">
        <v>1115</v>
      </c>
      <c r="H3" s="220" t="s">
        <v>748</v>
      </c>
    </row>
    <row r="4" spans="1:8" x14ac:dyDescent="0.25">
      <c r="A4" s="295"/>
      <c r="B4" s="295" t="s">
        <v>359</v>
      </c>
      <c r="C4" s="169">
        <f t="shared" ref="C4:H4" si="0">SUM(C5:C296)</f>
        <v>851000000.00000155</v>
      </c>
      <c r="D4" s="169">
        <f t="shared" si="0"/>
        <v>-3000000.0000000061</v>
      </c>
      <c r="E4" s="169">
        <f t="shared" si="0"/>
        <v>-307499999.99999964</v>
      </c>
      <c r="F4" s="169">
        <f t="shared" si="0"/>
        <v>-999999.99999999651</v>
      </c>
      <c r="G4" s="169">
        <f t="shared" si="0"/>
        <v>74999999.99999994</v>
      </c>
      <c r="H4" s="298">
        <f t="shared" si="0"/>
        <v>614500000.00000167</v>
      </c>
    </row>
    <row r="5" spans="1:8" x14ac:dyDescent="0.25">
      <c r="A5" s="32">
        <v>5</v>
      </c>
      <c r="B5" s="13" t="s">
        <v>12</v>
      </c>
      <c r="C5" s="164">
        <v>1995400.0337450588</v>
      </c>
      <c r="D5" s="164">
        <v>3436.7496087450891</v>
      </c>
      <c r="E5" s="164">
        <v>-604340.37526899914</v>
      </c>
      <c r="F5" s="164">
        <v>7716.4308550279939</v>
      </c>
      <c r="G5" s="164">
        <v>160232.3597571803</v>
      </c>
      <c r="H5" s="298">
        <f>Verokompensaatiot[[#This Row],[Korvaukset vuosilta 2010-2023, €]]+Verokompensaatiot[[#This Row],[Veromenetysten korvaus 2024]]+Verokompensaatiot[[#This Row],[Veromenetysten korvaus 2025]]+Verokompensaatiot[[#This Row],[Veromenetysten korvaus 2026]]+Verokompensaatiot[[#This Row],[Veromenetysten korvaus 2027]]</f>
        <v>1562445.1986970131</v>
      </c>
    </row>
    <row r="6" spans="1:8" x14ac:dyDescent="0.25">
      <c r="A6" s="32">
        <v>9</v>
      </c>
      <c r="B6" s="13" t="s">
        <v>13</v>
      </c>
      <c r="C6" s="164">
        <v>527121.88997430378</v>
      </c>
      <c r="D6" s="164">
        <v>-2403.1163006271436</v>
      </c>
      <c r="E6" s="164">
        <v>-167228.40758307453</v>
      </c>
      <c r="F6" s="164">
        <v>3219.1099005077249</v>
      </c>
      <c r="G6" s="164">
        <v>41633.77920709824</v>
      </c>
      <c r="H6" s="298">
        <f>Verokompensaatiot[[#This Row],[Korvaukset vuosilta 2010-2023, €]]+Verokompensaatiot[[#This Row],[Veromenetysten korvaus 2024]]+Verokompensaatiot[[#This Row],[Veromenetysten korvaus 2025]]+Verokompensaatiot[[#This Row],[Veromenetysten korvaus 2026]]+Verokompensaatiot[[#This Row],[Veromenetysten korvaus 2027]]</f>
        <v>402343.25519820809</v>
      </c>
    </row>
    <row r="7" spans="1:8" x14ac:dyDescent="0.25">
      <c r="A7" s="32">
        <v>10</v>
      </c>
      <c r="B7" s="13" t="s">
        <v>14</v>
      </c>
      <c r="C7" s="164">
        <v>2441205.4908443792</v>
      </c>
      <c r="D7" s="164">
        <v>5165.6234524411557</v>
      </c>
      <c r="E7" s="164">
        <v>-795670.00829805888</v>
      </c>
      <c r="F7" s="164">
        <v>7269.9640964228784</v>
      </c>
      <c r="G7" s="164">
        <v>193185.69022359085</v>
      </c>
      <c r="H7" s="298">
        <f>Verokompensaatiot[[#This Row],[Korvaukset vuosilta 2010-2023, €]]+Verokompensaatiot[[#This Row],[Veromenetysten korvaus 2024]]+Verokompensaatiot[[#This Row],[Veromenetysten korvaus 2025]]+Verokompensaatiot[[#This Row],[Veromenetysten korvaus 2026]]+Verokompensaatiot[[#This Row],[Veromenetysten korvaus 2027]]</f>
        <v>1851156.7603187752</v>
      </c>
    </row>
    <row r="8" spans="1:8" x14ac:dyDescent="0.25">
      <c r="A8" s="32">
        <v>16</v>
      </c>
      <c r="B8" s="13" t="s">
        <v>15</v>
      </c>
      <c r="C8" s="164">
        <v>1409657.9092009971</v>
      </c>
      <c r="D8" s="164">
        <v>-29276.210337117154</v>
      </c>
      <c r="E8" s="164">
        <v>-394233.59785624396</v>
      </c>
      <c r="F8" s="164">
        <v>-204.22212764637067</v>
      </c>
      <c r="G8" s="164">
        <v>119487.78526545124</v>
      </c>
      <c r="H8" s="298">
        <f>Verokompensaatiot[[#This Row],[Korvaukset vuosilta 2010-2023, €]]+Verokompensaatiot[[#This Row],[Veromenetysten korvaus 2024]]+Verokompensaatiot[[#This Row],[Veromenetysten korvaus 2025]]+Verokompensaatiot[[#This Row],[Veromenetysten korvaus 2026]]+Verokompensaatiot[[#This Row],[Veromenetysten korvaus 2027]]</f>
        <v>1105431.664145441</v>
      </c>
    </row>
    <row r="9" spans="1:8" x14ac:dyDescent="0.25">
      <c r="A9" s="32">
        <v>18</v>
      </c>
      <c r="B9" s="13" t="s">
        <v>16</v>
      </c>
      <c r="C9" s="164">
        <v>844062.0157252152</v>
      </c>
      <c r="D9" s="164">
        <v>-33517.066494043691</v>
      </c>
      <c r="E9" s="164">
        <v>-370783.49762091861</v>
      </c>
      <c r="F9" s="164">
        <v>-2404.4562223033822</v>
      </c>
      <c r="G9" s="164">
        <v>67854.478176685836</v>
      </c>
      <c r="H9" s="298">
        <f>Verokompensaatiot[[#This Row],[Korvaukset vuosilta 2010-2023, €]]+Verokompensaatiot[[#This Row],[Veromenetysten korvaus 2024]]+Verokompensaatiot[[#This Row],[Veromenetysten korvaus 2025]]+Verokompensaatiot[[#This Row],[Veromenetysten korvaus 2026]]+Verokompensaatiot[[#This Row],[Veromenetysten korvaus 2027]]</f>
        <v>505211.47356463538</v>
      </c>
    </row>
    <row r="10" spans="1:8" x14ac:dyDescent="0.25">
      <c r="A10" s="32">
        <v>19</v>
      </c>
      <c r="B10" s="13" t="s">
        <v>17</v>
      </c>
      <c r="C10" s="164">
        <v>661630.39903514739</v>
      </c>
      <c r="D10" s="164">
        <v>-26280.386824124002</v>
      </c>
      <c r="E10" s="164">
        <v>-319806.42078676022</v>
      </c>
      <c r="F10" s="164">
        <v>-233.55570234706016</v>
      </c>
      <c r="G10" s="164">
        <v>56005.000321761203</v>
      </c>
      <c r="H10" s="298">
        <f>Verokompensaatiot[[#This Row],[Korvaukset vuosilta 2010-2023, €]]+Verokompensaatiot[[#This Row],[Veromenetysten korvaus 2024]]+Verokompensaatiot[[#This Row],[Veromenetysten korvaus 2025]]+Verokompensaatiot[[#This Row],[Veromenetysten korvaus 2026]]+Verokompensaatiot[[#This Row],[Veromenetysten korvaus 2027]]</f>
        <v>371315.03604367725</v>
      </c>
    </row>
    <row r="11" spans="1:8" x14ac:dyDescent="0.25">
      <c r="A11" s="32">
        <v>20</v>
      </c>
      <c r="B11" s="13" t="s">
        <v>18</v>
      </c>
      <c r="C11" s="164">
        <v>2774244.065687079</v>
      </c>
      <c r="D11" s="164">
        <v>-86446.32441932059</v>
      </c>
      <c r="E11" s="164">
        <v>-1486098.6948532972</v>
      </c>
      <c r="F11" s="164">
        <v>-2844.4135096858267</v>
      </c>
      <c r="G11" s="164">
        <v>247481.62110485259</v>
      </c>
      <c r="H11" s="298">
        <f>Verokompensaatiot[[#This Row],[Korvaukset vuosilta 2010-2023, €]]+Verokompensaatiot[[#This Row],[Veromenetysten korvaus 2024]]+Verokompensaatiot[[#This Row],[Veromenetysten korvaus 2025]]+Verokompensaatiot[[#This Row],[Veromenetysten korvaus 2026]]+Verokompensaatiot[[#This Row],[Veromenetysten korvaus 2027]]</f>
        <v>1446336.254009628</v>
      </c>
    </row>
    <row r="12" spans="1:8" x14ac:dyDescent="0.25">
      <c r="A12" s="32">
        <v>46</v>
      </c>
      <c r="B12" s="13" t="s">
        <v>19</v>
      </c>
      <c r="C12" s="164">
        <v>299258.7460745069</v>
      </c>
      <c r="D12" s="164">
        <v>-1059.9879670155156</v>
      </c>
      <c r="E12" s="164">
        <v>-56533.642310466297</v>
      </c>
      <c r="F12" s="164">
        <v>1154.8208191794345</v>
      </c>
      <c r="G12" s="164">
        <v>24033.276017893088</v>
      </c>
      <c r="H12" s="298">
        <f>Verokompensaatiot[[#This Row],[Korvaukset vuosilta 2010-2023, €]]+Verokompensaatiot[[#This Row],[Veromenetysten korvaus 2024]]+Verokompensaatiot[[#This Row],[Veromenetysten korvaus 2025]]+Verokompensaatiot[[#This Row],[Veromenetysten korvaus 2026]]+Verokompensaatiot[[#This Row],[Veromenetysten korvaus 2027]]</f>
        <v>266853.21263409761</v>
      </c>
    </row>
    <row r="13" spans="1:8" x14ac:dyDescent="0.25">
      <c r="A13" s="32">
        <v>47</v>
      </c>
      <c r="B13" s="13" t="s">
        <v>20</v>
      </c>
      <c r="C13" s="164">
        <v>388613.91736976686</v>
      </c>
      <c r="D13" s="164">
        <v>214.58720829088975</v>
      </c>
      <c r="E13" s="164">
        <v>-108039.22099670433</v>
      </c>
      <c r="F13" s="164">
        <v>1469.6237933292446</v>
      </c>
      <c r="G13" s="164">
        <v>30793.925488674777</v>
      </c>
      <c r="H13" s="298">
        <f>Verokompensaatiot[[#This Row],[Korvaukset vuosilta 2010-2023, €]]+Verokompensaatiot[[#This Row],[Veromenetysten korvaus 2024]]+Verokompensaatiot[[#This Row],[Veromenetysten korvaus 2025]]+Verokompensaatiot[[#This Row],[Veromenetysten korvaus 2026]]+Verokompensaatiot[[#This Row],[Veromenetysten korvaus 2027]]</f>
        <v>313052.83286335738</v>
      </c>
    </row>
    <row r="14" spans="1:8" x14ac:dyDescent="0.25">
      <c r="A14" s="32">
        <v>49</v>
      </c>
      <c r="B14" s="13" t="s">
        <v>21</v>
      </c>
      <c r="C14" s="164">
        <v>30593192.016809568</v>
      </c>
      <c r="D14" s="164">
        <v>256709.25596878759</v>
      </c>
      <c r="E14" s="164">
        <v>-7551179.294572494</v>
      </c>
      <c r="F14" s="164">
        <v>-682151.49259426445</v>
      </c>
      <c r="G14" s="164">
        <v>2893724.1765483017</v>
      </c>
      <c r="H14" s="298">
        <f>Verokompensaatiot[[#This Row],[Korvaukset vuosilta 2010-2023, €]]+Verokompensaatiot[[#This Row],[Veromenetysten korvaus 2024]]+Verokompensaatiot[[#This Row],[Veromenetysten korvaus 2025]]+Verokompensaatiot[[#This Row],[Veromenetysten korvaus 2026]]+Verokompensaatiot[[#This Row],[Veromenetysten korvaus 2027]]</f>
        <v>25510294.662159897</v>
      </c>
    </row>
    <row r="15" spans="1:8" x14ac:dyDescent="0.25">
      <c r="A15" s="32">
        <v>50</v>
      </c>
      <c r="B15" s="13" t="s">
        <v>22</v>
      </c>
      <c r="C15" s="164">
        <v>2090451.7902924223</v>
      </c>
      <c r="D15" s="164">
        <v>-41616.654817366471</v>
      </c>
      <c r="E15" s="164">
        <v>-921706.52351261978</v>
      </c>
      <c r="F15" s="164">
        <v>5003.507239204625</v>
      </c>
      <c r="G15" s="164">
        <v>165233.14457729337</v>
      </c>
      <c r="H15" s="298">
        <f>Verokompensaatiot[[#This Row],[Korvaukset vuosilta 2010-2023, €]]+Verokompensaatiot[[#This Row],[Veromenetysten korvaus 2024]]+Verokompensaatiot[[#This Row],[Veromenetysten korvaus 2025]]+Verokompensaatiot[[#This Row],[Veromenetysten korvaus 2026]]+Verokompensaatiot[[#This Row],[Veromenetysten korvaus 2027]]</f>
        <v>1297365.263778934</v>
      </c>
    </row>
    <row r="16" spans="1:8" x14ac:dyDescent="0.25">
      <c r="A16" s="32">
        <v>51</v>
      </c>
      <c r="B16" s="13" t="s">
        <v>23</v>
      </c>
      <c r="C16" s="164">
        <v>1803744.0505200345</v>
      </c>
      <c r="D16" s="164">
        <v>-20371.966430214528</v>
      </c>
      <c r="E16" s="164">
        <v>-471799.55114748649</v>
      </c>
      <c r="F16" s="164">
        <v>7293.8157541648497</v>
      </c>
      <c r="G16" s="164">
        <v>108333.6792306461</v>
      </c>
      <c r="H16" s="298">
        <f>Verokompensaatiot[[#This Row],[Korvaukset vuosilta 2010-2023, €]]+Verokompensaatiot[[#This Row],[Veromenetysten korvaus 2024]]+Verokompensaatiot[[#This Row],[Veromenetysten korvaus 2025]]+Verokompensaatiot[[#This Row],[Veromenetysten korvaus 2026]]+Verokompensaatiot[[#This Row],[Veromenetysten korvaus 2027]]</f>
        <v>1427200.0279271444</v>
      </c>
    </row>
    <row r="17" spans="1:8" x14ac:dyDescent="0.25">
      <c r="A17" s="32">
        <v>52</v>
      </c>
      <c r="B17" s="13" t="s">
        <v>24</v>
      </c>
      <c r="C17" s="164">
        <v>548990.38673231238</v>
      </c>
      <c r="D17" s="164">
        <v>-2911.492499777406</v>
      </c>
      <c r="E17" s="164">
        <v>-184214.11356300506</v>
      </c>
      <c r="F17" s="164">
        <v>2101.6746518546015</v>
      </c>
      <c r="G17" s="164">
        <v>43297.80413446841</v>
      </c>
      <c r="H17" s="298">
        <f>Verokompensaatiot[[#This Row],[Korvaukset vuosilta 2010-2023, €]]+Verokompensaatiot[[#This Row],[Veromenetysten korvaus 2024]]+Verokompensaatiot[[#This Row],[Veromenetysten korvaus 2025]]+Verokompensaatiot[[#This Row],[Veromenetysten korvaus 2026]]+Verokompensaatiot[[#This Row],[Veromenetysten korvaus 2027]]</f>
        <v>407264.25945585303</v>
      </c>
    </row>
    <row r="18" spans="1:8" x14ac:dyDescent="0.25">
      <c r="A18" s="32">
        <v>61</v>
      </c>
      <c r="B18" s="13" t="s">
        <v>25</v>
      </c>
      <c r="C18" s="164">
        <v>3033193.7414299296</v>
      </c>
      <c r="D18" s="164">
        <v>-5565.1227767796081</v>
      </c>
      <c r="E18" s="164">
        <v>-1093826.3885617543</v>
      </c>
      <c r="F18" s="164">
        <v>12038.752940623892</v>
      </c>
      <c r="G18" s="164">
        <v>250060.86489837681</v>
      </c>
      <c r="H18" s="298">
        <f>Verokompensaatiot[[#This Row],[Korvaukset vuosilta 2010-2023, €]]+Verokompensaatiot[[#This Row],[Veromenetysten korvaus 2024]]+Verokompensaatiot[[#This Row],[Veromenetysten korvaus 2025]]+Verokompensaatiot[[#This Row],[Veromenetysten korvaus 2026]]+Verokompensaatiot[[#This Row],[Veromenetysten korvaus 2027]]</f>
        <v>2195901.847930396</v>
      </c>
    </row>
    <row r="19" spans="1:8" x14ac:dyDescent="0.25">
      <c r="A19" s="32">
        <v>69</v>
      </c>
      <c r="B19" s="13" t="s">
        <v>26</v>
      </c>
      <c r="C19" s="164">
        <v>1358836.9357966036</v>
      </c>
      <c r="D19" s="164">
        <v>1873.121967449817</v>
      </c>
      <c r="E19" s="164">
        <v>-581729.65076901764</v>
      </c>
      <c r="F19" s="164">
        <v>6862.0592276955313</v>
      </c>
      <c r="G19" s="164">
        <v>116664.05328993383</v>
      </c>
      <c r="H19" s="298">
        <f>Verokompensaatiot[[#This Row],[Korvaukset vuosilta 2010-2023, €]]+Verokompensaatiot[[#This Row],[Veromenetysten korvaus 2024]]+Verokompensaatiot[[#This Row],[Veromenetysten korvaus 2025]]+Verokompensaatiot[[#This Row],[Veromenetysten korvaus 2026]]+Verokompensaatiot[[#This Row],[Veromenetysten korvaus 2027]]</f>
        <v>902506.51951266511</v>
      </c>
    </row>
    <row r="20" spans="1:8" x14ac:dyDescent="0.25">
      <c r="A20" s="32">
        <v>71</v>
      </c>
      <c r="B20" s="13" t="s">
        <v>27</v>
      </c>
      <c r="C20" s="164">
        <v>1381039.5184965217</v>
      </c>
      <c r="D20" s="164">
        <v>1833.9800033458559</v>
      </c>
      <c r="E20" s="164">
        <v>-453051.38100909308</v>
      </c>
      <c r="F20" s="164">
        <v>6732.0186617438385</v>
      </c>
      <c r="G20" s="164">
        <v>109660.29749559266</v>
      </c>
      <c r="H20" s="298">
        <f>Verokompensaatiot[[#This Row],[Korvaukset vuosilta 2010-2023, €]]+Verokompensaatiot[[#This Row],[Veromenetysten korvaus 2024]]+Verokompensaatiot[[#This Row],[Veromenetysten korvaus 2025]]+Verokompensaatiot[[#This Row],[Veromenetysten korvaus 2026]]+Verokompensaatiot[[#This Row],[Veromenetysten korvaus 2027]]</f>
        <v>1046214.4336481109</v>
      </c>
    </row>
    <row r="21" spans="1:8" x14ac:dyDescent="0.25">
      <c r="A21" s="32">
        <v>72</v>
      </c>
      <c r="B21" s="13" t="s">
        <v>28</v>
      </c>
      <c r="C21" s="164">
        <v>170460.73771434132</v>
      </c>
      <c r="D21" s="164">
        <v>177.07913371267523</v>
      </c>
      <c r="E21" s="164">
        <v>-62374.471410195263</v>
      </c>
      <c r="F21" s="164">
        <v>280.54335620095014</v>
      </c>
      <c r="G21" s="164">
        <v>13428.651717689027</v>
      </c>
      <c r="H21" s="298">
        <f>Verokompensaatiot[[#This Row],[Korvaukset vuosilta 2010-2023, €]]+Verokompensaatiot[[#This Row],[Veromenetysten korvaus 2024]]+Verokompensaatiot[[#This Row],[Veromenetysten korvaus 2025]]+Verokompensaatiot[[#This Row],[Veromenetysten korvaus 2026]]+Verokompensaatiot[[#This Row],[Veromenetysten korvaus 2027]]</f>
        <v>121972.54051174872</v>
      </c>
    </row>
    <row r="22" spans="1:8" x14ac:dyDescent="0.25">
      <c r="A22" s="32">
        <v>74</v>
      </c>
      <c r="B22" s="13" t="s">
        <v>29</v>
      </c>
      <c r="C22" s="164">
        <v>286522.37275305961</v>
      </c>
      <c r="D22" s="164">
        <v>1297.8568536715866</v>
      </c>
      <c r="E22" s="164">
        <v>-81291.188988000315</v>
      </c>
      <c r="F22" s="164">
        <v>1216.0459951132991</v>
      </c>
      <c r="G22" s="164">
        <v>22965.08876087502</v>
      </c>
      <c r="H22" s="298">
        <f>Verokompensaatiot[[#This Row],[Korvaukset vuosilta 2010-2023, €]]+Verokompensaatiot[[#This Row],[Veromenetysten korvaus 2024]]+Verokompensaatiot[[#This Row],[Veromenetysten korvaus 2025]]+Verokompensaatiot[[#This Row],[Veromenetysten korvaus 2026]]+Verokompensaatiot[[#This Row],[Veromenetysten korvaus 2027]]</f>
        <v>230710.1753747192</v>
      </c>
    </row>
    <row r="23" spans="1:8" x14ac:dyDescent="0.25">
      <c r="A23" s="32">
        <v>75</v>
      </c>
      <c r="B23" s="13" t="s">
        <v>30</v>
      </c>
      <c r="C23" s="164">
        <v>3237145.3558460632</v>
      </c>
      <c r="D23" s="164">
        <v>-62269.166173174111</v>
      </c>
      <c r="E23" s="164">
        <v>-1569372.8794420813</v>
      </c>
      <c r="F23" s="164">
        <v>8882.7568058666748</v>
      </c>
      <c r="G23" s="164">
        <v>281390.08538603049</v>
      </c>
      <c r="H23" s="298">
        <f>Verokompensaatiot[[#This Row],[Korvaukset vuosilta 2010-2023, €]]+Verokompensaatiot[[#This Row],[Veromenetysten korvaus 2024]]+Verokompensaatiot[[#This Row],[Veromenetysten korvaus 2025]]+Verokompensaatiot[[#This Row],[Veromenetysten korvaus 2026]]+Verokompensaatiot[[#This Row],[Veromenetysten korvaus 2027]]</f>
        <v>1895776.1524227052</v>
      </c>
    </row>
    <row r="24" spans="1:8" x14ac:dyDescent="0.25">
      <c r="A24" s="32">
        <v>77</v>
      </c>
      <c r="B24" s="13" t="s">
        <v>31</v>
      </c>
      <c r="C24" s="164">
        <v>1062975.310328146</v>
      </c>
      <c r="D24" s="164">
        <v>-15869.574127233285</v>
      </c>
      <c r="E24" s="164">
        <v>-307899.06259975146</v>
      </c>
      <c r="F24" s="164">
        <v>4237.2514846449576</v>
      </c>
      <c r="G24" s="164">
        <v>83720.150490595101</v>
      </c>
      <c r="H24" s="298">
        <f>Verokompensaatiot[[#This Row],[Korvaukset vuosilta 2010-2023, €]]+Verokompensaatiot[[#This Row],[Veromenetysten korvaus 2024]]+Verokompensaatiot[[#This Row],[Veromenetysten korvaus 2025]]+Verokompensaatiot[[#This Row],[Veromenetysten korvaus 2026]]+Verokompensaatiot[[#This Row],[Veromenetysten korvaus 2027]]</f>
        <v>827164.07557640132</v>
      </c>
    </row>
    <row r="25" spans="1:8" x14ac:dyDescent="0.25">
      <c r="A25" s="32">
        <v>78</v>
      </c>
      <c r="B25" s="13" t="s">
        <v>32</v>
      </c>
      <c r="C25" s="164">
        <v>1250756.2643230706</v>
      </c>
      <c r="D25" s="164">
        <v>-7940.970779633657</v>
      </c>
      <c r="E25" s="164">
        <v>-610070.10247853037</v>
      </c>
      <c r="F25" s="164">
        <v>3206.787264483482</v>
      </c>
      <c r="G25" s="164">
        <v>110768.54554762469</v>
      </c>
      <c r="H25" s="298">
        <f>Verokompensaatiot[[#This Row],[Korvaukset vuosilta 2010-2023, €]]+Verokompensaatiot[[#This Row],[Veromenetysten korvaus 2024]]+Verokompensaatiot[[#This Row],[Veromenetysten korvaus 2025]]+Verokompensaatiot[[#This Row],[Veromenetysten korvaus 2026]]+Verokompensaatiot[[#This Row],[Veromenetysten korvaus 2027]]</f>
        <v>746720.52387701487</v>
      </c>
    </row>
    <row r="26" spans="1:8" x14ac:dyDescent="0.25">
      <c r="A26" s="32">
        <v>79</v>
      </c>
      <c r="B26" s="13" t="s">
        <v>33</v>
      </c>
      <c r="C26" s="164">
        <v>1086400.6993279201</v>
      </c>
      <c r="D26" s="164">
        <v>-22170.345703692783</v>
      </c>
      <c r="E26" s="164">
        <v>-472833.31486961956</v>
      </c>
      <c r="F26" s="164">
        <v>5558.3756243776024</v>
      </c>
      <c r="G26" s="164">
        <v>99788.778344120816</v>
      </c>
      <c r="H26" s="298">
        <f>Verokompensaatiot[[#This Row],[Korvaukset vuosilta 2010-2023, €]]+Verokompensaatiot[[#This Row],[Veromenetysten korvaus 2024]]+Verokompensaatiot[[#This Row],[Veromenetysten korvaus 2025]]+Verokompensaatiot[[#This Row],[Veromenetysten korvaus 2026]]+Verokompensaatiot[[#This Row],[Veromenetysten korvaus 2027]]</f>
        <v>696744.19272310613</v>
      </c>
    </row>
    <row r="27" spans="1:8" x14ac:dyDescent="0.25">
      <c r="A27" s="32">
        <v>81</v>
      </c>
      <c r="B27" s="13" t="s">
        <v>34</v>
      </c>
      <c r="C27" s="164">
        <v>628569.95055504865</v>
      </c>
      <c r="D27" s="164">
        <v>-8466.3149361640935</v>
      </c>
      <c r="E27" s="164">
        <v>-160530.36352572602</v>
      </c>
      <c r="F27" s="164">
        <v>2574.6227361075239</v>
      </c>
      <c r="G27" s="164">
        <v>48811.432666742505</v>
      </c>
      <c r="H27" s="298">
        <f>Verokompensaatiot[[#This Row],[Korvaukset vuosilta 2010-2023, €]]+Verokompensaatiot[[#This Row],[Veromenetysten korvaus 2024]]+Verokompensaatiot[[#This Row],[Veromenetysten korvaus 2025]]+Verokompensaatiot[[#This Row],[Veromenetysten korvaus 2026]]+Verokompensaatiot[[#This Row],[Veromenetysten korvaus 2027]]</f>
        <v>510959.3274960086</v>
      </c>
    </row>
    <row r="28" spans="1:8" x14ac:dyDescent="0.25">
      <c r="A28" s="32">
        <v>82</v>
      </c>
      <c r="B28" s="36" t="s">
        <v>35</v>
      </c>
      <c r="C28" s="164">
        <v>1420815.5510925855</v>
      </c>
      <c r="D28" s="164">
        <v>-31462.21124120017</v>
      </c>
      <c r="E28" s="164">
        <v>-693148.27609887638</v>
      </c>
      <c r="F28" s="164">
        <v>-4958.4020220965258</v>
      </c>
      <c r="G28" s="164">
        <v>118994.21566109546</v>
      </c>
      <c r="H28" s="298">
        <f>Verokompensaatiot[[#This Row],[Korvaukset vuosilta 2010-2023, €]]+Verokompensaatiot[[#This Row],[Veromenetysten korvaus 2024]]+Verokompensaatiot[[#This Row],[Veromenetysten korvaus 2025]]+Verokompensaatiot[[#This Row],[Veromenetysten korvaus 2026]]+Verokompensaatiot[[#This Row],[Veromenetysten korvaus 2027]]</f>
        <v>810240.87739150797</v>
      </c>
    </row>
    <row r="29" spans="1:8" x14ac:dyDescent="0.25">
      <c r="A29" s="32">
        <v>86</v>
      </c>
      <c r="B29" s="13" t="s">
        <v>36</v>
      </c>
      <c r="C29" s="164">
        <v>1438485.8113037464</v>
      </c>
      <c r="D29" s="164">
        <v>-46787.881045552524</v>
      </c>
      <c r="E29" s="164">
        <v>-658901.99564755941</v>
      </c>
      <c r="F29" s="164">
        <v>-1686.0886049047826</v>
      </c>
      <c r="G29" s="164">
        <v>114346.12220589357</v>
      </c>
      <c r="H29" s="298">
        <f>Verokompensaatiot[[#This Row],[Korvaukset vuosilta 2010-2023, €]]+Verokompensaatiot[[#This Row],[Veromenetysten korvaus 2024]]+Verokompensaatiot[[#This Row],[Veromenetysten korvaus 2025]]+Verokompensaatiot[[#This Row],[Veromenetysten korvaus 2026]]+Verokompensaatiot[[#This Row],[Veromenetysten korvaus 2027]]</f>
        <v>845455.96821162337</v>
      </c>
    </row>
    <row r="30" spans="1:8" x14ac:dyDescent="0.25">
      <c r="A30" s="32">
        <v>90</v>
      </c>
      <c r="B30" s="13" t="s">
        <v>37</v>
      </c>
      <c r="C30" s="164">
        <v>713124.3294630067</v>
      </c>
      <c r="D30" s="164">
        <v>-9095.1327604986145</v>
      </c>
      <c r="E30" s="164">
        <v>-185479.11909392165</v>
      </c>
      <c r="F30" s="164">
        <v>2976.7055916925856</v>
      </c>
      <c r="G30" s="164">
        <v>55501.274554928859</v>
      </c>
      <c r="H30" s="298">
        <f>Verokompensaatiot[[#This Row],[Korvaukset vuosilta 2010-2023, €]]+Verokompensaatiot[[#This Row],[Veromenetysten korvaus 2024]]+Verokompensaatiot[[#This Row],[Veromenetysten korvaus 2025]]+Verokompensaatiot[[#This Row],[Veromenetysten korvaus 2026]]+Verokompensaatiot[[#This Row],[Veromenetysten korvaus 2027]]</f>
        <v>577028.05775520788</v>
      </c>
    </row>
    <row r="31" spans="1:8" x14ac:dyDescent="0.25">
      <c r="A31" s="32">
        <v>91</v>
      </c>
      <c r="B31" s="13" t="s">
        <v>38</v>
      </c>
      <c r="C31" s="164">
        <v>88279488.98038578</v>
      </c>
      <c r="D31" s="164">
        <v>864623.90791999176</v>
      </c>
      <c r="E31" s="164">
        <v>-17120517.279426616</v>
      </c>
      <c r="F31" s="164">
        <v>-482396.86502468819</v>
      </c>
      <c r="G31" s="164">
        <v>7133842.6854600627</v>
      </c>
      <c r="H31" s="298">
        <f>Verokompensaatiot[[#This Row],[Korvaukset vuosilta 2010-2023, €]]+Verokompensaatiot[[#This Row],[Veromenetysten korvaus 2024]]+Verokompensaatiot[[#This Row],[Veromenetysten korvaus 2025]]+Verokompensaatiot[[#This Row],[Veromenetysten korvaus 2026]]+Verokompensaatiot[[#This Row],[Veromenetysten korvaus 2027]]</f>
        <v>78675041.429314524</v>
      </c>
    </row>
    <row r="32" spans="1:8" x14ac:dyDescent="0.25">
      <c r="A32" s="32">
        <v>92</v>
      </c>
      <c r="B32" s="13" t="s">
        <v>39</v>
      </c>
      <c r="C32" s="164">
        <v>30036233.761776581</v>
      </c>
      <c r="D32" s="164">
        <v>262043.73591744184</v>
      </c>
      <c r="E32" s="164">
        <v>-10858804.085182799</v>
      </c>
      <c r="F32" s="164">
        <v>-178578.94787258876</v>
      </c>
      <c r="G32" s="164">
        <v>2893439.5817387816</v>
      </c>
      <c r="H32" s="298">
        <f>Verokompensaatiot[[#This Row],[Korvaukset vuosilta 2010-2023, €]]+Verokompensaatiot[[#This Row],[Veromenetysten korvaus 2024]]+Verokompensaatiot[[#This Row],[Veromenetysten korvaus 2025]]+Verokompensaatiot[[#This Row],[Veromenetysten korvaus 2026]]+Verokompensaatiot[[#This Row],[Veromenetysten korvaus 2027]]</f>
        <v>22154334.046377413</v>
      </c>
    </row>
    <row r="33" spans="1:8" x14ac:dyDescent="0.25">
      <c r="A33" s="32">
        <v>97</v>
      </c>
      <c r="B33" s="13" t="s">
        <v>40</v>
      </c>
      <c r="C33" s="164">
        <v>454103.4057926219</v>
      </c>
      <c r="D33" s="164">
        <v>-5420.4505482063032</v>
      </c>
      <c r="E33" s="164">
        <v>-96709.610457059098</v>
      </c>
      <c r="F33" s="164">
        <v>1914.1169195312511</v>
      </c>
      <c r="G33" s="164">
        <v>33754.235661375555</v>
      </c>
      <c r="H33" s="298">
        <f>Verokompensaatiot[[#This Row],[Korvaukset vuosilta 2010-2023, €]]+Verokompensaatiot[[#This Row],[Veromenetysten korvaus 2024]]+Verokompensaatiot[[#This Row],[Veromenetysten korvaus 2025]]+Verokompensaatiot[[#This Row],[Veromenetysten korvaus 2026]]+Verokompensaatiot[[#This Row],[Veromenetysten korvaus 2027]]</f>
        <v>387641.69736826333</v>
      </c>
    </row>
    <row r="34" spans="1:8" x14ac:dyDescent="0.25">
      <c r="A34" s="32">
        <v>98</v>
      </c>
      <c r="B34" s="13" t="s">
        <v>41</v>
      </c>
      <c r="C34" s="164">
        <v>3487316.6869670535</v>
      </c>
      <c r="D34" s="164">
        <v>-69957.278490511992</v>
      </c>
      <c r="E34" s="164">
        <v>-1524478.4289035576</v>
      </c>
      <c r="F34" s="164">
        <v>-10559.740566807559</v>
      </c>
      <c r="G34" s="164">
        <v>303851.28602295299</v>
      </c>
      <c r="H34" s="298">
        <f>Verokompensaatiot[[#This Row],[Korvaukset vuosilta 2010-2023, €]]+Verokompensaatiot[[#This Row],[Veromenetysten korvaus 2024]]+Verokompensaatiot[[#This Row],[Veromenetysten korvaus 2025]]+Verokompensaatiot[[#This Row],[Veromenetysten korvaus 2026]]+Verokompensaatiot[[#This Row],[Veromenetysten korvaus 2027]]</f>
        <v>2186172.5250291293</v>
      </c>
    </row>
    <row r="35" spans="1:8" x14ac:dyDescent="0.25">
      <c r="A35" s="32">
        <v>102</v>
      </c>
      <c r="B35" s="13" t="s">
        <v>42</v>
      </c>
      <c r="C35" s="164">
        <v>2161681.9961973326</v>
      </c>
      <c r="D35" s="164">
        <v>-21125.583266550253</v>
      </c>
      <c r="E35" s="164">
        <v>-700077.21155449282</v>
      </c>
      <c r="F35" s="164">
        <v>5296.8103455626751</v>
      </c>
      <c r="G35" s="164">
        <v>158077.62321579945</v>
      </c>
      <c r="H35" s="298">
        <f>Verokompensaatiot[[#This Row],[Korvaukset vuosilta 2010-2023, €]]+Verokompensaatiot[[#This Row],[Veromenetysten korvaus 2024]]+Verokompensaatiot[[#This Row],[Veromenetysten korvaus 2025]]+Verokompensaatiot[[#This Row],[Veromenetysten korvaus 2026]]+Verokompensaatiot[[#This Row],[Veromenetysten korvaus 2027]]</f>
        <v>1603853.6349376517</v>
      </c>
    </row>
    <row r="36" spans="1:8" x14ac:dyDescent="0.25">
      <c r="A36" s="32">
        <v>103</v>
      </c>
      <c r="B36" s="13" t="s">
        <v>43</v>
      </c>
      <c r="C36" s="164">
        <v>497462.0541783215</v>
      </c>
      <c r="D36" s="164">
        <v>-8575.700025051141</v>
      </c>
      <c r="E36" s="164">
        <v>-141401.99399780415</v>
      </c>
      <c r="F36" s="164">
        <v>2056.6082528474967</v>
      </c>
      <c r="G36" s="164">
        <v>36847.599025913529</v>
      </c>
      <c r="H36" s="298">
        <f>Verokompensaatiot[[#This Row],[Korvaukset vuosilta 2010-2023, €]]+Verokompensaatiot[[#This Row],[Veromenetysten korvaus 2024]]+Verokompensaatiot[[#This Row],[Veromenetysten korvaus 2025]]+Verokompensaatiot[[#This Row],[Veromenetysten korvaus 2026]]+Verokompensaatiot[[#This Row],[Veromenetysten korvaus 2027]]</f>
        <v>386388.56743422727</v>
      </c>
    </row>
    <row r="37" spans="1:8" x14ac:dyDescent="0.25">
      <c r="A37" s="32">
        <v>105</v>
      </c>
      <c r="B37" s="13" t="s">
        <v>44</v>
      </c>
      <c r="C37" s="164">
        <v>501643.3981361636</v>
      </c>
      <c r="D37" s="164">
        <v>-1219.6400483971347</v>
      </c>
      <c r="E37" s="164">
        <v>-139292.55632785035</v>
      </c>
      <c r="F37" s="164">
        <v>1973.0784398363498</v>
      </c>
      <c r="G37" s="164">
        <v>39390.248841480192</v>
      </c>
      <c r="H37" s="298">
        <f>Verokompensaatiot[[#This Row],[Korvaukset vuosilta 2010-2023, €]]+Verokompensaatiot[[#This Row],[Veromenetysten korvaus 2024]]+Verokompensaatiot[[#This Row],[Veromenetysten korvaus 2025]]+Verokompensaatiot[[#This Row],[Veromenetysten korvaus 2026]]+Verokompensaatiot[[#This Row],[Veromenetysten korvaus 2027]]</f>
        <v>402494.52904123266</v>
      </c>
    </row>
    <row r="38" spans="1:8" x14ac:dyDescent="0.25">
      <c r="A38" s="32">
        <v>106</v>
      </c>
      <c r="B38" s="13" t="s">
        <v>45</v>
      </c>
      <c r="C38" s="164">
        <v>6711225.9388995431</v>
      </c>
      <c r="D38" s="164">
        <v>-100130.58104322977</v>
      </c>
      <c r="E38" s="164">
        <v>-2862001.6708336044</v>
      </c>
      <c r="F38" s="164">
        <v>-60706.687306589614</v>
      </c>
      <c r="G38" s="164">
        <v>584538.16778621264</v>
      </c>
      <c r="H38" s="298">
        <f>Verokompensaatiot[[#This Row],[Korvaukset vuosilta 2010-2023, €]]+Verokompensaatiot[[#This Row],[Veromenetysten korvaus 2024]]+Verokompensaatiot[[#This Row],[Veromenetysten korvaus 2025]]+Verokompensaatiot[[#This Row],[Veromenetysten korvaus 2026]]+Verokompensaatiot[[#This Row],[Veromenetysten korvaus 2027]]</f>
        <v>4272925.1675023325</v>
      </c>
    </row>
    <row r="39" spans="1:8" x14ac:dyDescent="0.25">
      <c r="A39" s="32">
        <v>108</v>
      </c>
      <c r="B39" s="13" t="s">
        <v>46</v>
      </c>
      <c r="C39" s="164">
        <v>1764880.517693779</v>
      </c>
      <c r="D39" s="164">
        <v>-51325.121760581576</v>
      </c>
      <c r="E39" s="164">
        <v>-793008.94870812958</v>
      </c>
      <c r="F39" s="164">
        <v>2591.229042365967</v>
      </c>
      <c r="G39" s="164">
        <v>160612.67138839839</v>
      </c>
      <c r="H39" s="298">
        <f>Verokompensaatiot[[#This Row],[Korvaukset vuosilta 2010-2023, €]]+Verokompensaatiot[[#This Row],[Veromenetysten korvaus 2024]]+Verokompensaatiot[[#This Row],[Veromenetysten korvaus 2025]]+Verokompensaatiot[[#This Row],[Veromenetysten korvaus 2026]]+Verokompensaatiot[[#This Row],[Veromenetysten korvaus 2027]]</f>
        <v>1083750.3476558321</v>
      </c>
    </row>
    <row r="40" spans="1:8" x14ac:dyDescent="0.25">
      <c r="A40" s="32">
        <v>109</v>
      </c>
      <c r="B40" s="36" t="s">
        <v>47</v>
      </c>
      <c r="C40" s="164">
        <v>10510009.629210036</v>
      </c>
      <c r="D40" s="164">
        <v>-106987.82768813119</v>
      </c>
      <c r="E40" s="164">
        <v>-4291239.3461501384</v>
      </c>
      <c r="F40" s="164">
        <v>-6734.5143854324378</v>
      </c>
      <c r="G40" s="164">
        <v>955736.54885059793</v>
      </c>
      <c r="H40" s="298">
        <f>Verokompensaatiot[[#This Row],[Korvaukset vuosilta 2010-2023, €]]+Verokompensaatiot[[#This Row],[Veromenetysten korvaus 2024]]+Verokompensaatiot[[#This Row],[Veromenetysten korvaus 2025]]+Verokompensaatiot[[#This Row],[Veromenetysten korvaus 2026]]+Verokompensaatiot[[#This Row],[Veromenetysten korvaus 2027]]</f>
        <v>7060784.4898369322</v>
      </c>
    </row>
    <row r="41" spans="1:8" x14ac:dyDescent="0.25">
      <c r="A41" s="32">
        <v>111</v>
      </c>
      <c r="B41" s="36" t="s">
        <v>48</v>
      </c>
      <c r="C41" s="164">
        <v>3115929.416874825</v>
      </c>
      <c r="D41" s="164">
        <v>-43032.664248994748</v>
      </c>
      <c r="E41" s="164">
        <v>-1129151.4581371457</v>
      </c>
      <c r="F41" s="164">
        <v>10719.754630321075</v>
      </c>
      <c r="G41" s="164">
        <v>266731.43440667563</v>
      </c>
      <c r="H41" s="298">
        <f>Verokompensaatiot[[#This Row],[Korvaukset vuosilta 2010-2023, €]]+Verokompensaatiot[[#This Row],[Veromenetysten korvaus 2024]]+Verokompensaatiot[[#This Row],[Veromenetysten korvaus 2025]]+Verokompensaatiot[[#This Row],[Veromenetysten korvaus 2026]]+Verokompensaatiot[[#This Row],[Veromenetysten korvaus 2027]]</f>
        <v>2221196.4835256813</v>
      </c>
    </row>
    <row r="42" spans="1:8" x14ac:dyDescent="0.25">
      <c r="A42" s="32">
        <v>139</v>
      </c>
      <c r="B42" s="36" t="s">
        <v>49</v>
      </c>
      <c r="C42" s="164">
        <v>1480868.7365664411</v>
      </c>
      <c r="D42" s="164">
        <v>-31671.882484217636</v>
      </c>
      <c r="E42" s="164">
        <v>-727512.60997754312</v>
      </c>
      <c r="F42" s="164">
        <v>2502.798355443289</v>
      </c>
      <c r="G42" s="164">
        <v>139015.05068861035</v>
      </c>
      <c r="H42" s="298">
        <f>Verokompensaatiot[[#This Row],[Korvaukset vuosilta 2010-2023, €]]+Verokompensaatiot[[#This Row],[Veromenetysten korvaus 2024]]+Verokompensaatiot[[#This Row],[Veromenetysten korvaus 2025]]+Verokompensaatiot[[#This Row],[Veromenetysten korvaus 2026]]+Verokompensaatiot[[#This Row],[Veromenetysten korvaus 2027]]</f>
        <v>863202.09314873395</v>
      </c>
    </row>
    <row r="43" spans="1:8" x14ac:dyDescent="0.25">
      <c r="A43" s="32">
        <v>140</v>
      </c>
      <c r="B43" s="36" t="s">
        <v>50</v>
      </c>
      <c r="C43" s="164">
        <v>3680626.5974915642</v>
      </c>
      <c r="D43" s="164">
        <v>-1209.9344271720656</v>
      </c>
      <c r="E43" s="164">
        <v>-1383093.6665097817</v>
      </c>
      <c r="F43" s="164">
        <v>14325.129111006177</v>
      </c>
      <c r="G43" s="164">
        <v>305188.52712215425</v>
      </c>
      <c r="H43" s="298">
        <f>Verokompensaatiot[[#This Row],[Korvaukset vuosilta 2010-2023, €]]+Verokompensaatiot[[#This Row],[Veromenetysten korvaus 2024]]+Verokompensaatiot[[#This Row],[Veromenetysten korvaus 2025]]+Verokompensaatiot[[#This Row],[Veromenetysten korvaus 2026]]+Verokompensaatiot[[#This Row],[Veromenetysten korvaus 2027]]</f>
        <v>2615836.6527877711</v>
      </c>
    </row>
    <row r="44" spans="1:8" x14ac:dyDescent="0.25">
      <c r="A44" s="32">
        <v>142</v>
      </c>
      <c r="B44" s="36" t="s">
        <v>51</v>
      </c>
      <c r="C44" s="164">
        <v>1192204.6543184984</v>
      </c>
      <c r="D44" s="164">
        <v>-23240.354477863897</v>
      </c>
      <c r="E44" s="164">
        <v>-370515.55812432914</v>
      </c>
      <c r="F44" s="164">
        <v>2510.8146451415591</v>
      </c>
      <c r="G44" s="164">
        <v>103041.011685262</v>
      </c>
      <c r="H44" s="298">
        <f>Verokompensaatiot[[#This Row],[Korvaukset vuosilta 2010-2023, €]]+Verokompensaatiot[[#This Row],[Veromenetysten korvaus 2024]]+Verokompensaatiot[[#This Row],[Veromenetysten korvaus 2025]]+Verokompensaatiot[[#This Row],[Veromenetysten korvaus 2026]]+Verokompensaatiot[[#This Row],[Veromenetysten korvaus 2027]]</f>
        <v>904000.56804670882</v>
      </c>
    </row>
    <row r="45" spans="1:8" x14ac:dyDescent="0.25">
      <c r="A45" s="32">
        <v>143</v>
      </c>
      <c r="B45" s="13" t="s">
        <v>52</v>
      </c>
      <c r="C45" s="164">
        <v>1376624.8416008945</v>
      </c>
      <c r="D45" s="164">
        <v>-22604.627406575411</v>
      </c>
      <c r="E45" s="164">
        <v>-505189.36273942376</v>
      </c>
      <c r="F45" s="164">
        <v>6092.9602820972268</v>
      </c>
      <c r="G45" s="164">
        <v>115042.63734376001</v>
      </c>
      <c r="H45" s="298">
        <f>Verokompensaatiot[[#This Row],[Korvaukset vuosilta 2010-2023, €]]+Verokompensaatiot[[#This Row],[Veromenetysten korvaus 2024]]+Verokompensaatiot[[#This Row],[Veromenetysten korvaus 2025]]+Verokompensaatiot[[#This Row],[Veromenetysten korvaus 2026]]+Verokompensaatiot[[#This Row],[Veromenetysten korvaus 2027]]</f>
        <v>969966.44908075244</v>
      </c>
    </row>
    <row r="46" spans="1:8" x14ac:dyDescent="0.25">
      <c r="A46" s="32">
        <v>145</v>
      </c>
      <c r="B46" s="13" t="s">
        <v>53</v>
      </c>
      <c r="C46" s="164">
        <v>2214616.8171209665</v>
      </c>
      <c r="D46" s="164">
        <v>-35743.902947357696</v>
      </c>
      <c r="E46" s="164">
        <v>-1052566.1688117725</v>
      </c>
      <c r="F46" s="164">
        <v>9311.9078255740278</v>
      </c>
      <c r="G46" s="164">
        <v>180316.90765291531</v>
      </c>
      <c r="H46" s="298">
        <f>Verokompensaatiot[[#This Row],[Korvaukset vuosilta 2010-2023, €]]+Verokompensaatiot[[#This Row],[Veromenetysten korvaus 2024]]+Verokompensaatiot[[#This Row],[Veromenetysten korvaus 2025]]+Verokompensaatiot[[#This Row],[Veromenetysten korvaus 2026]]+Verokompensaatiot[[#This Row],[Veromenetysten korvaus 2027]]</f>
        <v>1315935.5608403254</v>
      </c>
    </row>
    <row r="47" spans="1:8" x14ac:dyDescent="0.25">
      <c r="A47" s="32">
        <v>146</v>
      </c>
      <c r="B47" s="13" t="s">
        <v>54</v>
      </c>
      <c r="C47" s="164">
        <v>1027671.2188625727</v>
      </c>
      <c r="D47" s="164">
        <v>-712.4371671934905</v>
      </c>
      <c r="E47" s="164">
        <v>-280670.68641917239</v>
      </c>
      <c r="F47" s="164">
        <v>4860.2657234558692</v>
      </c>
      <c r="G47" s="164">
        <v>79153.521315831254</v>
      </c>
      <c r="H47" s="298">
        <f>Verokompensaatiot[[#This Row],[Korvaukset vuosilta 2010-2023, €]]+Verokompensaatiot[[#This Row],[Veromenetysten korvaus 2024]]+Verokompensaatiot[[#This Row],[Veromenetysten korvaus 2025]]+Verokompensaatiot[[#This Row],[Veromenetysten korvaus 2026]]+Verokompensaatiot[[#This Row],[Veromenetysten korvaus 2027]]</f>
        <v>830301.88231549377</v>
      </c>
    </row>
    <row r="48" spans="1:8" x14ac:dyDescent="0.25">
      <c r="A48" s="32">
        <v>148</v>
      </c>
      <c r="B48" s="13" t="s">
        <v>55</v>
      </c>
      <c r="C48" s="164">
        <v>1158727.0007333471</v>
      </c>
      <c r="D48" s="164">
        <v>4167.097592062124</v>
      </c>
      <c r="E48" s="164">
        <v>-398365.31930656818</v>
      </c>
      <c r="F48" s="164">
        <v>5013.0572639189495</v>
      </c>
      <c r="G48" s="164">
        <v>91583.667979326608</v>
      </c>
      <c r="H48" s="298">
        <f>Verokompensaatiot[[#This Row],[Korvaukset vuosilta 2010-2023, €]]+Verokompensaatiot[[#This Row],[Veromenetysten korvaus 2024]]+Verokompensaatiot[[#This Row],[Veromenetysten korvaus 2025]]+Verokompensaatiot[[#This Row],[Veromenetysten korvaus 2026]]+Verokompensaatiot[[#This Row],[Veromenetysten korvaus 2027]]</f>
        <v>861125.50426208647</v>
      </c>
    </row>
    <row r="49" spans="1:8" x14ac:dyDescent="0.25">
      <c r="A49" s="32">
        <v>149</v>
      </c>
      <c r="B49" s="13" t="s">
        <v>56</v>
      </c>
      <c r="C49" s="164">
        <v>894655.11603372497</v>
      </c>
      <c r="D49" s="164">
        <v>-32224.288829976264</v>
      </c>
      <c r="E49" s="164">
        <v>-294981.47827279987</v>
      </c>
      <c r="F49" s="164">
        <v>-7857.4636732225235</v>
      </c>
      <c r="G49" s="164">
        <v>68041.169927952258</v>
      </c>
      <c r="H49" s="298">
        <f>Verokompensaatiot[[#This Row],[Korvaukset vuosilta 2010-2023, €]]+Verokompensaatiot[[#This Row],[Veromenetysten korvaus 2024]]+Verokompensaatiot[[#This Row],[Veromenetysten korvaus 2025]]+Verokompensaatiot[[#This Row],[Veromenetysten korvaus 2026]]+Verokompensaatiot[[#This Row],[Veromenetysten korvaus 2027]]</f>
        <v>627633.05518567853</v>
      </c>
    </row>
    <row r="50" spans="1:8" x14ac:dyDescent="0.25">
      <c r="A50" s="32">
        <v>151</v>
      </c>
      <c r="B50" s="13" t="s">
        <v>57</v>
      </c>
      <c r="C50" s="164">
        <v>502072.84695007186</v>
      </c>
      <c r="D50" s="164">
        <v>-2635.8584675075663</v>
      </c>
      <c r="E50" s="164">
        <v>-138525.54919588505</v>
      </c>
      <c r="F50" s="164">
        <v>1963.540632709396</v>
      </c>
      <c r="G50" s="164">
        <v>37496.15828499847</v>
      </c>
      <c r="H50" s="298">
        <f>Verokompensaatiot[[#This Row],[Korvaukset vuosilta 2010-2023, €]]+Verokompensaatiot[[#This Row],[Veromenetysten korvaus 2024]]+Verokompensaatiot[[#This Row],[Veromenetysten korvaus 2025]]+Verokompensaatiot[[#This Row],[Veromenetysten korvaus 2026]]+Verokompensaatiot[[#This Row],[Veromenetysten korvaus 2027]]</f>
        <v>400371.13820438716</v>
      </c>
    </row>
    <row r="51" spans="1:8" x14ac:dyDescent="0.25">
      <c r="A51" s="32">
        <v>152</v>
      </c>
      <c r="B51" s="13" t="s">
        <v>58</v>
      </c>
      <c r="C51" s="164">
        <v>939656.42120935954</v>
      </c>
      <c r="D51" s="164">
        <v>-12019.920498620108</v>
      </c>
      <c r="E51" s="164">
        <v>-304137.39143519994</v>
      </c>
      <c r="F51" s="164">
        <v>3267.0548666617415</v>
      </c>
      <c r="G51" s="164">
        <v>71789.173553850982</v>
      </c>
      <c r="H51" s="298">
        <f>Verokompensaatiot[[#This Row],[Korvaukset vuosilta 2010-2023, €]]+Verokompensaatiot[[#This Row],[Veromenetysten korvaus 2024]]+Verokompensaatiot[[#This Row],[Veromenetysten korvaus 2025]]+Verokompensaatiot[[#This Row],[Veromenetysten korvaus 2026]]+Verokompensaatiot[[#This Row],[Veromenetysten korvaus 2027]]</f>
        <v>698555.33769605216</v>
      </c>
    </row>
    <row r="52" spans="1:8" x14ac:dyDescent="0.25">
      <c r="A52" s="32">
        <v>153</v>
      </c>
      <c r="B52" s="13" t="s">
        <v>59</v>
      </c>
      <c r="C52" s="164">
        <v>3918225.3298471756</v>
      </c>
      <c r="D52" s="164">
        <v>-52268.085566149122</v>
      </c>
      <c r="E52" s="164">
        <v>-1787176.000254127</v>
      </c>
      <c r="F52" s="164">
        <v>20580.637029215792</v>
      </c>
      <c r="G52" s="164">
        <v>334192.46976499504</v>
      </c>
      <c r="H52" s="298">
        <f>Verokompensaatiot[[#This Row],[Korvaukset vuosilta 2010-2023, €]]+Verokompensaatiot[[#This Row],[Veromenetysten korvaus 2024]]+Verokompensaatiot[[#This Row],[Veromenetysten korvaus 2025]]+Verokompensaatiot[[#This Row],[Veromenetysten korvaus 2026]]+Verokompensaatiot[[#This Row],[Veromenetysten korvaus 2027]]</f>
        <v>2433554.3508211104</v>
      </c>
    </row>
    <row r="53" spans="1:8" x14ac:dyDescent="0.25">
      <c r="A53" s="32">
        <v>165</v>
      </c>
      <c r="B53" s="13" t="s">
        <v>60</v>
      </c>
      <c r="C53" s="164">
        <v>2578411.4744891906</v>
      </c>
      <c r="D53" s="164">
        <v>-65662.161854742211</v>
      </c>
      <c r="E53" s="164">
        <v>-1215810.2410024065</v>
      </c>
      <c r="F53" s="164">
        <v>1116.5179262638239</v>
      </c>
      <c r="G53" s="164">
        <v>216458.71017072469</v>
      </c>
      <c r="H53" s="298">
        <f>Verokompensaatiot[[#This Row],[Korvaukset vuosilta 2010-2023, €]]+Verokompensaatiot[[#This Row],[Veromenetysten korvaus 2024]]+Verokompensaatiot[[#This Row],[Veromenetysten korvaus 2025]]+Verokompensaatiot[[#This Row],[Veromenetysten korvaus 2026]]+Verokompensaatiot[[#This Row],[Veromenetysten korvaus 2027]]</f>
        <v>1514514.2997290306</v>
      </c>
    </row>
    <row r="54" spans="1:8" x14ac:dyDescent="0.25">
      <c r="A54" s="32">
        <v>167</v>
      </c>
      <c r="B54" s="13" t="s">
        <v>61</v>
      </c>
      <c r="C54" s="164">
        <v>12599686.028364584</v>
      </c>
      <c r="D54" s="164">
        <v>73193.443997824288</v>
      </c>
      <c r="E54" s="164">
        <v>-4034821.0858713635</v>
      </c>
      <c r="F54" s="164">
        <v>54245.713715648082</v>
      </c>
      <c r="G54" s="164">
        <v>1186476.6492264806</v>
      </c>
      <c r="H54" s="298">
        <f>Verokompensaatiot[[#This Row],[Korvaukset vuosilta 2010-2023, €]]+Verokompensaatiot[[#This Row],[Veromenetysten korvaus 2024]]+Verokompensaatiot[[#This Row],[Veromenetysten korvaus 2025]]+Verokompensaatiot[[#This Row],[Veromenetysten korvaus 2026]]+Verokompensaatiot[[#This Row],[Veromenetysten korvaus 2027]]</f>
        <v>9878780.7494331747</v>
      </c>
    </row>
    <row r="55" spans="1:8" x14ac:dyDescent="0.25">
      <c r="A55" s="32">
        <v>169</v>
      </c>
      <c r="B55" s="13" t="s">
        <v>62</v>
      </c>
      <c r="C55" s="164">
        <v>915355.61309493193</v>
      </c>
      <c r="D55" s="164">
        <v>-11822.327550822249</v>
      </c>
      <c r="E55" s="164">
        <v>-415600.58331881219</v>
      </c>
      <c r="F55" s="164">
        <v>4303.0643015755259</v>
      </c>
      <c r="G55" s="164">
        <v>72717.016640640533</v>
      </c>
      <c r="H55" s="298">
        <f>Verokompensaatiot[[#This Row],[Korvaukset vuosilta 2010-2023, €]]+Verokompensaatiot[[#This Row],[Veromenetysten korvaus 2024]]+Verokompensaatiot[[#This Row],[Veromenetysten korvaus 2025]]+Verokompensaatiot[[#This Row],[Veromenetysten korvaus 2026]]+Verokompensaatiot[[#This Row],[Veromenetysten korvaus 2027]]</f>
        <v>564952.78316751355</v>
      </c>
    </row>
    <row r="56" spans="1:8" x14ac:dyDescent="0.25">
      <c r="A56" s="32">
        <v>171</v>
      </c>
      <c r="B56" s="13" t="s">
        <v>63</v>
      </c>
      <c r="C56" s="164">
        <v>946112.66206561215</v>
      </c>
      <c r="D56" s="164">
        <v>-6841.1614095781597</v>
      </c>
      <c r="E56" s="164">
        <v>-259075.11019130671</v>
      </c>
      <c r="F56" s="164">
        <v>1501.4512432546526</v>
      </c>
      <c r="G56" s="164">
        <v>75152.644094125964</v>
      </c>
      <c r="H56" s="298">
        <f>Verokompensaatiot[[#This Row],[Korvaukset vuosilta 2010-2023, €]]+Verokompensaatiot[[#This Row],[Veromenetysten korvaus 2024]]+Verokompensaatiot[[#This Row],[Veromenetysten korvaus 2025]]+Verokompensaatiot[[#This Row],[Veromenetysten korvaus 2026]]+Verokompensaatiot[[#This Row],[Veromenetysten korvaus 2027]]</f>
        <v>756850.48580210796</v>
      </c>
    </row>
    <row r="57" spans="1:8" x14ac:dyDescent="0.25">
      <c r="A57" s="32">
        <v>172</v>
      </c>
      <c r="B57" s="13" t="s">
        <v>64</v>
      </c>
      <c r="C57" s="164">
        <v>943783.46906109573</v>
      </c>
      <c r="D57" s="164">
        <v>-13801.466014616803</v>
      </c>
      <c r="E57" s="164">
        <v>-248503.32053070053</v>
      </c>
      <c r="F57" s="164">
        <v>4185.8211464827455</v>
      </c>
      <c r="G57" s="164">
        <v>73147.48652460122</v>
      </c>
      <c r="H57" s="298">
        <f>Verokompensaatiot[[#This Row],[Korvaukset vuosilta 2010-2023, €]]+Verokompensaatiot[[#This Row],[Veromenetysten korvaus 2024]]+Verokompensaatiot[[#This Row],[Veromenetysten korvaus 2025]]+Verokompensaatiot[[#This Row],[Veromenetysten korvaus 2026]]+Verokompensaatiot[[#This Row],[Veromenetysten korvaus 2027]]</f>
        <v>758811.99018686241</v>
      </c>
    </row>
    <row r="58" spans="1:8" x14ac:dyDescent="0.25">
      <c r="A58" s="32">
        <v>176</v>
      </c>
      <c r="B58" s="13" t="s">
        <v>65</v>
      </c>
      <c r="C58" s="164">
        <v>997650.35001855297</v>
      </c>
      <c r="D58" s="164">
        <v>-940.68110962621267</v>
      </c>
      <c r="E58" s="164">
        <v>-251825.01126608351</v>
      </c>
      <c r="F58" s="164">
        <v>4617.6433609574333</v>
      </c>
      <c r="G58" s="164">
        <v>76012.757892510213</v>
      </c>
      <c r="H58" s="298">
        <f>Verokompensaatiot[[#This Row],[Korvaukset vuosilta 2010-2023, €]]+Verokompensaatiot[[#This Row],[Veromenetysten korvaus 2024]]+Verokompensaatiot[[#This Row],[Veromenetysten korvaus 2025]]+Verokompensaatiot[[#This Row],[Veromenetysten korvaus 2026]]+Verokompensaatiot[[#This Row],[Veromenetysten korvaus 2027]]</f>
        <v>825515.05889631086</v>
      </c>
    </row>
    <row r="59" spans="1:8" x14ac:dyDescent="0.25">
      <c r="A59" s="32">
        <v>177</v>
      </c>
      <c r="B59" s="13" t="s">
        <v>66</v>
      </c>
      <c r="C59" s="164">
        <v>378838.24359697849</v>
      </c>
      <c r="D59" s="164">
        <v>-6150.712737367302</v>
      </c>
      <c r="E59" s="164">
        <v>-96412.578025346767</v>
      </c>
      <c r="F59" s="164">
        <v>1187.3989072476272</v>
      </c>
      <c r="G59" s="164">
        <v>28184.883457470711</v>
      </c>
      <c r="H59" s="298">
        <f>Verokompensaatiot[[#This Row],[Korvaukset vuosilta 2010-2023, €]]+Verokompensaatiot[[#This Row],[Veromenetysten korvaus 2024]]+Verokompensaatiot[[#This Row],[Veromenetysten korvaus 2025]]+Verokompensaatiot[[#This Row],[Veromenetysten korvaus 2026]]+Verokompensaatiot[[#This Row],[Veromenetysten korvaus 2027]]</f>
        <v>305647.2351989827</v>
      </c>
    </row>
    <row r="60" spans="1:8" x14ac:dyDescent="0.25">
      <c r="A60" s="32">
        <v>178</v>
      </c>
      <c r="B60" s="13" t="s">
        <v>67</v>
      </c>
      <c r="C60" s="164">
        <v>1352222.9635741962</v>
      </c>
      <c r="D60" s="164">
        <v>-8208.1533091010642</v>
      </c>
      <c r="E60" s="164">
        <v>-394021.84710676421</v>
      </c>
      <c r="F60" s="164">
        <v>5567.3860946492405</v>
      </c>
      <c r="G60" s="164">
        <v>100399.53822841594</v>
      </c>
      <c r="H60" s="298">
        <f>Verokompensaatiot[[#This Row],[Korvaukset vuosilta 2010-2023, €]]+Verokompensaatiot[[#This Row],[Veromenetysten korvaus 2024]]+Verokompensaatiot[[#This Row],[Veromenetysten korvaus 2025]]+Verokompensaatiot[[#This Row],[Veromenetysten korvaus 2026]]+Verokompensaatiot[[#This Row],[Veromenetysten korvaus 2027]]</f>
        <v>1055959.8874813961</v>
      </c>
    </row>
    <row r="61" spans="1:8" x14ac:dyDescent="0.25">
      <c r="A61" s="32">
        <v>179</v>
      </c>
      <c r="B61" s="13" t="s">
        <v>68</v>
      </c>
      <c r="C61" s="164">
        <v>21122633.565577343</v>
      </c>
      <c r="D61" s="164">
        <v>98855.513757516979</v>
      </c>
      <c r="E61" s="164">
        <v>-8115914.9217606802</v>
      </c>
      <c r="F61" s="164">
        <v>51990.845768553685</v>
      </c>
      <c r="G61" s="164">
        <v>2004165.8415498945</v>
      </c>
      <c r="H61" s="298">
        <f>Verokompensaatiot[[#This Row],[Korvaukset vuosilta 2010-2023, €]]+Verokompensaatiot[[#This Row],[Veromenetysten korvaus 2024]]+Verokompensaatiot[[#This Row],[Veromenetysten korvaus 2025]]+Verokompensaatiot[[#This Row],[Veromenetysten korvaus 2026]]+Verokompensaatiot[[#This Row],[Veromenetysten korvaus 2027]]</f>
        <v>15161730.844892627</v>
      </c>
    </row>
    <row r="62" spans="1:8" x14ac:dyDescent="0.25">
      <c r="A62" s="32">
        <v>181</v>
      </c>
      <c r="B62" s="13" t="s">
        <v>69</v>
      </c>
      <c r="C62" s="164">
        <v>431797.35128548706</v>
      </c>
      <c r="D62" s="164">
        <v>-5436.04570398958</v>
      </c>
      <c r="E62" s="164">
        <v>-140164.33943780555</v>
      </c>
      <c r="F62" s="164">
        <v>1842.2866901143586</v>
      </c>
      <c r="G62" s="164">
        <v>30939.018880733249</v>
      </c>
      <c r="H62" s="298">
        <f>Verokompensaatiot[[#This Row],[Korvaukset vuosilta 2010-2023, €]]+Verokompensaatiot[[#This Row],[Veromenetysten korvaus 2024]]+Verokompensaatiot[[#This Row],[Veromenetysten korvaus 2025]]+Verokompensaatiot[[#This Row],[Veromenetysten korvaus 2026]]+Verokompensaatiot[[#This Row],[Veromenetysten korvaus 2027]]</f>
        <v>318978.2717145395</v>
      </c>
    </row>
    <row r="63" spans="1:8" x14ac:dyDescent="0.25">
      <c r="A63" s="32">
        <v>182</v>
      </c>
      <c r="B63" s="13" t="s">
        <v>70</v>
      </c>
      <c r="C63" s="164">
        <v>3333770.6346947895</v>
      </c>
      <c r="D63" s="164">
        <v>-58381.046861065261</v>
      </c>
      <c r="E63" s="164">
        <v>-1459981.9455990696</v>
      </c>
      <c r="F63" s="164">
        <v>12206.753079187361</v>
      </c>
      <c r="G63" s="164">
        <v>286015.76532790344</v>
      </c>
      <c r="H63" s="298">
        <f>Verokompensaatiot[[#This Row],[Korvaukset vuosilta 2010-2023, €]]+Verokompensaatiot[[#This Row],[Veromenetysten korvaus 2024]]+Verokompensaatiot[[#This Row],[Veromenetysten korvaus 2025]]+Verokompensaatiot[[#This Row],[Veromenetysten korvaus 2026]]+Verokompensaatiot[[#This Row],[Veromenetysten korvaus 2027]]</f>
        <v>2113630.1606417457</v>
      </c>
    </row>
    <row r="64" spans="1:8" x14ac:dyDescent="0.25">
      <c r="A64" s="32">
        <v>186</v>
      </c>
      <c r="B64" s="13" t="s">
        <v>71</v>
      </c>
      <c r="C64" s="164">
        <v>5476934.4101341143</v>
      </c>
      <c r="D64" s="164">
        <v>-78069.60294812551</v>
      </c>
      <c r="E64" s="164">
        <v>-2815168.4664406958</v>
      </c>
      <c r="F64" s="164">
        <v>-54956.249604007127</v>
      </c>
      <c r="G64" s="164">
        <v>532105.58347402082</v>
      </c>
      <c r="H64" s="298">
        <f>Verokompensaatiot[[#This Row],[Korvaukset vuosilta 2010-2023, €]]+Verokompensaatiot[[#This Row],[Veromenetysten korvaus 2024]]+Verokompensaatiot[[#This Row],[Veromenetysten korvaus 2025]]+Verokompensaatiot[[#This Row],[Veromenetysten korvaus 2026]]+Verokompensaatiot[[#This Row],[Veromenetysten korvaus 2027]]</f>
        <v>3060845.6746153068</v>
      </c>
    </row>
    <row r="65" spans="1:8" x14ac:dyDescent="0.25">
      <c r="A65" s="32">
        <v>202</v>
      </c>
      <c r="B65" s="13" t="s">
        <v>72</v>
      </c>
      <c r="C65" s="164">
        <v>3823613.8257266618</v>
      </c>
      <c r="D65" s="164">
        <v>-84699.916626238351</v>
      </c>
      <c r="E65" s="164">
        <v>-2434802.2342072586</v>
      </c>
      <c r="F65" s="164">
        <v>-38583.997790688125</v>
      </c>
      <c r="G65" s="164">
        <v>407667.84634466958</v>
      </c>
      <c r="H65" s="298">
        <f>Verokompensaatiot[[#This Row],[Korvaukset vuosilta 2010-2023, €]]+Verokompensaatiot[[#This Row],[Veromenetysten korvaus 2024]]+Verokompensaatiot[[#This Row],[Veromenetysten korvaus 2025]]+Verokompensaatiot[[#This Row],[Veromenetysten korvaus 2026]]+Verokompensaatiot[[#This Row],[Veromenetysten korvaus 2027]]</f>
        <v>1673195.5234471464</v>
      </c>
    </row>
    <row r="66" spans="1:8" x14ac:dyDescent="0.25">
      <c r="A66" s="32">
        <v>204</v>
      </c>
      <c r="B66" s="13" t="s">
        <v>73</v>
      </c>
      <c r="C66" s="164">
        <v>625921.38121557003</v>
      </c>
      <c r="D66" s="164">
        <v>-7622.9627569143486</v>
      </c>
      <c r="E66" s="164">
        <v>-213293.81140049134</v>
      </c>
      <c r="F66" s="164">
        <v>2770.2752421926666</v>
      </c>
      <c r="G66" s="164">
        <v>51540.032650051151</v>
      </c>
      <c r="H66" s="298">
        <f>Verokompensaatiot[[#This Row],[Korvaukset vuosilta 2010-2023, €]]+Verokompensaatiot[[#This Row],[Veromenetysten korvaus 2024]]+Verokompensaatiot[[#This Row],[Veromenetysten korvaus 2025]]+Verokompensaatiot[[#This Row],[Veromenetysten korvaus 2026]]+Verokompensaatiot[[#This Row],[Veromenetysten korvaus 2027]]</f>
        <v>459314.91495040822</v>
      </c>
    </row>
    <row r="67" spans="1:8" x14ac:dyDescent="0.25">
      <c r="A67" s="32">
        <v>205</v>
      </c>
      <c r="B67" s="13" t="s">
        <v>74</v>
      </c>
      <c r="C67" s="164">
        <v>5725031.784805065</v>
      </c>
      <c r="D67" s="164">
        <v>-6910.8818579301087</v>
      </c>
      <c r="E67" s="164">
        <v>-2582027.2366346787</v>
      </c>
      <c r="F67" s="164">
        <v>28461.174613934654</v>
      </c>
      <c r="G67" s="164">
        <v>512481.54815851181</v>
      </c>
      <c r="H67" s="298">
        <f>Verokompensaatiot[[#This Row],[Korvaukset vuosilta 2010-2023, €]]+Verokompensaatiot[[#This Row],[Veromenetysten korvaus 2024]]+Verokompensaatiot[[#This Row],[Veromenetysten korvaus 2025]]+Verokompensaatiot[[#This Row],[Veromenetysten korvaus 2026]]+Verokompensaatiot[[#This Row],[Veromenetysten korvaus 2027]]</f>
        <v>3677036.3890849031</v>
      </c>
    </row>
    <row r="68" spans="1:8" x14ac:dyDescent="0.25">
      <c r="A68" s="32">
        <v>208</v>
      </c>
      <c r="B68" s="13" t="s">
        <v>75</v>
      </c>
      <c r="C68" s="164">
        <v>2430519.1975263674</v>
      </c>
      <c r="D68" s="164">
        <v>-7376.2791315075774</v>
      </c>
      <c r="E68" s="164">
        <v>-775174.21859611059</v>
      </c>
      <c r="F68" s="164">
        <v>8173.9969687907851</v>
      </c>
      <c r="G68" s="164">
        <v>194658.4264091131</v>
      </c>
      <c r="H68" s="298">
        <f>Verokompensaatiot[[#This Row],[Korvaukset vuosilta 2010-2023, €]]+Verokompensaatiot[[#This Row],[Veromenetysten korvaus 2024]]+Verokompensaatiot[[#This Row],[Veromenetysten korvaus 2025]]+Verokompensaatiot[[#This Row],[Veromenetysten korvaus 2026]]+Verokompensaatiot[[#This Row],[Veromenetysten korvaus 2027]]</f>
        <v>1850801.1231766534</v>
      </c>
    </row>
    <row r="69" spans="1:8" x14ac:dyDescent="0.25">
      <c r="A69" s="32">
        <v>211</v>
      </c>
      <c r="B69" s="13" t="s">
        <v>76</v>
      </c>
      <c r="C69" s="164">
        <v>4309006.4312020615</v>
      </c>
      <c r="D69" s="164">
        <v>-86875.951082001819</v>
      </c>
      <c r="E69" s="164">
        <v>-2826716.4680005722</v>
      </c>
      <c r="F69" s="164">
        <v>-21864.25439235671</v>
      </c>
      <c r="G69" s="164">
        <v>417182.50233396975</v>
      </c>
      <c r="H69" s="298">
        <f>Verokompensaatiot[[#This Row],[Korvaukset vuosilta 2010-2023, €]]+Verokompensaatiot[[#This Row],[Veromenetysten korvaus 2024]]+Verokompensaatiot[[#This Row],[Veromenetysten korvaus 2025]]+Verokompensaatiot[[#This Row],[Veromenetysten korvaus 2026]]+Verokompensaatiot[[#This Row],[Veromenetysten korvaus 2027]]</f>
        <v>1790732.2600611011</v>
      </c>
    </row>
    <row r="70" spans="1:8" x14ac:dyDescent="0.25">
      <c r="A70" s="32">
        <v>213</v>
      </c>
      <c r="B70" s="13" t="s">
        <v>77</v>
      </c>
      <c r="C70" s="164">
        <v>1126664.5288037318</v>
      </c>
      <c r="D70" s="164">
        <v>-16368.791765506567</v>
      </c>
      <c r="E70" s="164">
        <v>-337812.59908118763</v>
      </c>
      <c r="F70" s="164">
        <v>5076.732459937034</v>
      </c>
      <c r="G70" s="164">
        <v>91855.655977152564</v>
      </c>
      <c r="H70" s="298">
        <f>Verokompensaatiot[[#This Row],[Korvaukset vuosilta 2010-2023, €]]+Verokompensaatiot[[#This Row],[Veromenetysten korvaus 2024]]+Verokompensaatiot[[#This Row],[Veromenetysten korvaus 2025]]+Verokompensaatiot[[#This Row],[Veromenetysten korvaus 2026]]+Verokompensaatiot[[#This Row],[Veromenetysten korvaus 2027]]</f>
        <v>869415.52639412705</v>
      </c>
    </row>
    <row r="71" spans="1:8" x14ac:dyDescent="0.25">
      <c r="A71" s="32">
        <v>214</v>
      </c>
      <c r="B71" s="13" t="s">
        <v>78</v>
      </c>
      <c r="C71" s="164">
        <v>2642332.2678220179</v>
      </c>
      <c r="D71" s="164">
        <v>4609.9258001460439</v>
      </c>
      <c r="E71" s="164">
        <v>-868222.71913751832</v>
      </c>
      <c r="F71" s="164">
        <v>8545.7085235374561</v>
      </c>
      <c r="G71" s="164">
        <v>217902.63444652339</v>
      </c>
      <c r="H71" s="298">
        <f>Verokompensaatiot[[#This Row],[Korvaukset vuosilta 2010-2023, €]]+Verokompensaatiot[[#This Row],[Veromenetysten korvaus 2024]]+Verokompensaatiot[[#This Row],[Veromenetysten korvaus 2025]]+Verokompensaatiot[[#This Row],[Veromenetysten korvaus 2026]]+Verokompensaatiot[[#This Row],[Veromenetysten korvaus 2027]]</f>
        <v>2005167.8174547066</v>
      </c>
    </row>
    <row r="72" spans="1:8" x14ac:dyDescent="0.25">
      <c r="A72" s="32">
        <v>216</v>
      </c>
      <c r="B72" s="13" t="s">
        <v>79</v>
      </c>
      <c r="C72" s="164">
        <v>301479.03133509611</v>
      </c>
      <c r="D72" s="164">
        <v>-687.33554110710202</v>
      </c>
      <c r="E72" s="164">
        <v>-73478.203416065357</v>
      </c>
      <c r="F72" s="164">
        <v>1423.3316253421324</v>
      </c>
      <c r="G72" s="164">
        <v>24170.951862986331</v>
      </c>
      <c r="H72" s="298">
        <f>Verokompensaatiot[[#This Row],[Korvaukset vuosilta 2010-2023, €]]+Verokompensaatiot[[#This Row],[Veromenetysten korvaus 2024]]+Verokompensaatiot[[#This Row],[Veromenetysten korvaus 2025]]+Verokompensaatiot[[#This Row],[Veromenetysten korvaus 2026]]+Verokompensaatiot[[#This Row],[Veromenetysten korvaus 2027]]</f>
        <v>252907.77586625208</v>
      </c>
    </row>
    <row r="73" spans="1:8" x14ac:dyDescent="0.25">
      <c r="A73" s="32">
        <v>217</v>
      </c>
      <c r="B73" s="13" t="s">
        <v>80</v>
      </c>
      <c r="C73" s="164">
        <v>1064158.2011571038</v>
      </c>
      <c r="D73" s="164">
        <v>-12654.128782342796</v>
      </c>
      <c r="E73" s="164">
        <v>-457644.77174236166</v>
      </c>
      <c r="F73" s="164">
        <v>5701.4476885845343</v>
      </c>
      <c r="G73" s="164">
        <v>86666.658914286207</v>
      </c>
      <c r="H73" s="298">
        <f>Verokompensaatiot[[#This Row],[Korvaukset vuosilta 2010-2023, €]]+Verokompensaatiot[[#This Row],[Veromenetysten korvaus 2024]]+Verokompensaatiot[[#This Row],[Veromenetysten korvaus 2025]]+Verokompensaatiot[[#This Row],[Veromenetysten korvaus 2026]]+Verokompensaatiot[[#This Row],[Veromenetysten korvaus 2027]]</f>
        <v>686227.40723527002</v>
      </c>
    </row>
    <row r="74" spans="1:8" x14ac:dyDescent="0.25">
      <c r="A74" s="32">
        <v>218</v>
      </c>
      <c r="B74" s="13" t="s">
        <v>81</v>
      </c>
      <c r="C74" s="164">
        <v>340927.93071164901</v>
      </c>
      <c r="D74" s="164">
        <v>-4156.5162519142486</v>
      </c>
      <c r="E74" s="164">
        <v>-87377.570778844733</v>
      </c>
      <c r="F74" s="164">
        <v>1193.1701151249897</v>
      </c>
      <c r="G74" s="164">
        <v>24155.184627426359</v>
      </c>
      <c r="H74" s="298">
        <f>Verokompensaatiot[[#This Row],[Korvaukset vuosilta 2010-2023, €]]+Verokompensaatiot[[#This Row],[Veromenetysten korvaus 2024]]+Verokompensaatiot[[#This Row],[Veromenetysten korvaus 2025]]+Verokompensaatiot[[#This Row],[Veromenetysten korvaus 2026]]+Verokompensaatiot[[#This Row],[Veromenetysten korvaus 2027]]</f>
        <v>274742.19842344138</v>
      </c>
    </row>
    <row r="75" spans="1:8" x14ac:dyDescent="0.25">
      <c r="A75" s="32">
        <v>224</v>
      </c>
      <c r="B75" s="13" t="s">
        <v>82</v>
      </c>
      <c r="C75" s="164">
        <v>1484090.8745698924</v>
      </c>
      <c r="D75" s="164">
        <v>-49414.161021954918</v>
      </c>
      <c r="E75" s="164">
        <v>-632022.86562951514</v>
      </c>
      <c r="F75" s="164">
        <v>-1106.4712088936419</v>
      </c>
      <c r="G75" s="164">
        <v>128707.99760738357</v>
      </c>
      <c r="H75" s="298">
        <f>Verokompensaatiot[[#This Row],[Korvaukset vuosilta 2010-2023, €]]+Verokompensaatiot[[#This Row],[Veromenetysten korvaus 2024]]+Verokompensaatiot[[#This Row],[Veromenetysten korvaus 2025]]+Verokompensaatiot[[#This Row],[Veromenetysten korvaus 2026]]+Verokompensaatiot[[#This Row],[Veromenetysten korvaus 2027]]</f>
        <v>930255.37431691226</v>
      </c>
    </row>
    <row r="76" spans="1:8" x14ac:dyDescent="0.25">
      <c r="A76" s="32">
        <v>226</v>
      </c>
      <c r="B76" s="13" t="s">
        <v>83</v>
      </c>
      <c r="C76" s="164">
        <v>806360.18822150188</v>
      </c>
      <c r="D76" s="164">
        <v>-3052.0547335777237</v>
      </c>
      <c r="E76" s="164">
        <v>-241793.45411743215</v>
      </c>
      <c r="F76" s="164">
        <v>3915.3742497629451</v>
      </c>
      <c r="G76" s="164">
        <v>66646.750577356041</v>
      </c>
      <c r="H76" s="298">
        <f>Verokompensaatiot[[#This Row],[Korvaukset vuosilta 2010-2023, €]]+Verokompensaatiot[[#This Row],[Veromenetysten korvaus 2024]]+Verokompensaatiot[[#This Row],[Veromenetysten korvaus 2025]]+Verokompensaatiot[[#This Row],[Veromenetysten korvaus 2026]]+Verokompensaatiot[[#This Row],[Veromenetysten korvaus 2027]]</f>
        <v>632076.80419761105</v>
      </c>
    </row>
    <row r="77" spans="1:8" x14ac:dyDescent="0.25">
      <c r="A77" s="32">
        <v>230</v>
      </c>
      <c r="B77" s="13" t="s">
        <v>84</v>
      </c>
      <c r="C77" s="164">
        <v>591678.54719004012</v>
      </c>
      <c r="D77" s="164">
        <v>2846.7097255042809</v>
      </c>
      <c r="E77" s="164">
        <v>-123666.7238317186</v>
      </c>
      <c r="F77" s="164">
        <v>1972.1221222528141</v>
      </c>
      <c r="G77" s="164">
        <v>42250.677187250825</v>
      </c>
      <c r="H77" s="298">
        <f>Verokompensaatiot[[#This Row],[Korvaukset vuosilta 2010-2023, €]]+Verokompensaatiot[[#This Row],[Veromenetysten korvaus 2024]]+Verokompensaatiot[[#This Row],[Veromenetysten korvaus 2025]]+Verokompensaatiot[[#This Row],[Veromenetysten korvaus 2026]]+Verokompensaatiot[[#This Row],[Veromenetysten korvaus 2027]]</f>
        <v>515081.33239332942</v>
      </c>
    </row>
    <row r="78" spans="1:8" x14ac:dyDescent="0.25">
      <c r="A78" s="32">
        <v>231</v>
      </c>
      <c r="B78" s="13" t="s">
        <v>85</v>
      </c>
      <c r="C78" s="164">
        <v>224270.99566541263</v>
      </c>
      <c r="D78" s="164">
        <v>-1246.3639410380288</v>
      </c>
      <c r="E78" s="164">
        <v>-83845.022433221689</v>
      </c>
      <c r="F78" s="164">
        <v>1525.8261507333623</v>
      </c>
      <c r="G78" s="164">
        <v>22767.502572693567</v>
      </c>
      <c r="H78" s="298">
        <f>Verokompensaatiot[[#This Row],[Korvaukset vuosilta 2010-2023, €]]+Verokompensaatiot[[#This Row],[Veromenetysten korvaus 2024]]+Verokompensaatiot[[#This Row],[Veromenetysten korvaus 2025]]+Verokompensaatiot[[#This Row],[Veromenetysten korvaus 2026]]+Verokompensaatiot[[#This Row],[Veromenetysten korvaus 2027]]</f>
        <v>163472.93801457985</v>
      </c>
    </row>
    <row r="79" spans="1:8" x14ac:dyDescent="0.25">
      <c r="A79" s="32">
        <v>232</v>
      </c>
      <c r="B79" s="13" t="s">
        <v>86</v>
      </c>
      <c r="C79" s="164">
        <v>2831877.4419475589</v>
      </c>
      <c r="D79" s="164">
        <v>1967.1027031883168</v>
      </c>
      <c r="E79" s="164">
        <v>-1006484.232378429</v>
      </c>
      <c r="F79" s="164">
        <v>10182.411891490947</v>
      </c>
      <c r="G79" s="164">
        <v>226473.62355438145</v>
      </c>
      <c r="H79" s="298">
        <f>Verokompensaatiot[[#This Row],[Korvaukset vuosilta 2010-2023, €]]+Verokompensaatiot[[#This Row],[Veromenetysten korvaus 2024]]+Verokompensaatiot[[#This Row],[Veromenetysten korvaus 2025]]+Verokompensaatiot[[#This Row],[Veromenetysten korvaus 2026]]+Verokompensaatiot[[#This Row],[Veromenetysten korvaus 2027]]</f>
        <v>2064016.3477181909</v>
      </c>
    </row>
    <row r="80" spans="1:8" x14ac:dyDescent="0.25">
      <c r="A80" s="32">
        <v>233</v>
      </c>
      <c r="B80" s="13" t="s">
        <v>87</v>
      </c>
      <c r="C80" s="164">
        <v>3403075.8114378415</v>
      </c>
      <c r="D80" s="164">
        <v>-11068.960172852014</v>
      </c>
      <c r="E80" s="164">
        <v>-1091353.6796533908</v>
      </c>
      <c r="F80" s="164">
        <v>14578.022705914473</v>
      </c>
      <c r="G80" s="164">
        <v>259685.19554073134</v>
      </c>
      <c r="H80" s="298">
        <f>Verokompensaatiot[[#This Row],[Korvaukset vuosilta 2010-2023, €]]+Verokompensaatiot[[#This Row],[Veromenetysten korvaus 2024]]+Verokompensaatiot[[#This Row],[Veromenetysten korvaus 2025]]+Verokompensaatiot[[#This Row],[Veromenetysten korvaus 2026]]+Verokompensaatiot[[#This Row],[Veromenetysten korvaus 2027]]</f>
        <v>2574916.3898582445</v>
      </c>
    </row>
    <row r="81" spans="1:8" x14ac:dyDescent="0.25">
      <c r="A81" s="32">
        <v>235</v>
      </c>
      <c r="B81" s="13" t="s">
        <v>88</v>
      </c>
      <c r="C81" s="164">
        <v>662205.84094886249</v>
      </c>
      <c r="D81" s="164">
        <v>-6729.8321869220408</v>
      </c>
      <c r="E81" s="164">
        <v>-188186.23578759551</v>
      </c>
      <c r="F81" s="164">
        <v>-52907.263509710028</v>
      </c>
      <c r="G81" s="164">
        <v>78632.342922537107</v>
      </c>
      <c r="H81" s="298">
        <f>Verokompensaatiot[[#This Row],[Korvaukset vuosilta 2010-2023, €]]+Verokompensaatiot[[#This Row],[Veromenetysten korvaus 2024]]+Verokompensaatiot[[#This Row],[Veromenetysten korvaus 2025]]+Verokompensaatiot[[#This Row],[Veromenetysten korvaus 2026]]+Verokompensaatiot[[#This Row],[Veromenetysten korvaus 2027]]</f>
        <v>493014.852387172</v>
      </c>
    </row>
    <row r="82" spans="1:8" x14ac:dyDescent="0.25">
      <c r="A82" s="32">
        <v>236</v>
      </c>
      <c r="B82" s="13" t="s">
        <v>89</v>
      </c>
      <c r="C82" s="164">
        <v>896489.68078274722</v>
      </c>
      <c r="D82" s="164">
        <v>-8636.7222732605333</v>
      </c>
      <c r="E82" s="164">
        <v>-374354.40056763758</v>
      </c>
      <c r="F82" s="164">
        <v>4323.8639374147888</v>
      </c>
      <c r="G82" s="164">
        <v>69742.311210395768</v>
      </c>
      <c r="H82" s="298">
        <f>Verokompensaatiot[[#This Row],[Korvaukset vuosilta 2010-2023, €]]+Verokompensaatiot[[#This Row],[Veromenetysten korvaus 2024]]+Verokompensaatiot[[#This Row],[Veromenetysten korvaus 2025]]+Verokompensaatiot[[#This Row],[Veromenetysten korvaus 2026]]+Verokompensaatiot[[#This Row],[Veromenetysten korvaus 2027]]</f>
        <v>587564.7330896596</v>
      </c>
    </row>
    <row r="83" spans="1:8" x14ac:dyDescent="0.25">
      <c r="A83" s="32">
        <v>239</v>
      </c>
      <c r="B83" s="13" t="s">
        <v>90</v>
      </c>
      <c r="C83" s="164">
        <v>464543.67246879428</v>
      </c>
      <c r="D83" s="164">
        <v>-2243.5300380938052</v>
      </c>
      <c r="E83" s="164">
        <v>-152359.19775809319</v>
      </c>
      <c r="F83" s="164">
        <v>1690.9968364282161</v>
      </c>
      <c r="G83" s="164">
        <v>34612.894483249285</v>
      </c>
      <c r="H83" s="298">
        <f>Verokompensaatiot[[#This Row],[Korvaukset vuosilta 2010-2023, €]]+Verokompensaatiot[[#This Row],[Veromenetysten korvaus 2024]]+Verokompensaatiot[[#This Row],[Veromenetysten korvaus 2025]]+Verokompensaatiot[[#This Row],[Veromenetysten korvaus 2026]]+Verokompensaatiot[[#This Row],[Veromenetysten korvaus 2027]]</f>
        <v>346244.83599228482</v>
      </c>
    </row>
    <row r="84" spans="1:8" x14ac:dyDescent="0.25">
      <c r="A84" s="32">
        <v>240</v>
      </c>
      <c r="B84" s="13" t="s">
        <v>91</v>
      </c>
      <c r="C84" s="164">
        <v>3195185.7131914506</v>
      </c>
      <c r="D84" s="164">
        <v>19632.211339547281</v>
      </c>
      <c r="E84" s="164">
        <v>-1408534.7817503214</v>
      </c>
      <c r="F84" s="164">
        <v>17341.781500182802</v>
      </c>
      <c r="G84" s="164">
        <v>290632.42222588434</v>
      </c>
      <c r="H84" s="298">
        <f>Verokompensaatiot[[#This Row],[Korvaukset vuosilta 2010-2023, €]]+Verokompensaatiot[[#This Row],[Veromenetysten korvaus 2024]]+Verokompensaatiot[[#This Row],[Veromenetysten korvaus 2025]]+Verokompensaatiot[[#This Row],[Veromenetysten korvaus 2026]]+Verokompensaatiot[[#This Row],[Veromenetysten korvaus 2027]]</f>
        <v>2114257.3465067437</v>
      </c>
    </row>
    <row r="85" spans="1:8" x14ac:dyDescent="0.25">
      <c r="A85" s="32">
        <v>241</v>
      </c>
      <c r="B85" s="13" t="s">
        <v>92</v>
      </c>
      <c r="C85" s="164">
        <v>1149668.2692131842</v>
      </c>
      <c r="D85" s="164">
        <v>-17125.707925909752</v>
      </c>
      <c r="E85" s="164">
        <v>-623107.69379535713</v>
      </c>
      <c r="F85" s="164">
        <v>3913.2193135175453</v>
      </c>
      <c r="G85" s="164">
        <v>101041.63394708736</v>
      </c>
      <c r="H85" s="298">
        <f>Verokompensaatiot[[#This Row],[Korvaukset vuosilta 2010-2023, €]]+Verokompensaatiot[[#This Row],[Veromenetysten korvaus 2024]]+Verokompensaatiot[[#This Row],[Veromenetysten korvaus 2025]]+Verokompensaatiot[[#This Row],[Veromenetysten korvaus 2026]]+Verokompensaatiot[[#This Row],[Veromenetysten korvaus 2027]]</f>
        <v>614389.72075252235</v>
      </c>
    </row>
    <row r="86" spans="1:8" x14ac:dyDescent="0.25">
      <c r="A86" s="32">
        <v>244</v>
      </c>
      <c r="B86" s="13" t="s">
        <v>93</v>
      </c>
      <c r="C86" s="164">
        <v>2097985.6613888899</v>
      </c>
      <c r="D86" s="164">
        <v>-22608.691577213824</v>
      </c>
      <c r="E86" s="164">
        <v>-1595586.8156310872</v>
      </c>
      <c r="F86" s="164">
        <v>-8448.1031800002256</v>
      </c>
      <c r="G86" s="164">
        <v>222582.67869563526</v>
      </c>
      <c r="H86" s="298">
        <f>Verokompensaatiot[[#This Row],[Korvaukset vuosilta 2010-2023, €]]+Verokompensaatiot[[#This Row],[Veromenetysten korvaus 2024]]+Verokompensaatiot[[#This Row],[Veromenetysten korvaus 2025]]+Verokompensaatiot[[#This Row],[Veromenetysten korvaus 2026]]+Verokompensaatiot[[#This Row],[Veromenetysten korvaus 2027]]</f>
        <v>693924.72969622398</v>
      </c>
    </row>
    <row r="87" spans="1:8" x14ac:dyDescent="0.25">
      <c r="A87" s="32">
        <v>245</v>
      </c>
      <c r="B87" s="13" t="s">
        <v>94</v>
      </c>
      <c r="C87" s="164">
        <v>4834905.5185733456</v>
      </c>
      <c r="D87" s="164">
        <v>-10611.50260146337</v>
      </c>
      <c r="E87" s="164">
        <v>-2167838.7039671154</v>
      </c>
      <c r="F87" s="164">
        <v>-21389.327859946014</v>
      </c>
      <c r="G87" s="164">
        <v>438763.25245760928</v>
      </c>
      <c r="H87" s="298">
        <f>Verokompensaatiot[[#This Row],[Korvaukset vuosilta 2010-2023, €]]+Verokompensaatiot[[#This Row],[Veromenetysten korvaus 2024]]+Verokompensaatiot[[#This Row],[Veromenetysten korvaus 2025]]+Verokompensaatiot[[#This Row],[Veromenetysten korvaus 2026]]+Verokompensaatiot[[#This Row],[Veromenetysten korvaus 2027]]</f>
        <v>3073829.2366024302</v>
      </c>
    </row>
    <row r="88" spans="1:8" x14ac:dyDescent="0.25">
      <c r="A88" s="32">
        <v>249</v>
      </c>
      <c r="B88" s="13" t="s">
        <v>95</v>
      </c>
      <c r="C88" s="164">
        <v>1689805.5154613359</v>
      </c>
      <c r="D88" s="164">
        <v>-24391.308529651425</v>
      </c>
      <c r="E88" s="164">
        <v>-660548.12828140042</v>
      </c>
      <c r="F88" s="164">
        <v>5603.5469516277981</v>
      </c>
      <c r="G88" s="164">
        <v>152956.04621613034</v>
      </c>
      <c r="H88" s="298">
        <f>Verokompensaatiot[[#This Row],[Korvaukset vuosilta 2010-2023, €]]+Verokompensaatiot[[#This Row],[Veromenetysten korvaus 2024]]+Verokompensaatiot[[#This Row],[Veromenetysten korvaus 2025]]+Verokompensaatiot[[#This Row],[Veromenetysten korvaus 2026]]+Verokompensaatiot[[#This Row],[Veromenetysten korvaus 2027]]</f>
        <v>1163425.6718180422</v>
      </c>
    </row>
    <row r="89" spans="1:8" x14ac:dyDescent="0.25">
      <c r="A89" s="32">
        <v>250</v>
      </c>
      <c r="B89" s="13" t="s">
        <v>96</v>
      </c>
      <c r="C89" s="164">
        <v>443555.78617089614</v>
      </c>
      <c r="D89" s="164">
        <v>-2263.6174868858229</v>
      </c>
      <c r="E89" s="164">
        <v>-111356.96847736332</v>
      </c>
      <c r="F89" s="164">
        <v>1209.6059952856344</v>
      </c>
      <c r="G89" s="164">
        <v>33319.467839365891</v>
      </c>
      <c r="H89" s="298">
        <f>Verokompensaatiot[[#This Row],[Korvaukset vuosilta 2010-2023, €]]+Verokompensaatiot[[#This Row],[Veromenetysten korvaus 2024]]+Verokompensaatiot[[#This Row],[Veromenetysten korvaus 2025]]+Verokompensaatiot[[#This Row],[Veromenetysten korvaus 2026]]+Verokompensaatiot[[#This Row],[Veromenetysten korvaus 2027]]</f>
        <v>364464.27404129854</v>
      </c>
    </row>
    <row r="90" spans="1:8" x14ac:dyDescent="0.25">
      <c r="A90" s="32">
        <v>256</v>
      </c>
      <c r="B90" s="13" t="s">
        <v>97</v>
      </c>
      <c r="C90" s="164">
        <v>342078.91533434647</v>
      </c>
      <c r="D90" s="164">
        <v>1236.29663379463</v>
      </c>
      <c r="E90" s="164">
        <v>-91172.116452679969</v>
      </c>
      <c r="F90" s="164">
        <v>1974.724417756996</v>
      </c>
      <c r="G90" s="164">
        <v>27497.908913096318</v>
      </c>
      <c r="H90" s="298">
        <f>Verokompensaatiot[[#This Row],[Korvaukset vuosilta 2010-2023, €]]+Verokompensaatiot[[#This Row],[Veromenetysten korvaus 2024]]+Verokompensaatiot[[#This Row],[Veromenetysten korvaus 2025]]+Verokompensaatiot[[#This Row],[Veromenetysten korvaus 2026]]+Verokompensaatiot[[#This Row],[Veromenetysten korvaus 2027]]</f>
        <v>281615.72884631442</v>
      </c>
    </row>
    <row r="91" spans="1:8" x14ac:dyDescent="0.25">
      <c r="A91" s="32">
        <v>257</v>
      </c>
      <c r="B91" s="13" t="s">
        <v>98</v>
      </c>
      <c r="C91" s="164">
        <v>4555795.7102231998</v>
      </c>
      <c r="D91" s="164">
        <v>-55408.148760037038</v>
      </c>
      <c r="E91" s="164">
        <v>-2009747.6079681634</v>
      </c>
      <c r="F91" s="164">
        <v>-118692.99075609083</v>
      </c>
      <c r="G91" s="164">
        <v>441769.14319442818</v>
      </c>
      <c r="H91" s="298">
        <f>Verokompensaatiot[[#This Row],[Korvaukset vuosilta 2010-2023, €]]+Verokompensaatiot[[#This Row],[Veromenetysten korvaus 2024]]+Verokompensaatiot[[#This Row],[Veromenetysten korvaus 2025]]+Verokompensaatiot[[#This Row],[Veromenetysten korvaus 2026]]+Verokompensaatiot[[#This Row],[Veromenetysten korvaus 2027]]</f>
        <v>2813716.1059333361</v>
      </c>
    </row>
    <row r="92" spans="1:8" x14ac:dyDescent="0.25">
      <c r="A92" s="32">
        <v>260</v>
      </c>
      <c r="B92" s="13" t="s">
        <v>99</v>
      </c>
      <c r="C92" s="164">
        <v>2114261.2532293946</v>
      </c>
      <c r="D92" s="164">
        <v>-9740.3396751202472</v>
      </c>
      <c r="E92" s="164">
        <v>-495230.18338128505</v>
      </c>
      <c r="F92" s="164">
        <v>9379.0097991758466</v>
      </c>
      <c r="G92" s="164">
        <v>162124.41999215525</v>
      </c>
      <c r="H92" s="298">
        <f>Verokompensaatiot[[#This Row],[Korvaukset vuosilta 2010-2023, €]]+Verokompensaatiot[[#This Row],[Veromenetysten korvaus 2024]]+Verokompensaatiot[[#This Row],[Veromenetysten korvaus 2025]]+Verokompensaatiot[[#This Row],[Veromenetysten korvaus 2026]]+Verokompensaatiot[[#This Row],[Veromenetysten korvaus 2027]]</f>
        <v>1780794.1599643205</v>
      </c>
    </row>
    <row r="93" spans="1:8" x14ac:dyDescent="0.25">
      <c r="A93" s="32">
        <v>261</v>
      </c>
      <c r="B93" s="13" t="s">
        <v>100</v>
      </c>
      <c r="C93" s="164">
        <v>1227445.6298316219</v>
      </c>
      <c r="D93" s="164">
        <v>-20274.40309299302</v>
      </c>
      <c r="E93" s="164">
        <v>-419711.3424278727</v>
      </c>
      <c r="F93" s="164">
        <v>4438.6746355798141</v>
      </c>
      <c r="G93" s="164">
        <v>96994.693634486524</v>
      </c>
      <c r="H93" s="298">
        <f>Verokompensaatiot[[#This Row],[Korvaukset vuosilta 2010-2023, €]]+Verokompensaatiot[[#This Row],[Veromenetysten korvaus 2024]]+Verokompensaatiot[[#This Row],[Veromenetysten korvaus 2025]]+Verokompensaatiot[[#This Row],[Veromenetysten korvaus 2026]]+Verokompensaatiot[[#This Row],[Veromenetysten korvaus 2027]]</f>
        <v>888893.25258082256</v>
      </c>
    </row>
    <row r="94" spans="1:8" x14ac:dyDescent="0.25">
      <c r="A94" s="32">
        <v>263</v>
      </c>
      <c r="B94" s="13" t="s">
        <v>101</v>
      </c>
      <c r="C94" s="164">
        <v>1812826.8815624351</v>
      </c>
      <c r="D94" s="164">
        <v>-6899.877684535455</v>
      </c>
      <c r="E94" s="164">
        <v>-507862.2529446237</v>
      </c>
      <c r="F94" s="164">
        <v>8435.9179931745639</v>
      </c>
      <c r="G94" s="164">
        <v>138860.56752085837</v>
      </c>
      <c r="H94" s="298">
        <f>Verokompensaatiot[[#This Row],[Korvaukset vuosilta 2010-2023, €]]+Verokompensaatiot[[#This Row],[Veromenetysten korvaus 2024]]+Verokompensaatiot[[#This Row],[Veromenetysten korvaus 2025]]+Verokompensaatiot[[#This Row],[Veromenetysten korvaus 2026]]+Verokompensaatiot[[#This Row],[Veromenetysten korvaus 2027]]</f>
        <v>1445361.2364473091</v>
      </c>
    </row>
    <row r="95" spans="1:8" x14ac:dyDescent="0.25">
      <c r="A95" s="32">
        <v>265</v>
      </c>
      <c r="B95" s="13" t="s">
        <v>102</v>
      </c>
      <c r="C95" s="164">
        <v>246432.62327001279</v>
      </c>
      <c r="D95" s="164">
        <v>-2238.0091572978954</v>
      </c>
      <c r="E95" s="164">
        <v>-68135.673543573721</v>
      </c>
      <c r="F95" s="164">
        <v>1341.132922026871</v>
      </c>
      <c r="G95" s="164">
        <v>20319.083116073052</v>
      </c>
      <c r="H95" s="298">
        <f>Verokompensaatiot[[#This Row],[Korvaukset vuosilta 2010-2023, €]]+Verokompensaatiot[[#This Row],[Veromenetysten korvaus 2024]]+Verokompensaatiot[[#This Row],[Veromenetysten korvaus 2025]]+Verokompensaatiot[[#This Row],[Veromenetysten korvaus 2026]]+Verokompensaatiot[[#This Row],[Veromenetysten korvaus 2027]]</f>
        <v>197719.15660724111</v>
      </c>
    </row>
    <row r="96" spans="1:8" x14ac:dyDescent="0.25">
      <c r="A96" s="32">
        <v>271</v>
      </c>
      <c r="B96" s="13" t="s">
        <v>103</v>
      </c>
      <c r="C96" s="164">
        <v>1428589.0970270741</v>
      </c>
      <c r="D96" s="164">
        <v>-17662.989862291393</v>
      </c>
      <c r="E96" s="164">
        <v>-494957.24352616747</v>
      </c>
      <c r="F96" s="164">
        <v>6483.0900453238701</v>
      </c>
      <c r="G96" s="164">
        <v>114658.3021034097</v>
      </c>
      <c r="H96" s="298">
        <f>Verokompensaatiot[[#This Row],[Korvaukset vuosilta 2010-2023, €]]+Verokompensaatiot[[#This Row],[Veromenetysten korvaus 2024]]+Verokompensaatiot[[#This Row],[Veromenetysten korvaus 2025]]+Verokompensaatiot[[#This Row],[Veromenetysten korvaus 2026]]+Verokompensaatiot[[#This Row],[Veromenetysten korvaus 2027]]</f>
        <v>1037110.2557873487</v>
      </c>
    </row>
    <row r="97" spans="1:8" x14ac:dyDescent="0.25">
      <c r="A97" s="32">
        <v>272</v>
      </c>
      <c r="B97" s="13" t="s">
        <v>104</v>
      </c>
      <c r="C97" s="164">
        <v>7554623.8483991884</v>
      </c>
      <c r="D97" s="164">
        <v>24511.701197499409</v>
      </c>
      <c r="E97" s="164">
        <v>-3727047.3249512766</v>
      </c>
      <c r="F97" s="164">
        <v>23250.184441571153</v>
      </c>
      <c r="G97" s="164">
        <v>691918.36650610389</v>
      </c>
      <c r="H97" s="298">
        <f>Verokompensaatiot[[#This Row],[Korvaukset vuosilta 2010-2023, €]]+Verokompensaatiot[[#This Row],[Veromenetysten korvaus 2024]]+Verokompensaatiot[[#This Row],[Veromenetysten korvaus 2025]]+Verokompensaatiot[[#This Row],[Veromenetysten korvaus 2026]]+Verokompensaatiot[[#This Row],[Veromenetysten korvaus 2027]]</f>
        <v>4567256.7755930861</v>
      </c>
    </row>
    <row r="98" spans="1:8" x14ac:dyDescent="0.25">
      <c r="A98" s="32">
        <v>273</v>
      </c>
      <c r="B98" s="13" t="s">
        <v>105</v>
      </c>
      <c r="C98" s="164">
        <v>755593.04019599035</v>
      </c>
      <c r="D98" s="164">
        <v>-10277.745878527101</v>
      </c>
      <c r="E98" s="164">
        <v>-320242.23390250833</v>
      </c>
      <c r="F98" s="164">
        <v>3638.2278915264983</v>
      </c>
      <c r="G98" s="164">
        <v>61019.664653024978</v>
      </c>
      <c r="H98" s="298">
        <f>Verokompensaatiot[[#This Row],[Korvaukset vuosilta 2010-2023, €]]+Verokompensaatiot[[#This Row],[Veromenetysten korvaus 2024]]+Verokompensaatiot[[#This Row],[Veromenetysten korvaus 2025]]+Verokompensaatiot[[#This Row],[Veromenetysten korvaus 2026]]+Verokompensaatiot[[#This Row],[Veromenetysten korvaus 2027]]</f>
        <v>489730.95295950642</v>
      </c>
    </row>
    <row r="99" spans="1:8" x14ac:dyDescent="0.25">
      <c r="A99" s="32">
        <v>275</v>
      </c>
      <c r="B99" s="13" t="s">
        <v>106</v>
      </c>
      <c r="C99" s="164">
        <v>533578.40248448518</v>
      </c>
      <c r="D99" s="164">
        <v>-11265.619631695183</v>
      </c>
      <c r="E99" s="164">
        <v>-180433.90178278243</v>
      </c>
      <c r="F99" s="164">
        <v>2560.5407923749744</v>
      </c>
      <c r="G99" s="164">
        <v>45854.685023629587</v>
      </c>
      <c r="H99" s="298">
        <f>Verokompensaatiot[[#This Row],[Korvaukset vuosilta 2010-2023, €]]+Verokompensaatiot[[#This Row],[Veromenetysten korvaus 2024]]+Verokompensaatiot[[#This Row],[Veromenetysten korvaus 2025]]+Verokompensaatiot[[#This Row],[Veromenetysten korvaus 2026]]+Verokompensaatiot[[#This Row],[Veromenetysten korvaus 2027]]</f>
        <v>390294.10688601213</v>
      </c>
    </row>
    <row r="100" spans="1:8" x14ac:dyDescent="0.25">
      <c r="A100" s="32">
        <v>276</v>
      </c>
      <c r="B100" s="13" t="s">
        <v>107</v>
      </c>
      <c r="C100" s="164">
        <v>2027800.9120636731</v>
      </c>
      <c r="D100" s="164">
        <v>-35380.710403282828</v>
      </c>
      <c r="E100" s="164">
        <v>-1330876.6841281597</v>
      </c>
      <c r="F100" s="164">
        <v>2019.8938120394355</v>
      </c>
      <c r="G100" s="164">
        <v>188214.52446256453</v>
      </c>
      <c r="H100" s="298">
        <f>Verokompensaatiot[[#This Row],[Korvaukset vuosilta 2010-2023, €]]+Verokompensaatiot[[#This Row],[Veromenetysten korvaus 2024]]+Verokompensaatiot[[#This Row],[Veromenetysten korvaus 2025]]+Verokompensaatiot[[#This Row],[Veromenetysten korvaus 2026]]+Verokompensaatiot[[#This Row],[Veromenetysten korvaus 2027]]</f>
        <v>851777.93580683449</v>
      </c>
    </row>
    <row r="101" spans="1:8" x14ac:dyDescent="0.25">
      <c r="A101" s="32">
        <v>280</v>
      </c>
      <c r="B101" s="13" t="s">
        <v>108</v>
      </c>
      <c r="C101" s="164">
        <v>505168.02661108016</v>
      </c>
      <c r="D101" s="164">
        <v>-7961.2831847093257</v>
      </c>
      <c r="E101" s="164">
        <v>-124313.77477306986</v>
      </c>
      <c r="F101" s="164">
        <v>2132.381397211374</v>
      </c>
      <c r="G101" s="164">
        <v>40372.619049054068</v>
      </c>
      <c r="H101" s="298">
        <f>Verokompensaatiot[[#This Row],[Korvaukset vuosilta 2010-2023, €]]+Verokompensaatiot[[#This Row],[Veromenetysten korvaus 2024]]+Verokompensaatiot[[#This Row],[Veromenetysten korvaus 2025]]+Verokompensaatiot[[#This Row],[Veromenetysten korvaus 2026]]+Verokompensaatiot[[#This Row],[Veromenetysten korvaus 2027]]</f>
        <v>415397.96909956646</v>
      </c>
    </row>
    <row r="102" spans="1:8" x14ac:dyDescent="0.25">
      <c r="A102" s="32">
        <v>284</v>
      </c>
      <c r="B102" s="13" t="s">
        <v>109</v>
      </c>
      <c r="C102" s="164">
        <v>510917.09850622597</v>
      </c>
      <c r="D102" s="164">
        <v>-3742.2347966200286</v>
      </c>
      <c r="E102" s="164">
        <v>-86822.967024934202</v>
      </c>
      <c r="F102" s="164">
        <v>1711.4402696299433</v>
      </c>
      <c r="G102" s="164">
        <v>35667.002561189584</v>
      </c>
      <c r="H102" s="298">
        <f>Verokompensaatiot[[#This Row],[Korvaukset vuosilta 2010-2023, €]]+Verokompensaatiot[[#This Row],[Veromenetysten korvaus 2024]]+Verokompensaatiot[[#This Row],[Veromenetysten korvaus 2025]]+Verokompensaatiot[[#This Row],[Veromenetysten korvaus 2026]]+Verokompensaatiot[[#This Row],[Veromenetysten korvaus 2027]]</f>
        <v>457730.33951549127</v>
      </c>
    </row>
    <row r="103" spans="1:8" x14ac:dyDescent="0.25">
      <c r="A103" s="32">
        <v>285</v>
      </c>
      <c r="B103" s="13" t="s">
        <v>110</v>
      </c>
      <c r="C103" s="164">
        <v>7795134.9180065207</v>
      </c>
      <c r="D103" s="164">
        <v>-19201.476207810745</v>
      </c>
      <c r="E103" s="164">
        <v>-3688162.7203484317</v>
      </c>
      <c r="F103" s="164">
        <v>28829.813161950991</v>
      </c>
      <c r="G103" s="164">
        <v>759192.29901471094</v>
      </c>
      <c r="H103" s="298">
        <f>Verokompensaatiot[[#This Row],[Korvaukset vuosilta 2010-2023, €]]+Verokompensaatiot[[#This Row],[Veromenetysten korvaus 2024]]+Verokompensaatiot[[#This Row],[Veromenetysten korvaus 2025]]+Verokompensaatiot[[#This Row],[Veromenetysten korvaus 2026]]+Verokompensaatiot[[#This Row],[Veromenetysten korvaus 2027]]</f>
        <v>4875792.8336269408</v>
      </c>
    </row>
    <row r="104" spans="1:8" x14ac:dyDescent="0.25">
      <c r="A104" s="32">
        <v>286</v>
      </c>
      <c r="B104" s="13" t="s">
        <v>111</v>
      </c>
      <c r="C104" s="164">
        <v>13075249.793361761</v>
      </c>
      <c r="D104" s="164">
        <v>-161472.9118287848</v>
      </c>
      <c r="E104" s="164">
        <v>-5581453.7904420206</v>
      </c>
      <c r="F104" s="164">
        <v>35199.737208249098</v>
      </c>
      <c r="G104" s="164">
        <v>1155058.0411467419</v>
      </c>
      <c r="H104" s="298">
        <f>Verokompensaatiot[[#This Row],[Korvaukset vuosilta 2010-2023, €]]+Verokompensaatiot[[#This Row],[Veromenetysten korvaus 2024]]+Verokompensaatiot[[#This Row],[Veromenetysten korvaus 2025]]+Verokompensaatiot[[#This Row],[Veromenetysten korvaus 2026]]+Verokompensaatiot[[#This Row],[Veromenetysten korvaus 2027]]</f>
        <v>8522580.8694459461</v>
      </c>
    </row>
    <row r="105" spans="1:8" x14ac:dyDescent="0.25">
      <c r="A105" s="32">
        <v>287</v>
      </c>
      <c r="B105" s="13" t="s">
        <v>112</v>
      </c>
      <c r="C105" s="164">
        <v>1442594.627989911</v>
      </c>
      <c r="D105" s="164">
        <v>-4716.0736271819642</v>
      </c>
      <c r="E105" s="164">
        <v>-358642.87333452317</v>
      </c>
      <c r="F105" s="164">
        <v>5478.8763005819192</v>
      </c>
      <c r="G105" s="164">
        <v>107694.37214143314</v>
      </c>
      <c r="H105" s="298">
        <f>Verokompensaatiot[[#This Row],[Korvaukset vuosilta 2010-2023, €]]+Verokompensaatiot[[#This Row],[Veromenetysten korvaus 2024]]+Verokompensaatiot[[#This Row],[Veromenetysten korvaus 2025]]+Verokompensaatiot[[#This Row],[Veromenetysten korvaus 2026]]+Verokompensaatiot[[#This Row],[Veromenetysten korvaus 2027]]</f>
        <v>1192408.929470221</v>
      </c>
    </row>
    <row r="106" spans="1:8" x14ac:dyDescent="0.25">
      <c r="A106" s="32">
        <v>288</v>
      </c>
      <c r="B106" s="13" t="s">
        <v>113</v>
      </c>
      <c r="C106" s="164">
        <v>1335863.8451157999</v>
      </c>
      <c r="D106" s="164">
        <v>-11030.540760471424</v>
      </c>
      <c r="E106" s="164">
        <v>-393732.74382984248</v>
      </c>
      <c r="F106" s="164">
        <v>3058.0164991951078</v>
      </c>
      <c r="G106" s="164">
        <v>107047.76980929899</v>
      </c>
      <c r="H106" s="298">
        <f>Verokompensaatiot[[#This Row],[Korvaukset vuosilta 2010-2023, €]]+Verokompensaatiot[[#This Row],[Veromenetysten korvaus 2024]]+Verokompensaatiot[[#This Row],[Veromenetysten korvaus 2025]]+Verokompensaatiot[[#This Row],[Veromenetysten korvaus 2026]]+Verokompensaatiot[[#This Row],[Veromenetysten korvaus 2027]]</f>
        <v>1041206.3468339802</v>
      </c>
    </row>
    <row r="107" spans="1:8" x14ac:dyDescent="0.25">
      <c r="A107" s="32">
        <v>290</v>
      </c>
      <c r="B107" s="13" t="s">
        <v>114</v>
      </c>
      <c r="C107" s="164">
        <v>1696306.0079607312</v>
      </c>
      <c r="D107" s="164">
        <v>5948.0713953219629</v>
      </c>
      <c r="E107" s="164">
        <v>-582148.12259222451</v>
      </c>
      <c r="F107" s="164">
        <v>8845.4514761643986</v>
      </c>
      <c r="G107" s="164">
        <v>139079.9125115643</v>
      </c>
      <c r="H107" s="298">
        <f>Verokompensaatiot[[#This Row],[Korvaukset vuosilta 2010-2023, €]]+Verokompensaatiot[[#This Row],[Veromenetysten korvaus 2024]]+Verokompensaatiot[[#This Row],[Veromenetysten korvaus 2025]]+Verokompensaatiot[[#This Row],[Veromenetysten korvaus 2026]]+Verokompensaatiot[[#This Row],[Veromenetysten korvaus 2027]]</f>
        <v>1268031.3207515574</v>
      </c>
    </row>
    <row r="108" spans="1:8" x14ac:dyDescent="0.25">
      <c r="A108" s="32">
        <v>291</v>
      </c>
      <c r="B108" s="36" t="s">
        <v>115</v>
      </c>
      <c r="C108" s="164">
        <v>449064.00983901822</v>
      </c>
      <c r="D108" s="164">
        <v>-10990.4784892385</v>
      </c>
      <c r="E108" s="164">
        <v>-111936.49192382129</v>
      </c>
      <c r="F108" s="164">
        <v>2400.7732037041887</v>
      </c>
      <c r="G108" s="164">
        <v>38608.689847234418</v>
      </c>
      <c r="H108" s="298">
        <f>Verokompensaatiot[[#This Row],[Korvaukset vuosilta 2010-2023, €]]+Verokompensaatiot[[#This Row],[Veromenetysten korvaus 2024]]+Verokompensaatiot[[#This Row],[Veromenetysten korvaus 2025]]+Verokompensaatiot[[#This Row],[Veromenetysten korvaus 2026]]+Verokompensaatiot[[#This Row],[Veromenetysten korvaus 2027]]</f>
        <v>367146.50247689709</v>
      </c>
    </row>
    <row r="109" spans="1:8" x14ac:dyDescent="0.25">
      <c r="A109" s="32">
        <v>297</v>
      </c>
      <c r="B109" s="13" t="s">
        <v>116</v>
      </c>
      <c r="C109" s="164">
        <v>19198097.359689422</v>
      </c>
      <c r="D109" s="164">
        <v>11985.211925024974</v>
      </c>
      <c r="E109" s="164">
        <v>-7016982.2991589308</v>
      </c>
      <c r="F109" s="164">
        <v>16886.495175743112</v>
      </c>
      <c r="G109" s="164">
        <v>1774341.7684373506</v>
      </c>
      <c r="H109" s="298">
        <f>Verokompensaatiot[[#This Row],[Korvaukset vuosilta 2010-2023, €]]+Verokompensaatiot[[#This Row],[Veromenetysten korvaus 2024]]+Verokompensaatiot[[#This Row],[Veromenetysten korvaus 2025]]+Verokompensaatiot[[#This Row],[Veromenetysten korvaus 2026]]+Verokompensaatiot[[#This Row],[Veromenetysten korvaus 2027]]</f>
        <v>13984328.536068611</v>
      </c>
    </row>
    <row r="110" spans="1:8" x14ac:dyDescent="0.25">
      <c r="A110" s="299">
        <v>300</v>
      </c>
      <c r="B110" s="13" t="s">
        <v>117</v>
      </c>
      <c r="C110" s="164">
        <v>777950.7405079694</v>
      </c>
      <c r="D110" s="164">
        <v>-11119.314399482691</v>
      </c>
      <c r="E110" s="164">
        <v>-207520.2862109743</v>
      </c>
      <c r="F110" s="164">
        <v>2909.5911740235374</v>
      </c>
      <c r="G110" s="164">
        <v>60325.074659695914</v>
      </c>
      <c r="H110" s="298">
        <f>Verokompensaatiot[[#This Row],[Korvaukset vuosilta 2010-2023, €]]+Verokompensaatiot[[#This Row],[Veromenetysten korvaus 2024]]+Verokompensaatiot[[#This Row],[Veromenetysten korvaus 2025]]+Verokompensaatiot[[#This Row],[Veromenetysten korvaus 2026]]+Verokompensaatiot[[#This Row],[Veromenetysten korvaus 2027]]</f>
        <v>622545.80573123193</v>
      </c>
    </row>
    <row r="111" spans="1:8" x14ac:dyDescent="0.25">
      <c r="A111" s="32">
        <v>301</v>
      </c>
      <c r="B111" s="13" t="s">
        <v>118</v>
      </c>
      <c r="C111" s="164">
        <v>4466289.7991133537</v>
      </c>
      <c r="D111" s="164">
        <v>-35903.693450620878</v>
      </c>
      <c r="E111" s="164">
        <v>-1262591.8698312338</v>
      </c>
      <c r="F111" s="164">
        <v>17564.59554076779</v>
      </c>
      <c r="G111" s="164">
        <v>333204.20303870441</v>
      </c>
      <c r="H111" s="298">
        <f>Verokompensaatiot[[#This Row],[Korvaukset vuosilta 2010-2023, €]]+Verokompensaatiot[[#This Row],[Veromenetysten korvaus 2024]]+Verokompensaatiot[[#This Row],[Veromenetysten korvaus 2025]]+Verokompensaatiot[[#This Row],[Veromenetysten korvaus 2026]]+Verokompensaatiot[[#This Row],[Veromenetysten korvaus 2027]]</f>
        <v>3518563.0344109712</v>
      </c>
    </row>
    <row r="112" spans="1:8" x14ac:dyDescent="0.25">
      <c r="A112" s="32">
        <v>304</v>
      </c>
      <c r="B112" s="13" t="s">
        <v>119</v>
      </c>
      <c r="C112" s="164">
        <v>180430.88589154329</v>
      </c>
      <c r="D112" s="164">
        <v>-5408.3362132371767</v>
      </c>
      <c r="E112" s="164">
        <v>-20210.385306894252</v>
      </c>
      <c r="F112" s="164">
        <v>-407.58756472604853</v>
      </c>
      <c r="G112" s="164">
        <v>12404.546940281009</v>
      </c>
      <c r="H112" s="298">
        <f>Verokompensaatiot[[#This Row],[Korvaukset vuosilta 2010-2023, €]]+Verokompensaatiot[[#This Row],[Veromenetysten korvaus 2024]]+Verokompensaatiot[[#This Row],[Veromenetysten korvaus 2025]]+Verokompensaatiot[[#This Row],[Veromenetysten korvaus 2026]]+Verokompensaatiot[[#This Row],[Veromenetysten korvaus 2027]]</f>
        <v>166809.12374696683</v>
      </c>
    </row>
    <row r="113" spans="1:8" x14ac:dyDescent="0.25">
      <c r="A113" s="32">
        <v>305</v>
      </c>
      <c r="B113" s="13" t="s">
        <v>120</v>
      </c>
      <c r="C113" s="164">
        <v>2761083.9066240285</v>
      </c>
      <c r="D113" s="164">
        <v>2089.5919143460214</v>
      </c>
      <c r="E113" s="164">
        <v>-1180292.9006276214</v>
      </c>
      <c r="F113" s="164">
        <v>13285.806339484063</v>
      </c>
      <c r="G113" s="164">
        <v>224672.16858327243</v>
      </c>
      <c r="H113" s="298">
        <f>Verokompensaatiot[[#This Row],[Korvaukset vuosilta 2010-2023, €]]+Verokompensaatiot[[#This Row],[Veromenetysten korvaus 2024]]+Verokompensaatiot[[#This Row],[Veromenetysten korvaus 2025]]+Verokompensaatiot[[#This Row],[Veromenetysten korvaus 2026]]+Verokompensaatiot[[#This Row],[Veromenetysten korvaus 2027]]</f>
        <v>1820838.5728335097</v>
      </c>
    </row>
    <row r="114" spans="1:8" x14ac:dyDescent="0.25">
      <c r="A114" s="32">
        <v>309</v>
      </c>
      <c r="B114" s="13" t="s">
        <v>121</v>
      </c>
      <c r="C114" s="164">
        <v>1250746.467831986</v>
      </c>
      <c r="D114" s="164">
        <v>-824.43279710056822</v>
      </c>
      <c r="E114" s="164">
        <v>-424316.22903477773</v>
      </c>
      <c r="F114" s="164">
        <v>6385.1633671957725</v>
      </c>
      <c r="G114" s="164">
        <v>107658.12326600702</v>
      </c>
      <c r="H114" s="298">
        <f>Verokompensaatiot[[#This Row],[Korvaukset vuosilta 2010-2023, €]]+Verokompensaatiot[[#This Row],[Veromenetysten korvaus 2024]]+Verokompensaatiot[[#This Row],[Veromenetysten korvaus 2025]]+Verokompensaatiot[[#This Row],[Veromenetysten korvaus 2026]]+Verokompensaatiot[[#This Row],[Veromenetysten korvaus 2027]]</f>
        <v>939649.09263331047</v>
      </c>
    </row>
    <row r="115" spans="1:8" x14ac:dyDescent="0.25">
      <c r="A115" s="32">
        <v>312</v>
      </c>
      <c r="B115" s="13" t="s">
        <v>122</v>
      </c>
      <c r="C115" s="164">
        <v>292553.94335623621</v>
      </c>
      <c r="D115" s="164">
        <v>53.55695901758736</v>
      </c>
      <c r="E115" s="164">
        <v>-89783.81479726368</v>
      </c>
      <c r="F115" s="164">
        <v>735.59637405254273</v>
      </c>
      <c r="G115" s="164">
        <v>25314.347715001517</v>
      </c>
      <c r="H115" s="298">
        <f>Verokompensaatiot[[#This Row],[Korvaukset vuosilta 2010-2023, €]]+Verokompensaatiot[[#This Row],[Veromenetysten korvaus 2024]]+Verokompensaatiot[[#This Row],[Veromenetysten korvaus 2025]]+Verokompensaatiot[[#This Row],[Veromenetysten korvaus 2026]]+Verokompensaatiot[[#This Row],[Veromenetysten korvaus 2027]]</f>
        <v>228873.62960704419</v>
      </c>
    </row>
    <row r="116" spans="1:8" x14ac:dyDescent="0.25">
      <c r="A116" s="32">
        <v>316</v>
      </c>
      <c r="B116" s="13" t="s">
        <v>123</v>
      </c>
      <c r="C116" s="164">
        <v>826735.03650535177</v>
      </c>
      <c r="D116" s="164">
        <v>-25967.998022914395</v>
      </c>
      <c r="E116" s="164">
        <v>-311594.29630076443</v>
      </c>
      <c r="F116" s="164">
        <v>2331.7891841934352</v>
      </c>
      <c r="G116" s="164">
        <v>69223.862007273216</v>
      </c>
      <c r="H116" s="298">
        <f>Verokompensaatiot[[#This Row],[Korvaukset vuosilta 2010-2023, €]]+Verokompensaatiot[[#This Row],[Veromenetysten korvaus 2024]]+Verokompensaatiot[[#This Row],[Veromenetysten korvaus 2025]]+Verokompensaatiot[[#This Row],[Veromenetysten korvaus 2026]]+Verokompensaatiot[[#This Row],[Veromenetysten korvaus 2027]]</f>
        <v>560728.39337313955</v>
      </c>
    </row>
    <row r="117" spans="1:8" x14ac:dyDescent="0.25">
      <c r="A117" s="32">
        <v>317</v>
      </c>
      <c r="B117" s="13" t="s">
        <v>124</v>
      </c>
      <c r="C117" s="164">
        <v>594698.73847422237</v>
      </c>
      <c r="D117" s="164">
        <v>2530.8931114943734</v>
      </c>
      <c r="E117" s="164">
        <v>-143156.10943149432</v>
      </c>
      <c r="F117" s="164">
        <v>3121.3015689148356</v>
      </c>
      <c r="G117" s="164">
        <v>44846.590530828107</v>
      </c>
      <c r="H117" s="298">
        <f>Verokompensaatiot[[#This Row],[Korvaukset vuosilta 2010-2023, €]]+Verokompensaatiot[[#This Row],[Veromenetysten korvaus 2024]]+Verokompensaatiot[[#This Row],[Veromenetysten korvaus 2025]]+Verokompensaatiot[[#This Row],[Veromenetysten korvaus 2026]]+Verokompensaatiot[[#This Row],[Veromenetysten korvaus 2027]]</f>
        <v>502041.41425396537</v>
      </c>
    </row>
    <row r="118" spans="1:8" x14ac:dyDescent="0.25">
      <c r="A118" s="32">
        <v>320</v>
      </c>
      <c r="B118" s="13" t="s">
        <v>125</v>
      </c>
      <c r="C118" s="164">
        <v>1333239.8237081533</v>
      </c>
      <c r="D118" s="164">
        <v>585.24565922569718</v>
      </c>
      <c r="E118" s="164">
        <v>-486956.65277277958</v>
      </c>
      <c r="F118" s="164">
        <v>7512.6910475931409</v>
      </c>
      <c r="G118" s="164">
        <v>113921.84053564096</v>
      </c>
      <c r="H118" s="298">
        <f>Verokompensaatiot[[#This Row],[Korvaukset vuosilta 2010-2023, €]]+Verokompensaatiot[[#This Row],[Veromenetysten korvaus 2024]]+Verokompensaatiot[[#This Row],[Veromenetysten korvaus 2025]]+Verokompensaatiot[[#This Row],[Veromenetysten korvaus 2026]]+Verokompensaatiot[[#This Row],[Veromenetysten korvaus 2027]]</f>
        <v>968302.94817783346</v>
      </c>
    </row>
    <row r="119" spans="1:8" x14ac:dyDescent="0.25">
      <c r="A119" s="32">
        <v>322</v>
      </c>
      <c r="B119" s="13" t="s">
        <v>126</v>
      </c>
      <c r="C119" s="164">
        <v>1276403.4791246401</v>
      </c>
      <c r="D119" s="164">
        <v>-11655.337492621484</v>
      </c>
      <c r="E119" s="164">
        <v>-250526.17683802344</v>
      </c>
      <c r="F119" s="164">
        <v>5256.7425884350432</v>
      </c>
      <c r="G119" s="164">
        <v>98319.604704547266</v>
      </c>
      <c r="H119" s="298">
        <f>Verokompensaatiot[[#This Row],[Korvaukset vuosilta 2010-2023, €]]+Verokompensaatiot[[#This Row],[Veromenetysten korvaus 2024]]+Verokompensaatiot[[#This Row],[Veromenetysten korvaus 2025]]+Verokompensaatiot[[#This Row],[Veromenetysten korvaus 2026]]+Verokompensaatiot[[#This Row],[Veromenetysten korvaus 2027]]</f>
        <v>1117798.3120869775</v>
      </c>
    </row>
    <row r="120" spans="1:8" x14ac:dyDescent="0.25">
      <c r="A120" s="32">
        <v>398</v>
      </c>
      <c r="B120" s="13" t="s">
        <v>127</v>
      </c>
      <c r="C120" s="164">
        <v>18168313.588099688</v>
      </c>
      <c r="D120" s="164">
        <v>55941.783712439588</v>
      </c>
      <c r="E120" s="164">
        <v>-7379085.2674606424</v>
      </c>
      <c r="F120" s="164">
        <v>-27674.370530075928</v>
      </c>
      <c r="G120" s="164">
        <v>1713828.4451406721</v>
      </c>
      <c r="H120" s="298">
        <f>Verokompensaatiot[[#This Row],[Korvaukset vuosilta 2010-2023, €]]+Verokompensaatiot[[#This Row],[Veromenetysten korvaus 2024]]+Verokompensaatiot[[#This Row],[Veromenetysten korvaus 2025]]+Verokompensaatiot[[#This Row],[Veromenetysten korvaus 2026]]+Verokompensaatiot[[#This Row],[Veromenetysten korvaus 2027]]</f>
        <v>12531324.178962082</v>
      </c>
    </row>
    <row r="121" spans="1:8" x14ac:dyDescent="0.25">
      <c r="A121" s="32">
        <v>399</v>
      </c>
      <c r="B121" s="13" t="s">
        <v>128</v>
      </c>
      <c r="C121" s="164">
        <v>1304513.8354180637</v>
      </c>
      <c r="D121" s="164">
        <v>-26726.277443889336</v>
      </c>
      <c r="E121" s="164">
        <v>-672374.4135159729</v>
      </c>
      <c r="F121" s="164">
        <v>1032.3174690159783</v>
      </c>
      <c r="G121" s="164">
        <v>112790.35242208681</v>
      </c>
      <c r="H121" s="298">
        <f>Verokompensaatiot[[#This Row],[Korvaukset vuosilta 2010-2023, €]]+Verokompensaatiot[[#This Row],[Veromenetysten korvaus 2024]]+Verokompensaatiot[[#This Row],[Veromenetysten korvaus 2025]]+Verokompensaatiot[[#This Row],[Veromenetysten korvaus 2026]]+Verokompensaatiot[[#This Row],[Veromenetysten korvaus 2027]]</f>
        <v>719235.81434930419</v>
      </c>
    </row>
    <row r="122" spans="1:8" x14ac:dyDescent="0.25">
      <c r="A122" s="32">
        <v>400</v>
      </c>
      <c r="B122" s="13" t="s">
        <v>129</v>
      </c>
      <c r="C122" s="164">
        <v>1719447.5177456574</v>
      </c>
      <c r="D122" s="164">
        <v>-14883.627261236579</v>
      </c>
      <c r="E122" s="164">
        <v>-554407.19023860933</v>
      </c>
      <c r="F122" s="164">
        <v>4844.8104951871055</v>
      </c>
      <c r="G122" s="164">
        <v>134872.25383542254</v>
      </c>
      <c r="H122" s="298">
        <f>Verokompensaatiot[[#This Row],[Korvaukset vuosilta 2010-2023, €]]+Verokompensaatiot[[#This Row],[Veromenetysten korvaus 2024]]+Verokompensaatiot[[#This Row],[Veromenetysten korvaus 2025]]+Verokompensaatiot[[#This Row],[Veromenetysten korvaus 2026]]+Verokompensaatiot[[#This Row],[Veromenetysten korvaus 2027]]</f>
        <v>1289873.7645764211</v>
      </c>
    </row>
    <row r="123" spans="1:8" x14ac:dyDescent="0.25">
      <c r="A123" s="32">
        <v>402</v>
      </c>
      <c r="B123" s="13" t="s">
        <v>130</v>
      </c>
      <c r="C123" s="164">
        <v>1916903.2441040576</v>
      </c>
      <c r="D123" s="164">
        <v>-21933.384514021083</v>
      </c>
      <c r="E123" s="164">
        <v>-674169.03370452242</v>
      </c>
      <c r="F123" s="164">
        <v>9143.8899422719969</v>
      </c>
      <c r="G123" s="164">
        <v>150442.90876261445</v>
      </c>
      <c r="H123" s="298">
        <f>Verokompensaatiot[[#This Row],[Korvaukset vuosilta 2010-2023, €]]+Verokompensaatiot[[#This Row],[Veromenetysten korvaus 2024]]+Verokompensaatiot[[#This Row],[Veromenetysten korvaus 2025]]+Verokompensaatiot[[#This Row],[Veromenetysten korvaus 2026]]+Verokompensaatiot[[#This Row],[Veromenetysten korvaus 2027]]</f>
        <v>1380387.6245904008</v>
      </c>
    </row>
    <row r="124" spans="1:8" x14ac:dyDescent="0.25">
      <c r="A124" s="32">
        <v>403</v>
      </c>
      <c r="B124" s="13" t="s">
        <v>131</v>
      </c>
      <c r="C124" s="164">
        <v>666115.83031535847</v>
      </c>
      <c r="D124" s="164">
        <v>2059.1615394292821</v>
      </c>
      <c r="E124" s="164">
        <v>-184938.33533202292</v>
      </c>
      <c r="F124" s="164">
        <v>3041.5184920770375</v>
      </c>
      <c r="G124" s="164">
        <v>52653.692527562802</v>
      </c>
      <c r="H124" s="298">
        <f>Verokompensaatiot[[#This Row],[Korvaukset vuosilta 2010-2023, €]]+Verokompensaatiot[[#This Row],[Veromenetysten korvaus 2024]]+Verokompensaatiot[[#This Row],[Veromenetysten korvaus 2025]]+Verokompensaatiot[[#This Row],[Veromenetysten korvaus 2026]]+Verokompensaatiot[[#This Row],[Veromenetysten korvaus 2027]]</f>
        <v>538931.86754240468</v>
      </c>
    </row>
    <row r="125" spans="1:8" x14ac:dyDescent="0.25">
      <c r="A125" s="32">
        <v>405</v>
      </c>
      <c r="B125" s="13" t="s">
        <v>132</v>
      </c>
      <c r="C125" s="164">
        <v>11543595.091604728</v>
      </c>
      <c r="D125" s="164">
        <v>-8570.6138128279563</v>
      </c>
      <c r="E125" s="164">
        <v>-3891961.498127982</v>
      </c>
      <c r="F125" s="164">
        <v>41437.635385692753</v>
      </c>
      <c r="G125" s="164">
        <v>1060459.521265971</v>
      </c>
      <c r="H125" s="298">
        <f>Verokompensaatiot[[#This Row],[Korvaukset vuosilta 2010-2023, €]]+Verokompensaatiot[[#This Row],[Veromenetysten korvaus 2024]]+Verokompensaatiot[[#This Row],[Veromenetysten korvaus 2025]]+Verokompensaatiot[[#This Row],[Veromenetysten korvaus 2026]]+Verokompensaatiot[[#This Row],[Veromenetysten korvaus 2027]]</f>
        <v>8744960.1363155823</v>
      </c>
    </row>
    <row r="126" spans="1:8" x14ac:dyDescent="0.25">
      <c r="A126" s="32">
        <v>407</v>
      </c>
      <c r="B126" s="13" t="s">
        <v>133</v>
      </c>
      <c r="C126" s="164">
        <v>646591.11122623389</v>
      </c>
      <c r="D126" s="164">
        <v>-15185.419909886448</v>
      </c>
      <c r="E126" s="164">
        <v>-137304.41093921041</v>
      </c>
      <c r="F126" s="164">
        <v>2531.9178009210646</v>
      </c>
      <c r="G126" s="164">
        <v>44236.389942631547</v>
      </c>
      <c r="H126" s="298">
        <f>Verokompensaatiot[[#This Row],[Korvaukset vuosilta 2010-2023, €]]+Verokompensaatiot[[#This Row],[Veromenetysten korvaus 2024]]+Verokompensaatiot[[#This Row],[Veromenetysten korvaus 2025]]+Verokompensaatiot[[#This Row],[Veromenetysten korvaus 2026]]+Verokompensaatiot[[#This Row],[Veromenetysten korvaus 2027]]</f>
        <v>540869.58812068962</v>
      </c>
    </row>
    <row r="127" spans="1:8" x14ac:dyDescent="0.25">
      <c r="A127" s="32">
        <v>408</v>
      </c>
      <c r="B127" s="13" t="s">
        <v>134</v>
      </c>
      <c r="C127" s="164">
        <v>2563558.6301105171</v>
      </c>
      <c r="D127" s="164">
        <v>-13635.482583164343</v>
      </c>
      <c r="E127" s="164">
        <v>-1076569.5616173018</v>
      </c>
      <c r="F127" s="164">
        <v>9513.5477085625498</v>
      </c>
      <c r="G127" s="164">
        <v>211086.9903975974</v>
      </c>
      <c r="H127" s="298">
        <f>Verokompensaatiot[[#This Row],[Korvaukset vuosilta 2010-2023, €]]+Verokompensaatiot[[#This Row],[Veromenetysten korvaus 2024]]+Verokompensaatiot[[#This Row],[Veromenetysten korvaus 2025]]+Verokompensaatiot[[#This Row],[Veromenetysten korvaus 2026]]+Verokompensaatiot[[#This Row],[Veromenetysten korvaus 2027]]</f>
        <v>1693954.1240162111</v>
      </c>
    </row>
    <row r="128" spans="1:8" x14ac:dyDescent="0.25">
      <c r="A128" s="32">
        <v>410</v>
      </c>
      <c r="B128" s="13" t="s">
        <v>135</v>
      </c>
      <c r="C128" s="164">
        <v>2687907.5440148944</v>
      </c>
      <c r="D128" s="164">
        <v>-75178.73120966884</v>
      </c>
      <c r="E128" s="164">
        <v>-1679318.1186736976</v>
      </c>
      <c r="F128" s="164">
        <v>880.78379436508851</v>
      </c>
      <c r="G128" s="164">
        <v>253061.44371580903</v>
      </c>
      <c r="H128" s="298">
        <f>Verokompensaatiot[[#This Row],[Korvaukset vuosilta 2010-2023, €]]+Verokompensaatiot[[#This Row],[Veromenetysten korvaus 2024]]+Verokompensaatiot[[#This Row],[Veromenetysten korvaus 2025]]+Verokompensaatiot[[#This Row],[Veromenetysten korvaus 2026]]+Verokompensaatiot[[#This Row],[Veromenetysten korvaus 2027]]</f>
        <v>1187352.9216417023</v>
      </c>
    </row>
    <row r="129" spans="1:8" x14ac:dyDescent="0.25">
      <c r="A129" s="32">
        <v>416</v>
      </c>
      <c r="B129" s="13" t="s">
        <v>136</v>
      </c>
      <c r="C129" s="164">
        <v>519339.96942344541</v>
      </c>
      <c r="D129" s="164">
        <v>-15385.331756801676</v>
      </c>
      <c r="E129" s="164">
        <v>-251222.17318637393</v>
      </c>
      <c r="F129" s="164">
        <v>661.56898698226303</v>
      </c>
      <c r="G129" s="164">
        <v>45388.348408604215</v>
      </c>
      <c r="H129" s="298">
        <f>Verokompensaatiot[[#This Row],[Korvaukset vuosilta 2010-2023, €]]+Verokompensaatiot[[#This Row],[Veromenetysten korvaus 2024]]+Verokompensaatiot[[#This Row],[Veromenetysten korvaus 2025]]+Verokompensaatiot[[#This Row],[Veromenetysten korvaus 2026]]+Verokompensaatiot[[#This Row],[Veromenetysten korvaus 2027]]</f>
        <v>298782.38187585626</v>
      </c>
    </row>
    <row r="130" spans="1:8" x14ac:dyDescent="0.25">
      <c r="A130" s="32">
        <v>418</v>
      </c>
      <c r="B130" s="13" t="s">
        <v>137</v>
      </c>
      <c r="C130" s="164">
        <v>2849189.1177563285</v>
      </c>
      <c r="D130" s="164">
        <v>-50746.312573366748</v>
      </c>
      <c r="E130" s="164">
        <v>-1761648.2409763657</v>
      </c>
      <c r="F130" s="164">
        <v>-28649.033856443246</v>
      </c>
      <c r="G130" s="164">
        <v>283640.53771618317</v>
      </c>
      <c r="H130" s="298">
        <f>Verokompensaatiot[[#This Row],[Korvaukset vuosilta 2010-2023, €]]+Verokompensaatiot[[#This Row],[Veromenetysten korvaus 2024]]+Verokompensaatiot[[#This Row],[Veromenetysten korvaus 2025]]+Verokompensaatiot[[#This Row],[Veromenetysten korvaus 2026]]+Verokompensaatiot[[#This Row],[Veromenetysten korvaus 2027]]</f>
        <v>1291786.068066336</v>
      </c>
    </row>
    <row r="131" spans="1:8" x14ac:dyDescent="0.25">
      <c r="A131" s="32">
        <v>420</v>
      </c>
      <c r="B131" s="36" t="s">
        <v>138</v>
      </c>
      <c r="C131" s="164">
        <v>1701813.5055073863</v>
      </c>
      <c r="D131" s="164">
        <v>-39407.458802463298</v>
      </c>
      <c r="E131" s="164">
        <v>-643421.27579411957</v>
      </c>
      <c r="F131" s="164">
        <v>6086.4831544737663</v>
      </c>
      <c r="G131" s="164">
        <v>141993.28966532639</v>
      </c>
      <c r="H131" s="298">
        <f>Verokompensaatiot[[#This Row],[Korvaukset vuosilta 2010-2023, €]]+Verokompensaatiot[[#This Row],[Veromenetysten korvaus 2024]]+Verokompensaatiot[[#This Row],[Veromenetysten korvaus 2025]]+Verokompensaatiot[[#This Row],[Veromenetysten korvaus 2026]]+Verokompensaatiot[[#This Row],[Veromenetysten korvaus 2027]]</f>
        <v>1167064.5437306035</v>
      </c>
    </row>
    <row r="132" spans="1:8" x14ac:dyDescent="0.25">
      <c r="A132" s="32">
        <v>421</v>
      </c>
      <c r="B132" s="13" t="s">
        <v>139</v>
      </c>
      <c r="C132" s="164">
        <v>172021.70515941572</v>
      </c>
      <c r="D132" s="164">
        <v>-853.90045146670082</v>
      </c>
      <c r="E132" s="164">
        <v>-34605.714688121239</v>
      </c>
      <c r="F132" s="164">
        <v>979.31698418034853</v>
      </c>
      <c r="G132" s="164">
        <v>12109.055930008704</v>
      </c>
      <c r="H132" s="298">
        <f>Verokompensaatiot[[#This Row],[Korvaukset vuosilta 2010-2023, €]]+Verokompensaatiot[[#This Row],[Veromenetysten korvaus 2024]]+Verokompensaatiot[[#This Row],[Veromenetysten korvaus 2025]]+Verokompensaatiot[[#This Row],[Veromenetysten korvaus 2026]]+Verokompensaatiot[[#This Row],[Veromenetysten korvaus 2027]]</f>
        <v>149650.46293401683</v>
      </c>
    </row>
    <row r="133" spans="1:8" x14ac:dyDescent="0.25">
      <c r="A133" s="32">
        <v>422</v>
      </c>
      <c r="B133" s="13" t="s">
        <v>140</v>
      </c>
      <c r="C133" s="164">
        <v>2080063.5872202395</v>
      </c>
      <c r="D133" s="164">
        <v>3611.1073542919812</v>
      </c>
      <c r="E133" s="164">
        <v>-594719.83911012311</v>
      </c>
      <c r="F133" s="164">
        <v>10319.792293212025</v>
      </c>
      <c r="G133" s="164">
        <v>174302.81756102701</v>
      </c>
      <c r="H133" s="298">
        <f>Verokompensaatiot[[#This Row],[Korvaukset vuosilta 2010-2023, €]]+Verokompensaatiot[[#This Row],[Veromenetysten korvaus 2024]]+Verokompensaatiot[[#This Row],[Veromenetysten korvaus 2025]]+Verokompensaatiot[[#This Row],[Veromenetysten korvaus 2026]]+Verokompensaatiot[[#This Row],[Veromenetysten korvaus 2027]]</f>
        <v>1673577.4653186472</v>
      </c>
    </row>
    <row r="134" spans="1:8" x14ac:dyDescent="0.25">
      <c r="A134" s="32">
        <v>423</v>
      </c>
      <c r="B134" s="13" t="s">
        <v>141</v>
      </c>
      <c r="C134" s="164">
        <v>2556494.2962510781</v>
      </c>
      <c r="D134" s="164">
        <v>-58439.409988994579</v>
      </c>
      <c r="E134" s="164">
        <v>-1234480.1412412196</v>
      </c>
      <c r="F134" s="164">
        <v>-14676.935124025385</v>
      </c>
      <c r="G134" s="164">
        <v>229756.33300531085</v>
      </c>
      <c r="H134" s="298">
        <f>Verokompensaatiot[[#This Row],[Korvaukset vuosilta 2010-2023, €]]+Verokompensaatiot[[#This Row],[Veromenetysten korvaus 2024]]+Verokompensaatiot[[#This Row],[Veromenetysten korvaus 2025]]+Verokompensaatiot[[#This Row],[Veromenetysten korvaus 2026]]+Verokompensaatiot[[#This Row],[Veromenetysten korvaus 2027]]</f>
        <v>1478654.1429021494</v>
      </c>
    </row>
    <row r="135" spans="1:8" x14ac:dyDescent="0.25">
      <c r="A135" s="299">
        <v>425</v>
      </c>
      <c r="B135" s="13" t="s">
        <v>142</v>
      </c>
      <c r="C135" s="164">
        <v>1174532.8275285391</v>
      </c>
      <c r="D135" s="164">
        <v>-21878.905333113307</v>
      </c>
      <c r="E135" s="164">
        <v>-796554.87796339206</v>
      </c>
      <c r="F135" s="164">
        <v>-3473.7017470615597</v>
      </c>
      <c r="G135" s="164">
        <v>120707.53903153237</v>
      </c>
      <c r="H135" s="298">
        <f>Verokompensaatiot[[#This Row],[Korvaukset vuosilta 2010-2023, €]]+Verokompensaatiot[[#This Row],[Veromenetysten korvaus 2024]]+Verokompensaatiot[[#This Row],[Veromenetysten korvaus 2025]]+Verokompensaatiot[[#This Row],[Veromenetysten korvaus 2026]]+Verokompensaatiot[[#This Row],[Veromenetysten korvaus 2027]]</f>
        <v>473332.88151650445</v>
      </c>
    </row>
    <row r="136" spans="1:8" x14ac:dyDescent="0.25">
      <c r="A136" s="32">
        <v>426</v>
      </c>
      <c r="B136" s="13" t="s">
        <v>143</v>
      </c>
      <c r="C136" s="164">
        <v>2102356.0885772733</v>
      </c>
      <c r="D136" s="164">
        <v>-29652.11975363563</v>
      </c>
      <c r="E136" s="164">
        <v>-1060837.3888328171</v>
      </c>
      <c r="F136" s="164">
        <v>7208.3287215674336</v>
      </c>
      <c r="G136" s="164">
        <v>178669.25115217461</v>
      </c>
      <c r="H136" s="298">
        <f>Verokompensaatiot[[#This Row],[Korvaukset vuosilta 2010-2023, €]]+Verokompensaatiot[[#This Row],[Veromenetysten korvaus 2024]]+Verokompensaatiot[[#This Row],[Veromenetysten korvaus 2025]]+Verokompensaatiot[[#This Row],[Veromenetysten korvaus 2026]]+Verokompensaatiot[[#This Row],[Veromenetysten korvaus 2027]]</f>
        <v>1197744.1598645626</v>
      </c>
    </row>
    <row r="137" spans="1:8" x14ac:dyDescent="0.25">
      <c r="A137" s="32">
        <v>430</v>
      </c>
      <c r="B137" s="13" t="s">
        <v>144</v>
      </c>
      <c r="C137" s="164">
        <v>3269412.1650267849</v>
      </c>
      <c r="D137" s="164">
        <v>-7391.3179543889637</v>
      </c>
      <c r="E137" s="164">
        <v>-918272.76109818753</v>
      </c>
      <c r="F137" s="164">
        <v>10361.264107259474</v>
      </c>
      <c r="G137" s="164">
        <v>250589.74245593065</v>
      </c>
      <c r="H137" s="298">
        <f>Verokompensaatiot[[#This Row],[Korvaukset vuosilta 2010-2023, €]]+Verokompensaatiot[[#This Row],[Veromenetysten korvaus 2024]]+Verokompensaatiot[[#This Row],[Veromenetysten korvaus 2025]]+Verokompensaatiot[[#This Row],[Veromenetysten korvaus 2026]]+Verokompensaatiot[[#This Row],[Veromenetysten korvaus 2027]]</f>
        <v>2604699.0925373985</v>
      </c>
    </row>
    <row r="138" spans="1:8" x14ac:dyDescent="0.25">
      <c r="A138" s="32">
        <v>433</v>
      </c>
      <c r="B138" s="13" t="s">
        <v>145</v>
      </c>
      <c r="C138" s="164">
        <v>1451098.149643132</v>
      </c>
      <c r="D138" s="164">
        <v>-47906.995237879455</v>
      </c>
      <c r="E138" s="164">
        <v>-517790.38961622881</v>
      </c>
      <c r="F138" s="164">
        <v>-2646.8763501871676</v>
      </c>
      <c r="G138" s="164">
        <v>120569.79400187545</v>
      </c>
      <c r="H138" s="298">
        <f>Verokompensaatiot[[#This Row],[Korvaukset vuosilta 2010-2023, €]]+Verokompensaatiot[[#This Row],[Veromenetysten korvaus 2024]]+Verokompensaatiot[[#This Row],[Veromenetysten korvaus 2025]]+Verokompensaatiot[[#This Row],[Veromenetysten korvaus 2026]]+Verokompensaatiot[[#This Row],[Veromenetysten korvaus 2027]]</f>
        <v>1003323.682440712</v>
      </c>
    </row>
    <row r="139" spans="1:8" x14ac:dyDescent="0.25">
      <c r="A139" s="32">
        <v>434</v>
      </c>
      <c r="B139" s="13" t="s">
        <v>146</v>
      </c>
      <c r="C139" s="164">
        <v>2636959.5445576711</v>
      </c>
      <c r="D139" s="164">
        <v>-54878.757201914239</v>
      </c>
      <c r="E139" s="164">
        <v>-809668.55282829155</v>
      </c>
      <c r="F139" s="164">
        <v>4733.0889549095664</v>
      </c>
      <c r="G139" s="164">
        <v>208693.37294186963</v>
      </c>
      <c r="H139" s="298">
        <f>Verokompensaatiot[[#This Row],[Korvaukset vuosilta 2010-2023, €]]+Verokompensaatiot[[#This Row],[Veromenetysten korvaus 2024]]+Verokompensaatiot[[#This Row],[Veromenetysten korvaus 2025]]+Verokompensaatiot[[#This Row],[Veromenetysten korvaus 2026]]+Verokompensaatiot[[#This Row],[Veromenetysten korvaus 2027]]</f>
        <v>1985838.6964242444</v>
      </c>
    </row>
    <row r="140" spans="1:8" x14ac:dyDescent="0.25">
      <c r="A140" s="32">
        <v>435</v>
      </c>
      <c r="B140" s="13" t="s">
        <v>147</v>
      </c>
      <c r="C140" s="164">
        <v>151925.542487278</v>
      </c>
      <c r="D140" s="164">
        <v>-2150.6495243208856</v>
      </c>
      <c r="E140" s="164">
        <v>-21853.839660985326</v>
      </c>
      <c r="F140" s="164">
        <v>597.30145722251882</v>
      </c>
      <c r="G140" s="164">
        <v>9817.6463958520453</v>
      </c>
      <c r="H140" s="298">
        <f>Verokompensaatiot[[#This Row],[Korvaukset vuosilta 2010-2023, €]]+Verokompensaatiot[[#This Row],[Veromenetysten korvaus 2024]]+Verokompensaatiot[[#This Row],[Veromenetysten korvaus 2025]]+Verokompensaatiot[[#This Row],[Veromenetysten korvaus 2026]]+Verokompensaatiot[[#This Row],[Veromenetysten korvaus 2027]]</f>
        <v>138336.00115504637</v>
      </c>
    </row>
    <row r="141" spans="1:8" x14ac:dyDescent="0.25">
      <c r="A141" s="32">
        <v>436</v>
      </c>
      <c r="B141" s="13" t="s">
        <v>148</v>
      </c>
      <c r="C141" s="164">
        <v>323531.59803770052</v>
      </c>
      <c r="D141" s="164">
        <v>-779.09043938578634</v>
      </c>
      <c r="E141" s="164">
        <v>-118892.3001995284</v>
      </c>
      <c r="F141" s="164">
        <v>1014.2838999119226</v>
      </c>
      <c r="G141" s="164">
        <v>28294.782269353305</v>
      </c>
      <c r="H141" s="298">
        <f>Verokompensaatiot[[#This Row],[Korvaukset vuosilta 2010-2023, €]]+Verokompensaatiot[[#This Row],[Veromenetysten korvaus 2024]]+Verokompensaatiot[[#This Row],[Veromenetysten korvaus 2025]]+Verokompensaatiot[[#This Row],[Veromenetysten korvaus 2026]]+Verokompensaatiot[[#This Row],[Veromenetysten korvaus 2027]]</f>
        <v>233169.27356805155</v>
      </c>
    </row>
    <row r="142" spans="1:8" x14ac:dyDescent="0.25">
      <c r="A142" s="32">
        <v>440</v>
      </c>
      <c r="B142" s="13" t="s">
        <v>149</v>
      </c>
      <c r="C142" s="164">
        <v>755028.9181588958</v>
      </c>
      <c r="D142" s="164">
        <v>3082.2753868955979</v>
      </c>
      <c r="E142" s="164">
        <v>-392507.78472122375</v>
      </c>
      <c r="F142" s="164">
        <v>3457.6609915633603</v>
      </c>
      <c r="G142" s="164">
        <v>71959.289870133987</v>
      </c>
      <c r="H142" s="298">
        <f>Verokompensaatiot[[#This Row],[Korvaukset vuosilta 2010-2023, €]]+Verokompensaatiot[[#This Row],[Veromenetysten korvaus 2024]]+Verokompensaatiot[[#This Row],[Veromenetysten korvaus 2025]]+Verokompensaatiot[[#This Row],[Veromenetysten korvaus 2026]]+Verokompensaatiot[[#This Row],[Veromenetysten korvaus 2027]]</f>
        <v>441020.359686265</v>
      </c>
    </row>
    <row r="143" spans="1:8" x14ac:dyDescent="0.25">
      <c r="A143" s="32">
        <v>441</v>
      </c>
      <c r="B143" s="13" t="s">
        <v>150</v>
      </c>
      <c r="C143" s="164">
        <v>894431.67918291781</v>
      </c>
      <c r="D143" s="164">
        <v>-18766.248921551349</v>
      </c>
      <c r="E143" s="164">
        <v>-274977.10002054134</v>
      </c>
      <c r="F143" s="164">
        <v>1955.7682810060132</v>
      </c>
      <c r="G143" s="164">
        <v>71985.938762336504</v>
      </c>
      <c r="H143" s="298">
        <f>Verokompensaatiot[[#This Row],[Korvaukset vuosilta 2010-2023, €]]+Verokompensaatiot[[#This Row],[Veromenetysten korvaus 2024]]+Verokompensaatiot[[#This Row],[Veromenetysten korvaus 2025]]+Verokompensaatiot[[#This Row],[Veromenetysten korvaus 2026]]+Verokompensaatiot[[#This Row],[Veromenetysten korvaus 2027]]</f>
        <v>674630.0372841676</v>
      </c>
    </row>
    <row r="144" spans="1:8" x14ac:dyDescent="0.25">
      <c r="A144" s="32">
        <v>444</v>
      </c>
      <c r="B144" s="13" t="s">
        <v>151</v>
      </c>
      <c r="C144" s="164">
        <v>7224175.9161620364</v>
      </c>
      <c r="D144" s="164">
        <v>-200755.5947090371</v>
      </c>
      <c r="E144" s="164">
        <v>-2821912.7284497293</v>
      </c>
      <c r="F144" s="164">
        <v>-32214.723838555165</v>
      </c>
      <c r="G144" s="164">
        <v>592798.09719359991</v>
      </c>
      <c r="H144" s="298">
        <f>Verokompensaatiot[[#This Row],[Korvaukset vuosilta 2010-2023, €]]+Verokompensaatiot[[#This Row],[Veromenetysten korvaus 2024]]+Verokompensaatiot[[#This Row],[Veromenetysten korvaus 2025]]+Verokompensaatiot[[#This Row],[Veromenetysten korvaus 2026]]+Verokompensaatiot[[#This Row],[Veromenetysten korvaus 2027]]</f>
        <v>4762090.9663583152</v>
      </c>
    </row>
    <row r="145" spans="1:8" x14ac:dyDescent="0.25">
      <c r="A145" s="32">
        <v>445</v>
      </c>
      <c r="B145" s="13" t="s">
        <v>152</v>
      </c>
      <c r="C145" s="164">
        <v>2386424.5004629074</v>
      </c>
      <c r="D145" s="164">
        <v>-27794.871059318764</v>
      </c>
      <c r="E145" s="164">
        <v>-865733.7422630334</v>
      </c>
      <c r="F145" s="164">
        <v>-3615.6960984332377</v>
      </c>
      <c r="G145" s="164">
        <v>195053.52306115505</v>
      </c>
      <c r="H145" s="298">
        <f>Verokompensaatiot[[#This Row],[Korvaukset vuosilta 2010-2023, €]]+Verokompensaatiot[[#This Row],[Veromenetysten korvaus 2024]]+Verokompensaatiot[[#This Row],[Veromenetysten korvaus 2025]]+Verokompensaatiot[[#This Row],[Veromenetysten korvaus 2026]]+Verokompensaatiot[[#This Row],[Veromenetysten korvaus 2027]]</f>
        <v>1684333.7141032771</v>
      </c>
    </row>
    <row r="146" spans="1:8" x14ac:dyDescent="0.25">
      <c r="A146" s="32">
        <v>475</v>
      </c>
      <c r="B146" s="13" t="s">
        <v>153</v>
      </c>
      <c r="C146" s="164">
        <v>1105585.6937992242</v>
      </c>
      <c r="D146" s="164">
        <v>-16037.007773504845</v>
      </c>
      <c r="E146" s="164">
        <v>-390626.52071770286</v>
      </c>
      <c r="F146" s="164">
        <v>5350.9097590103402</v>
      </c>
      <c r="G146" s="164">
        <v>87221.118852351297</v>
      </c>
      <c r="H146" s="298">
        <f>Verokompensaatiot[[#This Row],[Korvaukset vuosilta 2010-2023, €]]+Verokompensaatiot[[#This Row],[Veromenetysten korvaus 2024]]+Verokompensaatiot[[#This Row],[Veromenetysten korvaus 2025]]+Verokompensaatiot[[#This Row],[Veromenetysten korvaus 2026]]+Verokompensaatiot[[#This Row],[Veromenetysten korvaus 2027]]</f>
        <v>791494.19391937822</v>
      </c>
    </row>
    <row r="147" spans="1:8" x14ac:dyDescent="0.25">
      <c r="A147" s="32">
        <v>480</v>
      </c>
      <c r="B147" s="13" t="s">
        <v>154</v>
      </c>
      <c r="C147" s="164">
        <v>434726.18160574732</v>
      </c>
      <c r="D147" s="164">
        <v>-9697.4929002840217</v>
      </c>
      <c r="E147" s="164">
        <v>-95929.204345822625</v>
      </c>
      <c r="F147" s="164">
        <v>792.35581890495143</v>
      </c>
      <c r="G147" s="164">
        <v>31139.72858033247</v>
      </c>
      <c r="H147" s="298">
        <f>Verokompensaatiot[[#This Row],[Korvaukset vuosilta 2010-2023, €]]+Verokompensaatiot[[#This Row],[Veromenetysten korvaus 2024]]+Verokompensaatiot[[#This Row],[Veromenetysten korvaus 2025]]+Verokompensaatiot[[#This Row],[Veromenetysten korvaus 2026]]+Verokompensaatiot[[#This Row],[Veromenetysten korvaus 2027]]</f>
        <v>361031.5687588781</v>
      </c>
    </row>
    <row r="148" spans="1:8" x14ac:dyDescent="0.25">
      <c r="A148" s="32">
        <v>481</v>
      </c>
      <c r="B148" s="13" t="s">
        <v>155</v>
      </c>
      <c r="C148" s="164">
        <v>1262495.7103223628</v>
      </c>
      <c r="D148" s="164">
        <v>-52659.810889242472</v>
      </c>
      <c r="E148" s="164">
        <v>-727063.73593901668</v>
      </c>
      <c r="F148" s="164">
        <v>-13855.302364851199</v>
      </c>
      <c r="G148" s="164">
        <v>114080.28776363842</v>
      </c>
      <c r="H148" s="298">
        <f>Verokompensaatiot[[#This Row],[Korvaukset vuosilta 2010-2023, €]]+Verokompensaatiot[[#This Row],[Veromenetysten korvaus 2024]]+Verokompensaatiot[[#This Row],[Veromenetysten korvaus 2025]]+Verokompensaatiot[[#This Row],[Veromenetysten korvaus 2026]]+Verokompensaatiot[[#This Row],[Veromenetysten korvaus 2027]]</f>
        <v>582997.14889289089</v>
      </c>
    </row>
    <row r="149" spans="1:8" x14ac:dyDescent="0.25">
      <c r="A149" s="32">
        <v>483</v>
      </c>
      <c r="B149" s="13" t="s">
        <v>156</v>
      </c>
      <c r="C149" s="164">
        <v>241773.01546562789</v>
      </c>
      <c r="D149" s="164">
        <v>-1837.5395010846091</v>
      </c>
      <c r="E149" s="164">
        <v>-76195.630730512203</v>
      </c>
      <c r="F149" s="164">
        <v>1431.8061381927457</v>
      </c>
      <c r="G149" s="164">
        <v>19521.957923829374</v>
      </c>
      <c r="H149" s="298">
        <f>Verokompensaatiot[[#This Row],[Korvaukset vuosilta 2010-2023, €]]+Verokompensaatiot[[#This Row],[Veromenetysten korvaus 2024]]+Verokompensaatiot[[#This Row],[Veromenetysten korvaus 2025]]+Verokompensaatiot[[#This Row],[Veromenetysten korvaus 2026]]+Verokompensaatiot[[#This Row],[Veromenetysten korvaus 2027]]</f>
        <v>184693.60929605321</v>
      </c>
    </row>
    <row r="150" spans="1:8" x14ac:dyDescent="0.25">
      <c r="A150" s="32">
        <v>484</v>
      </c>
      <c r="B150" s="13" t="s">
        <v>157</v>
      </c>
      <c r="C150" s="164">
        <v>607771.47088380624</v>
      </c>
      <c r="D150" s="164">
        <v>-4137.1949099022768</v>
      </c>
      <c r="E150" s="164">
        <v>-205430.38506240881</v>
      </c>
      <c r="F150" s="164">
        <v>3257.688476254687</v>
      </c>
      <c r="G150" s="164">
        <v>46577.377256284417</v>
      </c>
      <c r="H150" s="298">
        <f>Verokompensaatiot[[#This Row],[Korvaukset vuosilta 2010-2023, €]]+Verokompensaatiot[[#This Row],[Veromenetysten korvaus 2024]]+Verokompensaatiot[[#This Row],[Veromenetysten korvaus 2025]]+Verokompensaatiot[[#This Row],[Veromenetysten korvaus 2026]]+Verokompensaatiot[[#This Row],[Veromenetysten korvaus 2027]]</f>
        <v>448038.95664403425</v>
      </c>
    </row>
    <row r="151" spans="1:8" x14ac:dyDescent="0.25">
      <c r="A151" s="32">
        <v>489</v>
      </c>
      <c r="B151" s="13" t="s">
        <v>158</v>
      </c>
      <c r="C151" s="164">
        <v>426527.30960735935</v>
      </c>
      <c r="D151" s="164">
        <v>-5361.047714705127</v>
      </c>
      <c r="E151" s="164">
        <v>-105805.82606715721</v>
      </c>
      <c r="F151" s="164">
        <v>1985.6137540333089</v>
      </c>
      <c r="G151" s="164">
        <v>33242.911012957469</v>
      </c>
      <c r="H151" s="298">
        <f>Verokompensaatiot[[#This Row],[Korvaukset vuosilta 2010-2023, €]]+Verokompensaatiot[[#This Row],[Veromenetysten korvaus 2024]]+Verokompensaatiot[[#This Row],[Veromenetysten korvaus 2025]]+Verokompensaatiot[[#This Row],[Veromenetysten korvaus 2026]]+Verokompensaatiot[[#This Row],[Veromenetysten korvaus 2027]]</f>
        <v>350588.96059248777</v>
      </c>
    </row>
    <row r="152" spans="1:8" x14ac:dyDescent="0.25">
      <c r="A152" s="32">
        <v>491</v>
      </c>
      <c r="B152" s="13" t="s">
        <v>159</v>
      </c>
      <c r="C152" s="164">
        <v>8906554.4027713686</v>
      </c>
      <c r="D152" s="164">
        <v>-15286.821555205614</v>
      </c>
      <c r="E152" s="164">
        <v>-3998681.7002441706</v>
      </c>
      <c r="F152" s="164">
        <v>26729.42462918552</v>
      </c>
      <c r="G152" s="164">
        <v>816023.93808660097</v>
      </c>
      <c r="H152" s="298">
        <f>Verokompensaatiot[[#This Row],[Korvaukset vuosilta 2010-2023, €]]+Verokompensaatiot[[#This Row],[Veromenetysten korvaus 2024]]+Verokompensaatiot[[#This Row],[Veromenetysten korvaus 2025]]+Verokompensaatiot[[#This Row],[Veromenetysten korvaus 2026]]+Verokompensaatiot[[#This Row],[Veromenetysten korvaus 2027]]</f>
        <v>5735339.2436877796</v>
      </c>
    </row>
    <row r="153" spans="1:8" x14ac:dyDescent="0.25">
      <c r="A153" s="32">
        <v>494</v>
      </c>
      <c r="B153" s="13" t="s">
        <v>160</v>
      </c>
      <c r="C153" s="164">
        <v>1357802.8644019193</v>
      </c>
      <c r="D153" s="164">
        <v>-20430.883487994804</v>
      </c>
      <c r="E153" s="164">
        <v>-707997.39265696541</v>
      </c>
      <c r="F153" s="164">
        <v>5355.1724059990038</v>
      </c>
      <c r="G153" s="164">
        <v>127387.06088541489</v>
      </c>
      <c r="H153" s="298">
        <f>Verokompensaatiot[[#This Row],[Korvaukset vuosilta 2010-2023, €]]+Verokompensaatiot[[#This Row],[Veromenetysten korvaus 2024]]+Verokompensaatiot[[#This Row],[Veromenetysten korvaus 2025]]+Verokompensaatiot[[#This Row],[Veromenetysten korvaus 2026]]+Verokompensaatiot[[#This Row],[Veromenetysten korvaus 2027]]</f>
        <v>762116.82154837297</v>
      </c>
    </row>
    <row r="154" spans="1:8" x14ac:dyDescent="0.25">
      <c r="A154" s="32">
        <v>495</v>
      </c>
      <c r="B154" s="13" t="s">
        <v>161</v>
      </c>
      <c r="C154" s="164">
        <v>332971.06142243801</v>
      </c>
      <c r="D154" s="164">
        <v>-4686.876623035384</v>
      </c>
      <c r="E154" s="164">
        <v>-105882.81139895099</v>
      </c>
      <c r="F154" s="164">
        <v>1356.0553768441275</v>
      </c>
      <c r="G154" s="164">
        <v>27159.100134880868</v>
      </c>
      <c r="H154" s="298">
        <f>Verokompensaatiot[[#This Row],[Korvaukset vuosilta 2010-2023, €]]+Verokompensaatiot[[#This Row],[Veromenetysten korvaus 2024]]+Verokompensaatiot[[#This Row],[Veromenetysten korvaus 2025]]+Verokompensaatiot[[#This Row],[Veromenetysten korvaus 2026]]+Verokompensaatiot[[#This Row],[Veromenetysten korvaus 2027]]</f>
        <v>250916.52891217661</v>
      </c>
    </row>
    <row r="155" spans="1:8" x14ac:dyDescent="0.25">
      <c r="A155" s="32">
        <v>498</v>
      </c>
      <c r="B155" s="13" t="s">
        <v>162</v>
      </c>
      <c r="C155" s="164">
        <v>444350.04603458964</v>
      </c>
      <c r="D155" s="164">
        <v>-4769.4856205083097</v>
      </c>
      <c r="E155" s="164">
        <v>-174972.79205918344</v>
      </c>
      <c r="F155" s="164">
        <v>2883.9816917168628</v>
      </c>
      <c r="G155" s="164">
        <v>34434.679408137934</v>
      </c>
      <c r="H155" s="298">
        <f>Verokompensaatiot[[#This Row],[Korvaukset vuosilta 2010-2023, €]]+Verokompensaatiot[[#This Row],[Veromenetysten korvaus 2024]]+Verokompensaatiot[[#This Row],[Veromenetysten korvaus 2025]]+Verokompensaatiot[[#This Row],[Veromenetysten korvaus 2026]]+Verokompensaatiot[[#This Row],[Veromenetysten korvaus 2027]]</f>
        <v>301926.42945475265</v>
      </c>
    </row>
    <row r="156" spans="1:8" x14ac:dyDescent="0.25">
      <c r="A156" s="32">
        <v>499</v>
      </c>
      <c r="B156" s="13" t="s">
        <v>163</v>
      </c>
      <c r="C156" s="164">
        <v>2855979.3655998912</v>
      </c>
      <c r="D156" s="164">
        <v>-31875.361735449093</v>
      </c>
      <c r="E156" s="164">
        <v>-1522312.561195516</v>
      </c>
      <c r="F156" s="164">
        <v>7534.1084256147524</v>
      </c>
      <c r="G156" s="164">
        <v>250885.35307618236</v>
      </c>
      <c r="H156" s="298">
        <f>Verokompensaatiot[[#This Row],[Korvaukset vuosilta 2010-2023, €]]+Verokompensaatiot[[#This Row],[Veromenetysten korvaus 2024]]+Verokompensaatiot[[#This Row],[Veromenetysten korvaus 2025]]+Verokompensaatiot[[#This Row],[Veromenetysten korvaus 2026]]+Verokompensaatiot[[#This Row],[Veromenetysten korvaus 2027]]</f>
        <v>1560210.9041707229</v>
      </c>
    </row>
    <row r="157" spans="1:8" x14ac:dyDescent="0.25">
      <c r="A157" s="32">
        <v>500</v>
      </c>
      <c r="B157" s="13" t="s">
        <v>164</v>
      </c>
      <c r="C157" s="164">
        <v>1064618.4075359539</v>
      </c>
      <c r="D157" s="164">
        <v>-31843.846745599138</v>
      </c>
      <c r="E157" s="164">
        <v>-625833.20827674621</v>
      </c>
      <c r="F157" s="164">
        <v>-7861.7711479406871</v>
      </c>
      <c r="G157" s="164">
        <v>111767.89513149852</v>
      </c>
      <c r="H157" s="298">
        <f>Verokompensaatiot[[#This Row],[Korvaukset vuosilta 2010-2023, €]]+Verokompensaatiot[[#This Row],[Veromenetysten korvaus 2024]]+Verokompensaatiot[[#This Row],[Veromenetysten korvaus 2025]]+Verokompensaatiot[[#This Row],[Veromenetysten korvaus 2026]]+Verokompensaatiot[[#This Row],[Veromenetysten korvaus 2027]]</f>
        <v>510847.47649716632</v>
      </c>
    </row>
    <row r="158" spans="1:8" x14ac:dyDescent="0.25">
      <c r="A158" s="32">
        <v>503</v>
      </c>
      <c r="B158" s="13" t="s">
        <v>165</v>
      </c>
      <c r="C158" s="164">
        <v>1432956.3497235579</v>
      </c>
      <c r="D158" s="164">
        <v>-44648.210936948133</v>
      </c>
      <c r="E158" s="164">
        <v>-547506.59544281429</v>
      </c>
      <c r="F158" s="164">
        <v>2905.9243720875061</v>
      </c>
      <c r="G158" s="164">
        <v>115976.01379842999</v>
      </c>
      <c r="H158" s="298">
        <f>Verokompensaatiot[[#This Row],[Korvaukset vuosilta 2010-2023, €]]+Verokompensaatiot[[#This Row],[Veromenetysten korvaus 2024]]+Verokompensaatiot[[#This Row],[Veromenetysten korvaus 2025]]+Verokompensaatiot[[#This Row],[Veromenetysten korvaus 2026]]+Verokompensaatiot[[#This Row],[Veromenetysten korvaus 2027]]</f>
        <v>959683.48151431291</v>
      </c>
    </row>
    <row r="159" spans="1:8" x14ac:dyDescent="0.25">
      <c r="A159" s="32">
        <v>504</v>
      </c>
      <c r="B159" s="13" t="s">
        <v>166</v>
      </c>
      <c r="C159" s="164">
        <v>394743.52792224649</v>
      </c>
      <c r="D159" s="164">
        <v>-12790.221832791169</v>
      </c>
      <c r="E159" s="164">
        <v>-126190.22056856447</v>
      </c>
      <c r="F159" s="164">
        <v>1838.0665129073593</v>
      </c>
      <c r="G159" s="164">
        <v>30415.612100140832</v>
      </c>
      <c r="H159" s="298">
        <f>Verokompensaatiot[[#This Row],[Korvaukset vuosilta 2010-2023, €]]+Verokompensaatiot[[#This Row],[Veromenetysten korvaus 2024]]+Verokompensaatiot[[#This Row],[Veromenetysten korvaus 2025]]+Verokompensaatiot[[#This Row],[Veromenetysten korvaus 2026]]+Verokompensaatiot[[#This Row],[Veromenetysten korvaus 2027]]</f>
        <v>288016.76413393905</v>
      </c>
    </row>
    <row r="160" spans="1:8" x14ac:dyDescent="0.25">
      <c r="A160" s="32">
        <v>505</v>
      </c>
      <c r="B160" s="13" t="s">
        <v>167</v>
      </c>
      <c r="C160" s="164">
        <v>3199902.0564645678</v>
      </c>
      <c r="D160" s="164">
        <v>-122787.08451824253</v>
      </c>
      <c r="E160" s="164">
        <v>-1443683.7517466573</v>
      </c>
      <c r="F160" s="164">
        <v>-19620.948085242482</v>
      </c>
      <c r="G160" s="164">
        <v>273236.01163859537</v>
      </c>
      <c r="H160" s="298">
        <f>Verokompensaatiot[[#This Row],[Korvaukset vuosilta 2010-2023, €]]+Verokompensaatiot[[#This Row],[Veromenetysten korvaus 2024]]+Verokompensaatiot[[#This Row],[Veromenetysten korvaus 2025]]+Verokompensaatiot[[#This Row],[Veromenetysten korvaus 2026]]+Verokompensaatiot[[#This Row],[Veromenetysten korvaus 2027]]</f>
        <v>1887046.2837530207</v>
      </c>
    </row>
    <row r="161" spans="1:8" x14ac:dyDescent="0.25">
      <c r="A161" s="32">
        <v>507</v>
      </c>
      <c r="B161" s="13" t="s">
        <v>168</v>
      </c>
      <c r="C161" s="164">
        <v>1498470.0555959286</v>
      </c>
      <c r="D161" s="164">
        <v>-11787.65540520819</v>
      </c>
      <c r="E161" s="164">
        <v>-424973.87480483355</v>
      </c>
      <c r="F161" s="164">
        <v>6539.9671744093366</v>
      </c>
      <c r="G161" s="164">
        <v>119560.03511310834</v>
      </c>
      <c r="H161" s="298">
        <f>Verokompensaatiot[[#This Row],[Korvaukset vuosilta 2010-2023, €]]+Verokompensaatiot[[#This Row],[Veromenetysten korvaus 2024]]+Verokompensaatiot[[#This Row],[Veromenetysten korvaus 2025]]+Verokompensaatiot[[#This Row],[Veromenetysten korvaus 2026]]+Verokompensaatiot[[#This Row],[Veromenetysten korvaus 2027]]</f>
        <v>1187808.5276734047</v>
      </c>
    </row>
    <row r="162" spans="1:8" x14ac:dyDescent="0.25">
      <c r="A162" s="32">
        <v>508</v>
      </c>
      <c r="B162" s="13" t="s">
        <v>169</v>
      </c>
      <c r="C162" s="164">
        <v>1678386.8842173759</v>
      </c>
      <c r="D162" s="164">
        <v>-16030.781562754757</v>
      </c>
      <c r="E162" s="164">
        <v>-732378.85666561977</v>
      </c>
      <c r="F162" s="164">
        <v>5746.0065420989476</v>
      </c>
      <c r="G162" s="164">
        <v>155675.87698820612</v>
      </c>
      <c r="H162" s="298">
        <f>Verokompensaatiot[[#This Row],[Korvaukset vuosilta 2010-2023, €]]+Verokompensaatiot[[#This Row],[Veromenetysten korvaus 2024]]+Verokompensaatiot[[#This Row],[Veromenetysten korvaus 2025]]+Verokompensaatiot[[#This Row],[Veromenetysten korvaus 2026]]+Verokompensaatiot[[#This Row],[Veromenetysten korvaus 2027]]</f>
        <v>1091399.1295193066</v>
      </c>
    </row>
    <row r="163" spans="1:8" x14ac:dyDescent="0.25">
      <c r="A163" s="32">
        <v>529</v>
      </c>
      <c r="B163" s="13" t="s">
        <v>170</v>
      </c>
      <c r="C163" s="164">
        <v>2330134.0337805543</v>
      </c>
      <c r="D163" s="164">
        <v>-28491.15669390139</v>
      </c>
      <c r="E163" s="164">
        <v>-939790.9017722446</v>
      </c>
      <c r="F163" s="164">
        <v>-28084.209254699388</v>
      </c>
      <c r="G163" s="164">
        <v>220281.58592640646</v>
      </c>
      <c r="H163" s="298">
        <f>Verokompensaatiot[[#This Row],[Korvaukset vuosilta 2010-2023, €]]+Verokompensaatiot[[#This Row],[Veromenetysten korvaus 2024]]+Verokompensaatiot[[#This Row],[Veromenetysten korvaus 2025]]+Verokompensaatiot[[#This Row],[Veromenetysten korvaus 2026]]+Verokompensaatiot[[#This Row],[Veromenetysten korvaus 2027]]</f>
        <v>1554049.3519861156</v>
      </c>
    </row>
    <row r="164" spans="1:8" x14ac:dyDescent="0.25">
      <c r="A164" s="32">
        <v>531</v>
      </c>
      <c r="B164" s="13" t="s">
        <v>171</v>
      </c>
      <c r="C164" s="164">
        <v>894507.61685186625</v>
      </c>
      <c r="D164" s="164">
        <v>-15378.816319427751</v>
      </c>
      <c r="E164" s="164">
        <v>-388632.11511554802</v>
      </c>
      <c r="F164" s="164">
        <v>2112.0450694267829</v>
      </c>
      <c r="G164" s="164">
        <v>80144.404791165245</v>
      </c>
      <c r="H164" s="298">
        <f>Verokompensaatiot[[#This Row],[Korvaukset vuosilta 2010-2023, €]]+Verokompensaatiot[[#This Row],[Veromenetysten korvaus 2024]]+Verokompensaatiot[[#This Row],[Veromenetysten korvaus 2025]]+Verokompensaatiot[[#This Row],[Veromenetysten korvaus 2026]]+Verokompensaatiot[[#This Row],[Veromenetysten korvaus 2027]]</f>
        <v>572753.13527748245</v>
      </c>
    </row>
    <row r="165" spans="1:8" x14ac:dyDescent="0.25">
      <c r="A165" s="32">
        <v>535</v>
      </c>
      <c r="B165" s="13" t="s">
        <v>172</v>
      </c>
      <c r="C165" s="164">
        <v>1996875.6162195159</v>
      </c>
      <c r="D165" s="164">
        <v>18.435731047280569</v>
      </c>
      <c r="E165" s="164">
        <v>-856532.29024200176</v>
      </c>
      <c r="F165" s="164">
        <v>9436.1822180638701</v>
      </c>
      <c r="G165" s="164">
        <v>168145.53141985537</v>
      </c>
      <c r="H165" s="298">
        <f>Verokompensaatiot[[#This Row],[Korvaukset vuosilta 2010-2023, €]]+Verokompensaatiot[[#This Row],[Veromenetysten korvaus 2024]]+Verokompensaatiot[[#This Row],[Veromenetysten korvaus 2025]]+Verokompensaatiot[[#This Row],[Veromenetysten korvaus 2026]]+Verokompensaatiot[[#This Row],[Veromenetysten korvaus 2027]]</f>
        <v>1317943.4753464805</v>
      </c>
    </row>
    <row r="166" spans="1:8" x14ac:dyDescent="0.25">
      <c r="A166" s="32">
        <v>536</v>
      </c>
      <c r="B166" s="13" t="s">
        <v>173</v>
      </c>
      <c r="C166" s="164">
        <v>4319910.8290714007</v>
      </c>
      <c r="D166" s="164">
        <v>-76116.852190959442</v>
      </c>
      <c r="E166" s="164">
        <v>-2645048.9591909805</v>
      </c>
      <c r="F166" s="164">
        <v>-9205.6418446183634</v>
      </c>
      <c r="G166" s="164">
        <v>446296.78733399615</v>
      </c>
      <c r="H166" s="298">
        <f>Verokompensaatiot[[#This Row],[Korvaukset vuosilta 2010-2023, €]]+Verokompensaatiot[[#This Row],[Veromenetysten korvaus 2024]]+Verokompensaatiot[[#This Row],[Veromenetysten korvaus 2025]]+Verokompensaatiot[[#This Row],[Veromenetysten korvaus 2026]]+Verokompensaatiot[[#This Row],[Veromenetysten korvaus 2027]]</f>
        <v>2035836.1631788388</v>
      </c>
    </row>
    <row r="167" spans="1:8" x14ac:dyDescent="0.25">
      <c r="A167" s="32">
        <v>538</v>
      </c>
      <c r="B167" s="13" t="s">
        <v>174</v>
      </c>
      <c r="C167" s="164">
        <v>803528.66794922063</v>
      </c>
      <c r="D167" s="164">
        <v>-25039.86487755222</v>
      </c>
      <c r="E167" s="164">
        <v>-395326.41037003591</v>
      </c>
      <c r="F167" s="164">
        <v>-1409.2628464598536</v>
      </c>
      <c r="G167" s="164">
        <v>66072.11033949109</v>
      </c>
      <c r="H167" s="298">
        <f>Verokompensaatiot[[#This Row],[Korvaukset vuosilta 2010-2023, €]]+Verokompensaatiot[[#This Row],[Veromenetysten korvaus 2024]]+Verokompensaatiot[[#This Row],[Veromenetysten korvaus 2025]]+Verokompensaatiot[[#This Row],[Veromenetysten korvaus 2026]]+Verokompensaatiot[[#This Row],[Veromenetysten korvaus 2027]]</f>
        <v>447825.2401946637</v>
      </c>
    </row>
    <row r="168" spans="1:8" x14ac:dyDescent="0.25">
      <c r="A168" s="32">
        <v>541</v>
      </c>
      <c r="B168" s="13" t="s">
        <v>175</v>
      </c>
      <c r="C168" s="164">
        <v>2019208.9214752344</v>
      </c>
      <c r="D168" s="164">
        <v>11408.968739092546</v>
      </c>
      <c r="E168" s="164">
        <v>-627410.37066907773</v>
      </c>
      <c r="F168" s="164">
        <v>9543.8315968946663</v>
      </c>
      <c r="G168" s="164">
        <v>159079.33693455512</v>
      </c>
      <c r="H168" s="298">
        <f>Verokompensaatiot[[#This Row],[Korvaukset vuosilta 2010-2023, €]]+Verokompensaatiot[[#This Row],[Veromenetysten korvaus 2024]]+Verokompensaatiot[[#This Row],[Veromenetysten korvaus 2025]]+Verokompensaatiot[[#This Row],[Veromenetysten korvaus 2026]]+Verokompensaatiot[[#This Row],[Veromenetysten korvaus 2027]]</f>
        <v>1571830.6880766989</v>
      </c>
    </row>
    <row r="169" spans="1:8" x14ac:dyDescent="0.25">
      <c r="A169" s="32">
        <v>543</v>
      </c>
      <c r="B169" s="13" t="s">
        <v>176</v>
      </c>
      <c r="C169" s="164">
        <v>5312251.0396160055</v>
      </c>
      <c r="D169" s="164">
        <v>-168028.78775858571</v>
      </c>
      <c r="E169" s="164">
        <v>-2696884.2926662527</v>
      </c>
      <c r="F169" s="164">
        <v>-108980.98751899079</v>
      </c>
      <c r="G169" s="164">
        <v>494086.74880226178</v>
      </c>
      <c r="H169" s="298">
        <f>Verokompensaatiot[[#This Row],[Korvaukset vuosilta 2010-2023, €]]+Verokompensaatiot[[#This Row],[Veromenetysten korvaus 2024]]+Verokompensaatiot[[#This Row],[Veromenetysten korvaus 2025]]+Verokompensaatiot[[#This Row],[Veromenetysten korvaus 2026]]+Verokompensaatiot[[#This Row],[Veromenetysten korvaus 2027]]</f>
        <v>2832443.7204744378</v>
      </c>
    </row>
    <row r="170" spans="1:8" x14ac:dyDescent="0.25">
      <c r="A170" s="32">
        <v>545</v>
      </c>
      <c r="B170" s="13" t="s">
        <v>177</v>
      </c>
      <c r="C170" s="164">
        <v>2169459.5671574911</v>
      </c>
      <c r="D170" s="164">
        <v>3930.8259780094231</v>
      </c>
      <c r="E170" s="164">
        <v>-507995.61807509523</v>
      </c>
      <c r="F170" s="164">
        <v>5489.830944630351</v>
      </c>
      <c r="G170" s="164">
        <v>170753.93749577744</v>
      </c>
      <c r="H170" s="298">
        <f>Verokompensaatiot[[#This Row],[Korvaukset vuosilta 2010-2023, €]]+Verokompensaatiot[[#This Row],[Veromenetysten korvaus 2024]]+Verokompensaatiot[[#This Row],[Veromenetysten korvaus 2025]]+Verokompensaatiot[[#This Row],[Veromenetysten korvaus 2026]]+Verokompensaatiot[[#This Row],[Veromenetysten korvaus 2027]]</f>
        <v>1841638.5435008132</v>
      </c>
    </row>
    <row r="171" spans="1:8" x14ac:dyDescent="0.25">
      <c r="A171" s="32">
        <v>560</v>
      </c>
      <c r="B171" s="13" t="s">
        <v>178</v>
      </c>
      <c r="C171" s="164">
        <v>2807763.6069482872</v>
      </c>
      <c r="D171" s="164">
        <v>-55272.018292399785</v>
      </c>
      <c r="E171" s="164">
        <v>-1016837.2262676858</v>
      </c>
      <c r="F171" s="164">
        <v>-584.21402785543876</v>
      </c>
      <c r="G171" s="164">
        <v>235807.88410529634</v>
      </c>
      <c r="H171" s="298">
        <f>Verokompensaatiot[[#This Row],[Korvaukset vuosilta 2010-2023, €]]+Verokompensaatiot[[#This Row],[Veromenetysten korvaus 2024]]+Verokompensaatiot[[#This Row],[Veromenetysten korvaus 2025]]+Verokompensaatiot[[#This Row],[Veromenetysten korvaus 2026]]+Verokompensaatiot[[#This Row],[Veromenetysten korvaus 2027]]</f>
        <v>1970878.0324656428</v>
      </c>
    </row>
    <row r="172" spans="1:8" x14ac:dyDescent="0.25">
      <c r="A172" s="32">
        <v>561</v>
      </c>
      <c r="B172" s="13" t="s">
        <v>179</v>
      </c>
      <c r="C172" s="164">
        <v>342227.01655398041</v>
      </c>
      <c r="D172" s="164">
        <v>-2142.8697999763526</v>
      </c>
      <c r="E172" s="164">
        <v>-75319.590254943454</v>
      </c>
      <c r="F172" s="164">
        <v>932.92107811935909</v>
      </c>
      <c r="G172" s="164">
        <v>22530.693473774358</v>
      </c>
      <c r="H172" s="298">
        <f>Verokompensaatiot[[#This Row],[Korvaukset vuosilta 2010-2023, €]]+Verokompensaatiot[[#This Row],[Veromenetysten korvaus 2024]]+Verokompensaatiot[[#This Row],[Veromenetysten korvaus 2025]]+Verokompensaatiot[[#This Row],[Veromenetysten korvaus 2026]]+Verokompensaatiot[[#This Row],[Veromenetysten korvaus 2027]]</f>
        <v>288228.17105095432</v>
      </c>
    </row>
    <row r="173" spans="1:8" x14ac:dyDescent="0.25">
      <c r="A173" s="32">
        <v>562</v>
      </c>
      <c r="B173" s="13" t="s">
        <v>180</v>
      </c>
      <c r="C173" s="164">
        <v>1707001.9478384415</v>
      </c>
      <c r="D173" s="164">
        <v>-48276.357160384076</v>
      </c>
      <c r="E173" s="164">
        <v>-670850.12030170404</v>
      </c>
      <c r="F173" s="164">
        <v>3960.4185441820064</v>
      </c>
      <c r="G173" s="164">
        <v>145800.74873108912</v>
      </c>
      <c r="H173" s="298">
        <f>Verokompensaatiot[[#This Row],[Korvaukset vuosilta 2010-2023, €]]+Verokompensaatiot[[#This Row],[Veromenetysten korvaus 2024]]+Verokompensaatiot[[#This Row],[Veromenetysten korvaus 2025]]+Verokompensaatiot[[#This Row],[Veromenetysten korvaus 2026]]+Verokompensaatiot[[#This Row],[Veromenetysten korvaus 2027]]</f>
        <v>1137636.6376516244</v>
      </c>
    </row>
    <row r="174" spans="1:8" x14ac:dyDescent="0.25">
      <c r="A174" s="32">
        <v>563</v>
      </c>
      <c r="B174" s="13" t="s">
        <v>181</v>
      </c>
      <c r="C174" s="164">
        <v>1307424.8951470982</v>
      </c>
      <c r="D174" s="164">
        <v>-10251.256780378637</v>
      </c>
      <c r="E174" s="164">
        <v>-576937.4976678841</v>
      </c>
      <c r="F174" s="164">
        <v>7280.3054413760256</v>
      </c>
      <c r="G174" s="164">
        <v>111849.5476160102</v>
      </c>
      <c r="H174" s="298">
        <f>Verokompensaatiot[[#This Row],[Korvaukset vuosilta 2010-2023, €]]+Verokompensaatiot[[#This Row],[Veromenetysten korvaus 2024]]+Verokompensaatiot[[#This Row],[Veromenetysten korvaus 2025]]+Verokompensaatiot[[#This Row],[Veromenetysten korvaus 2026]]+Verokompensaatiot[[#This Row],[Veromenetysten korvaus 2027]]</f>
        <v>839365.99375622184</v>
      </c>
    </row>
    <row r="175" spans="1:8" x14ac:dyDescent="0.25">
      <c r="A175" s="32">
        <v>564</v>
      </c>
      <c r="B175" s="13" t="s">
        <v>182</v>
      </c>
      <c r="C175" s="164">
        <v>29128493.766056716</v>
      </c>
      <c r="D175" s="164">
        <v>270795.43636430189</v>
      </c>
      <c r="E175" s="164">
        <v>-11225256.031306293</v>
      </c>
      <c r="F175" s="164">
        <v>-55742.443447119236</v>
      </c>
      <c r="G175" s="164">
        <v>2854757.8750011832</v>
      </c>
      <c r="H175" s="298">
        <f>Verokompensaatiot[[#This Row],[Korvaukset vuosilta 2010-2023, €]]+Verokompensaatiot[[#This Row],[Veromenetysten korvaus 2024]]+Verokompensaatiot[[#This Row],[Veromenetysten korvaus 2025]]+Verokompensaatiot[[#This Row],[Veromenetysten korvaus 2026]]+Verokompensaatiot[[#This Row],[Veromenetysten korvaus 2027]]</f>
        <v>20973048.602668788</v>
      </c>
    </row>
    <row r="176" spans="1:8" x14ac:dyDescent="0.25">
      <c r="A176" s="32">
        <v>576</v>
      </c>
      <c r="B176" s="13" t="s">
        <v>183</v>
      </c>
      <c r="C176" s="164">
        <v>626308.25840280904</v>
      </c>
      <c r="D176" s="164">
        <v>-10515.611798564159</v>
      </c>
      <c r="E176" s="164">
        <v>-152134.35488930315</v>
      </c>
      <c r="F176" s="164">
        <v>2550.9631165543078</v>
      </c>
      <c r="G176" s="164">
        <v>48294.327090535568</v>
      </c>
      <c r="H176" s="298">
        <f>Verokompensaatiot[[#This Row],[Korvaukset vuosilta 2010-2023, €]]+Verokompensaatiot[[#This Row],[Veromenetysten korvaus 2024]]+Verokompensaatiot[[#This Row],[Veromenetysten korvaus 2025]]+Verokompensaatiot[[#This Row],[Veromenetysten korvaus 2026]]+Verokompensaatiot[[#This Row],[Veromenetysten korvaus 2027]]</f>
        <v>514503.58192203153</v>
      </c>
    </row>
    <row r="177" spans="1:8" x14ac:dyDescent="0.25">
      <c r="A177" s="32">
        <v>577</v>
      </c>
      <c r="B177" s="13" t="s">
        <v>184</v>
      </c>
      <c r="C177" s="164">
        <v>1619753.7953696446</v>
      </c>
      <c r="D177" s="164">
        <v>-46012.36310920972</v>
      </c>
      <c r="E177" s="164">
        <v>-803717.37261302478</v>
      </c>
      <c r="F177" s="164">
        <v>-5811.8251826359028</v>
      </c>
      <c r="G177" s="164">
        <v>141691.36881576848</v>
      </c>
      <c r="H177" s="298">
        <f>Verokompensaatiot[[#This Row],[Korvaukset vuosilta 2010-2023, €]]+Verokompensaatiot[[#This Row],[Veromenetysten korvaus 2024]]+Verokompensaatiot[[#This Row],[Veromenetysten korvaus 2025]]+Verokompensaatiot[[#This Row],[Veromenetysten korvaus 2026]]+Verokompensaatiot[[#This Row],[Veromenetysten korvaus 2027]]</f>
        <v>905903.60328054265</v>
      </c>
    </row>
    <row r="178" spans="1:8" x14ac:dyDescent="0.25">
      <c r="A178" s="32">
        <v>578</v>
      </c>
      <c r="B178" s="13" t="s">
        <v>185</v>
      </c>
      <c r="C178" s="164">
        <v>676025.78812674666</v>
      </c>
      <c r="D178" s="164">
        <v>-11829.880050511338</v>
      </c>
      <c r="E178" s="164">
        <v>-215720.3322184791</v>
      </c>
      <c r="F178" s="164">
        <v>3397.3388426487827</v>
      </c>
      <c r="G178" s="164">
        <v>55063.785869783918</v>
      </c>
      <c r="H178" s="298">
        <f>Verokompensaatiot[[#This Row],[Korvaukset vuosilta 2010-2023, €]]+Verokompensaatiot[[#This Row],[Veromenetysten korvaus 2024]]+Verokompensaatiot[[#This Row],[Veromenetysten korvaus 2025]]+Verokompensaatiot[[#This Row],[Veromenetysten korvaus 2026]]+Verokompensaatiot[[#This Row],[Veromenetysten korvaus 2027]]</f>
        <v>506936.70057018887</v>
      </c>
    </row>
    <row r="179" spans="1:8" x14ac:dyDescent="0.25">
      <c r="A179" s="32">
        <v>580</v>
      </c>
      <c r="B179" s="13" t="s">
        <v>186</v>
      </c>
      <c r="C179" s="164">
        <v>1033549.7310828343</v>
      </c>
      <c r="D179" s="164">
        <v>-8083.8061279057129</v>
      </c>
      <c r="E179" s="164">
        <v>-299758.23489133362</v>
      </c>
      <c r="F179" s="164">
        <v>5275.5789000885525</v>
      </c>
      <c r="G179" s="164">
        <v>79488.142450268249</v>
      </c>
      <c r="H179" s="298">
        <f>Verokompensaatiot[[#This Row],[Korvaukset vuosilta 2010-2023, €]]+Verokompensaatiot[[#This Row],[Veromenetysten korvaus 2024]]+Verokompensaatiot[[#This Row],[Veromenetysten korvaus 2025]]+Verokompensaatiot[[#This Row],[Veromenetysten korvaus 2026]]+Verokompensaatiot[[#This Row],[Veromenetysten korvaus 2027]]</f>
        <v>810471.41141395178</v>
      </c>
    </row>
    <row r="180" spans="1:8" x14ac:dyDescent="0.25">
      <c r="A180" s="32">
        <v>581</v>
      </c>
      <c r="B180" s="13" t="s">
        <v>187</v>
      </c>
      <c r="C180" s="164">
        <v>1238202.8315967713</v>
      </c>
      <c r="D180" s="164">
        <v>-13725.337588587807</v>
      </c>
      <c r="E180" s="164">
        <v>-479740.29109469714</v>
      </c>
      <c r="F180" s="164">
        <v>4430.1070162657506</v>
      </c>
      <c r="G180" s="164">
        <v>106577.02334121753</v>
      </c>
      <c r="H180" s="298">
        <f>Verokompensaatiot[[#This Row],[Korvaukset vuosilta 2010-2023, €]]+Verokompensaatiot[[#This Row],[Veromenetysten korvaus 2024]]+Verokompensaatiot[[#This Row],[Veromenetysten korvaus 2025]]+Verokompensaatiot[[#This Row],[Veromenetysten korvaus 2026]]+Verokompensaatiot[[#This Row],[Veromenetysten korvaus 2027]]</f>
        <v>855744.33327096968</v>
      </c>
    </row>
    <row r="181" spans="1:8" x14ac:dyDescent="0.25">
      <c r="A181" s="32">
        <v>583</v>
      </c>
      <c r="B181" s="13" t="s">
        <v>188</v>
      </c>
      <c r="C181" s="164">
        <v>191959.12275273213</v>
      </c>
      <c r="D181" s="164">
        <v>-441.03565210003239</v>
      </c>
      <c r="E181" s="164">
        <v>-76649.116688175665</v>
      </c>
      <c r="F181" s="164">
        <v>1026.7297228511047</v>
      </c>
      <c r="G181" s="164">
        <v>16110.333341179192</v>
      </c>
      <c r="H181" s="298">
        <f>Verokompensaatiot[[#This Row],[Korvaukset vuosilta 2010-2023, €]]+Verokompensaatiot[[#This Row],[Veromenetysten korvaus 2024]]+Verokompensaatiot[[#This Row],[Veromenetysten korvaus 2025]]+Verokompensaatiot[[#This Row],[Veromenetysten korvaus 2026]]+Verokompensaatiot[[#This Row],[Veromenetysten korvaus 2027]]</f>
        <v>132006.03347648674</v>
      </c>
    </row>
    <row r="182" spans="1:8" x14ac:dyDescent="0.25">
      <c r="A182" s="32">
        <v>584</v>
      </c>
      <c r="B182" s="13" t="s">
        <v>189</v>
      </c>
      <c r="C182" s="164">
        <v>544264.87358014286</v>
      </c>
      <c r="D182" s="164">
        <v>3381.729380000952</v>
      </c>
      <c r="E182" s="164">
        <v>-175756.72388556966</v>
      </c>
      <c r="F182" s="164">
        <v>2639.5536639135858</v>
      </c>
      <c r="G182" s="164">
        <v>41377.68275522261</v>
      </c>
      <c r="H182" s="298">
        <f>Verokompensaatiot[[#This Row],[Korvaukset vuosilta 2010-2023, €]]+Verokompensaatiot[[#This Row],[Veromenetysten korvaus 2024]]+Verokompensaatiot[[#This Row],[Veromenetysten korvaus 2025]]+Verokompensaatiot[[#This Row],[Veromenetysten korvaus 2026]]+Verokompensaatiot[[#This Row],[Veromenetysten korvaus 2027]]</f>
        <v>415907.11549371033</v>
      </c>
    </row>
    <row r="183" spans="1:8" x14ac:dyDescent="0.25">
      <c r="A183" s="32">
        <v>592</v>
      </c>
      <c r="B183" s="13" t="s">
        <v>190</v>
      </c>
      <c r="C183" s="164">
        <v>694864.69179638941</v>
      </c>
      <c r="D183" s="164">
        <v>-21109.301594785644</v>
      </c>
      <c r="E183" s="164">
        <v>-298740.50773450249</v>
      </c>
      <c r="F183" s="164">
        <v>252.99341869217275</v>
      </c>
      <c r="G183" s="164">
        <v>59833.677396021507</v>
      </c>
      <c r="H183" s="298">
        <f>Verokompensaatiot[[#This Row],[Korvaukset vuosilta 2010-2023, €]]+Verokompensaatiot[[#This Row],[Veromenetysten korvaus 2024]]+Verokompensaatiot[[#This Row],[Veromenetysten korvaus 2025]]+Verokompensaatiot[[#This Row],[Veromenetysten korvaus 2026]]+Verokompensaatiot[[#This Row],[Veromenetysten korvaus 2027]]</f>
        <v>435101.55328181491</v>
      </c>
    </row>
    <row r="184" spans="1:8" x14ac:dyDescent="0.25">
      <c r="A184" s="32">
        <v>593</v>
      </c>
      <c r="B184" s="13" t="s">
        <v>191</v>
      </c>
      <c r="C184" s="164">
        <v>3330180.2490723021</v>
      </c>
      <c r="D184" s="164">
        <v>-7996.8048801974837</v>
      </c>
      <c r="E184" s="164">
        <v>-1277358.2407457337</v>
      </c>
      <c r="F184" s="164">
        <v>12379.272211470497</v>
      </c>
      <c r="G184" s="164">
        <v>286816.07035193837</v>
      </c>
      <c r="H184" s="298">
        <f>Verokompensaatiot[[#This Row],[Korvaukset vuosilta 2010-2023, €]]+Verokompensaatiot[[#This Row],[Veromenetysten korvaus 2024]]+Verokompensaatiot[[#This Row],[Veromenetysten korvaus 2025]]+Verokompensaatiot[[#This Row],[Veromenetysten korvaus 2026]]+Verokompensaatiot[[#This Row],[Veromenetysten korvaus 2027]]</f>
        <v>2344020.5460097794</v>
      </c>
    </row>
    <row r="185" spans="1:8" x14ac:dyDescent="0.25">
      <c r="A185" s="32">
        <v>595</v>
      </c>
      <c r="B185" s="13" t="s">
        <v>192</v>
      </c>
      <c r="C185" s="164">
        <v>972282.43669580948</v>
      </c>
      <c r="D185" s="164">
        <v>-6780.1428213591535</v>
      </c>
      <c r="E185" s="164">
        <v>-219232.39687835469</v>
      </c>
      <c r="F185" s="164">
        <v>5341.5802398560309</v>
      </c>
      <c r="G185" s="164">
        <v>77443.987659530772</v>
      </c>
      <c r="H185" s="298">
        <f>Verokompensaatiot[[#This Row],[Korvaukset vuosilta 2010-2023, €]]+Verokompensaatiot[[#This Row],[Veromenetysten korvaus 2024]]+Verokompensaatiot[[#This Row],[Veromenetysten korvaus 2025]]+Verokompensaatiot[[#This Row],[Veromenetysten korvaus 2026]]+Verokompensaatiot[[#This Row],[Veromenetysten korvaus 2027]]</f>
        <v>829055.46489548241</v>
      </c>
    </row>
    <row r="186" spans="1:8" x14ac:dyDescent="0.25">
      <c r="A186" s="32">
        <v>598</v>
      </c>
      <c r="B186" s="13" t="s">
        <v>193</v>
      </c>
      <c r="C186" s="164">
        <v>3057466.6288290229</v>
      </c>
      <c r="D186" s="164">
        <v>18968.423896229855</v>
      </c>
      <c r="E186" s="164">
        <v>-1441341.3839051221</v>
      </c>
      <c r="F186" s="164">
        <v>12407.309884336348</v>
      </c>
      <c r="G186" s="164">
        <v>276601.15948614996</v>
      </c>
      <c r="H186" s="298">
        <f>Verokompensaatiot[[#This Row],[Korvaukset vuosilta 2010-2023, €]]+Verokompensaatiot[[#This Row],[Veromenetysten korvaus 2024]]+Verokompensaatiot[[#This Row],[Veromenetysten korvaus 2025]]+Verokompensaatiot[[#This Row],[Veromenetysten korvaus 2026]]+Verokompensaatiot[[#This Row],[Veromenetysten korvaus 2027]]</f>
        <v>1924102.1381906169</v>
      </c>
    </row>
    <row r="187" spans="1:8" x14ac:dyDescent="0.25">
      <c r="A187" s="32">
        <v>599</v>
      </c>
      <c r="B187" s="13" t="s">
        <v>194</v>
      </c>
      <c r="C187" s="164">
        <v>2039832.4276491953</v>
      </c>
      <c r="D187" s="164">
        <v>763.41020902849777</v>
      </c>
      <c r="E187" s="164">
        <v>-894970.76060114545</v>
      </c>
      <c r="F187" s="164">
        <v>10679.523564746667</v>
      </c>
      <c r="G187" s="164">
        <v>169576.30802516299</v>
      </c>
      <c r="H187" s="298">
        <f>Verokompensaatiot[[#This Row],[Korvaukset vuosilta 2010-2023, €]]+Verokompensaatiot[[#This Row],[Veromenetysten korvaus 2024]]+Verokompensaatiot[[#This Row],[Veromenetysten korvaus 2025]]+Verokompensaatiot[[#This Row],[Veromenetysten korvaus 2026]]+Verokompensaatiot[[#This Row],[Veromenetysten korvaus 2027]]</f>
        <v>1325880.9088469879</v>
      </c>
    </row>
    <row r="188" spans="1:8" x14ac:dyDescent="0.25">
      <c r="A188" s="32">
        <v>601</v>
      </c>
      <c r="B188" s="13" t="s">
        <v>195</v>
      </c>
      <c r="C188" s="164">
        <v>858001.98963607987</v>
      </c>
      <c r="D188" s="164">
        <v>-147.54206033757691</v>
      </c>
      <c r="E188" s="164">
        <v>-243805.40976550116</v>
      </c>
      <c r="F188" s="164">
        <v>4277.831633355775</v>
      </c>
      <c r="G188" s="164">
        <v>67467.041667229394</v>
      </c>
      <c r="H188" s="298">
        <f>Verokompensaatiot[[#This Row],[Korvaukset vuosilta 2010-2023, €]]+Verokompensaatiot[[#This Row],[Veromenetysten korvaus 2024]]+Verokompensaatiot[[#This Row],[Veromenetysten korvaus 2025]]+Verokompensaatiot[[#This Row],[Veromenetysten korvaus 2026]]+Verokompensaatiot[[#This Row],[Veromenetysten korvaus 2027]]</f>
        <v>685793.9111108263</v>
      </c>
    </row>
    <row r="189" spans="1:8" x14ac:dyDescent="0.25">
      <c r="A189" s="32">
        <v>604</v>
      </c>
      <c r="B189" s="13" t="s">
        <v>196</v>
      </c>
      <c r="C189" s="164">
        <v>2135859.3612966966</v>
      </c>
      <c r="D189" s="164">
        <v>-16198.816704595545</v>
      </c>
      <c r="E189" s="164">
        <v>-1367197.5450973599</v>
      </c>
      <c r="F189" s="164">
        <v>-38488.700744448477</v>
      </c>
      <c r="G189" s="164">
        <v>225035.65963044873</v>
      </c>
      <c r="H189" s="298">
        <f>Verokompensaatiot[[#This Row],[Korvaukset vuosilta 2010-2023, €]]+Verokompensaatiot[[#This Row],[Veromenetysten korvaus 2024]]+Verokompensaatiot[[#This Row],[Veromenetysten korvaus 2025]]+Verokompensaatiot[[#This Row],[Veromenetysten korvaus 2026]]+Verokompensaatiot[[#This Row],[Veromenetysten korvaus 2027]]</f>
        <v>939009.95838074153</v>
      </c>
    </row>
    <row r="190" spans="1:8" x14ac:dyDescent="0.25">
      <c r="A190" s="32">
        <v>607</v>
      </c>
      <c r="B190" s="13" t="s">
        <v>197</v>
      </c>
      <c r="C190" s="164">
        <v>938647.58690160885</v>
      </c>
      <c r="D190" s="164">
        <v>-5764.2108516378266</v>
      </c>
      <c r="E190" s="164">
        <v>-255956.46639578592</v>
      </c>
      <c r="F190" s="164">
        <v>3825.9402726315629</v>
      </c>
      <c r="G190" s="164">
        <v>69376.545098686518</v>
      </c>
      <c r="H190" s="298">
        <f>Verokompensaatiot[[#This Row],[Korvaukset vuosilta 2010-2023, €]]+Verokompensaatiot[[#This Row],[Veromenetysten korvaus 2024]]+Verokompensaatiot[[#This Row],[Veromenetysten korvaus 2025]]+Verokompensaatiot[[#This Row],[Veromenetysten korvaus 2026]]+Verokompensaatiot[[#This Row],[Veromenetysten korvaus 2027]]</f>
        <v>750129.39502550312</v>
      </c>
    </row>
    <row r="191" spans="1:8" x14ac:dyDescent="0.25">
      <c r="A191" s="32">
        <v>608</v>
      </c>
      <c r="B191" s="13" t="s">
        <v>198</v>
      </c>
      <c r="C191" s="164">
        <v>418388.12446064875</v>
      </c>
      <c r="D191" s="164">
        <v>-5103.6667095825051</v>
      </c>
      <c r="E191" s="164">
        <v>-191847.54161869531</v>
      </c>
      <c r="F191" s="164">
        <v>1864.8220864657353</v>
      </c>
      <c r="G191" s="164">
        <v>33897.961424973684</v>
      </c>
      <c r="H191" s="298">
        <f>Verokompensaatiot[[#This Row],[Korvaukset vuosilta 2010-2023, €]]+Verokompensaatiot[[#This Row],[Veromenetysten korvaus 2024]]+Verokompensaatiot[[#This Row],[Veromenetysten korvaus 2025]]+Verokompensaatiot[[#This Row],[Veromenetysten korvaus 2026]]+Verokompensaatiot[[#This Row],[Veromenetysten korvaus 2027]]</f>
        <v>257199.69964381037</v>
      </c>
    </row>
    <row r="192" spans="1:8" x14ac:dyDescent="0.25">
      <c r="A192" s="32">
        <v>609</v>
      </c>
      <c r="B192" s="13" t="s">
        <v>199</v>
      </c>
      <c r="C192" s="164">
        <v>13537031.482079029</v>
      </c>
      <c r="D192" s="164">
        <v>5330.3636550249103</v>
      </c>
      <c r="E192" s="164">
        <v>-5781676.0786911966</v>
      </c>
      <c r="F192" s="164">
        <v>37208.473965905083</v>
      </c>
      <c r="G192" s="164">
        <v>1240421.640075577</v>
      </c>
      <c r="H192" s="298">
        <f>Verokompensaatiot[[#This Row],[Korvaukset vuosilta 2010-2023, €]]+Verokompensaatiot[[#This Row],[Veromenetysten korvaus 2024]]+Verokompensaatiot[[#This Row],[Veromenetysten korvaus 2025]]+Verokompensaatiot[[#This Row],[Veromenetysten korvaus 2026]]+Verokompensaatiot[[#This Row],[Veromenetysten korvaus 2027]]</f>
        <v>9038315.8810843397</v>
      </c>
    </row>
    <row r="193" spans="1:8" x14ac:dyDescent="0.25">
      <c r="A193" s="299">
        <v>611</v>
      </c>
      <c r="B193" s="13" t="s">
        <v>200</v>
      </c>
      <c r="C193" s="164">
        <v>758884.41692466103</v>
      </c>
      <c r="D193" s="164">
        <v>-39242.977017067096</v>
      </c>
      <c r="E193" s="164">
        <v>-320337.31431608251</v>
      </c>
      <c r="F193" s="164">
        <v>-8342.6815883244944</v>
      </c>
      <c r="G193" s="164">
        <v>63189.513170984363</v>
      </c>
      <c r="H193" s="298">
        <f>Verokompensaatiot[[#This Row],[Korvaukset vuosilta 2010-2023, €]]+Verokompensaatiot[[#This Row],[Veromenetysten korvaus 2024]]+Verokompensaatiot[[#This Row],[Veromenetysten korvaus 2025]]+Verokompensaatiot[[#This Row],[Veromenetysten korvaus 2026]]+Verokompensaatiot[[#This Row],[Veromenetysten korvaus 2027]]</f>
        <v>454150.95717417123</v>
      </c>
    </row>
    <row r="194" spans="1:8" x14ac:dyDescent="0.25">
      <c r="A194" s="32">
        <v>614</v>
      </c>
      <c r="B194" s="13" t="s">
        <v>201</v>
      </c>
      <c r="C194" s="164">
        <v>765773.22457206785</v>
      </c>
      <c r="D194" s="164">
        <v>3227.7093184630639</v>
      </c>
      <c r="E194" s="164">
        <v>-195078.86518612946</v>
      </c>
      <c r="F194" s="164">
        <v>3075.0335092090072</v>
      </c>
      <c r="G194" s="164">
        <v>58763.65274691322</v>
      </c>
      <c r="H194" s="298">
        <f>Verokompensaatiot[[#This Row],[Korvaukset vuosilta 2010-2023, €]]+Verokompensaatiot[[#This Row],[Veromenetysten korvaus 2024]]+Verokompensaatiot[[#This Row],[Veromenetysten korvaus 2025]]+Verokompensaatiot[[#This Row],[Veromenetysten korvaus 2026]]+Verokompensaatiot[[#This Row],[Veromenetysten korvaus 2027]]</f>
        <v>635760.7549605238</v>
      </c>
    </row>
    <row r="195" spans="1:8" x14ac:dyDescent="0.25">
      <c r="A195" s="32">
        <v>615</v>
      </c>
      <c r="B195" s="13" t="s">
        <v>202</v>
      </c>
      <c r="C195" s="164">
        <v>1559906.3044823692</v>
      </c>
      <c r="D195" s="164">
        <v>-2839.2779425589997</v>
      </c>
      <c r="E195" s="164">
        <v>-510157.63249343925</v>
      </c>
      <c r="F195" s="164">
        <v>8526.4770923140932</v>
      </c>
      <c r="G195" s="164">
        <v>126792.16889002349</v>
      </c>
      <c r="H195" s="298">
        <f>Verokompensaatiot[[#This Row],[Korvaukset vuosilta 2010-2023, €]]+Verokompensaatiot[[#This Row],[Veromenetysten korvaus 2024]]+Verokompensaatiot[[#This Row],[Veromenetysten korvaus 2025]]+Verokompensaatiot[[#This Row],[Veromenetysten korvaus 2026]]+Verokompensaatiot[[#This Row],[Veromenetysten korvaus 2027]]</f>
        <v>1182228.0400287085</v>
      </c>
    </row>
    <row r="196" spans="1:8" x14ac:dyDescent="0.25">
      <c r="A196" s="32">
        <v>616</v>
      </c>
      <c r="B196" s="13" t="s">
        <v>203</v>
      </c>
      <c r="C196" s="164">
        <v>391264.80938673951</v>
      </c>
      <c r="D196" s="164">
        <v>-11116.095694455018</v>
      </c>
      <c r="E196" s="164">
        <v>-140343.84664111011</v>
      </c>
      <c r="F196" s="164">
        <v>-966.46398323176413</v>
      </c>
      <c r="G196" s="164">
        <v>28516.563356990006</v>
      </c>
      <c r="H196" s="298">
        <f>Verokompensaatiot[[#This Row],[Korvaukset vuosilta 2010-2023, €]]+Verokompensaatiot[[#This Row],[Veromenetysten korvaus 2024]]+Verokompensaatiot[[#This Row],[Veromenetysten korvaus 2025]]+Verokompensaatiot[[#This Row],[Veromenetysten korvaus 2026]]+Verokompensaatiot[[#This Row],[Veromenetysten korvaus 2027]]</f>
        <v>267354.96642493259</v>
      </c>
    </row>
    <row r="197" spans="1:8" x14ac:dyDescent="0.25">
      <c r="A197" s="32">
        <v>619</v>
      </c>
      <c r="B197" s="13" t="s">
        <v>204</v>
      </c>
      <c r="C197" s="164">
        <v>692332.35488204192</v>
      </c>
      <c r="D197" s="164">
        <v>-3520.836632194194</v>
      </c>
      <c r="E197" s="164">
        <v>-128982.09074987115</v>
      </c>
      <c r="F197" s="164">
        <v>2934.9747020706964</v>
      </c>
      <c r="G197" s="164">
        <v>51427.066047105858</v>
      </c>
      <c r="H197" s="298">
        <f>Verokompensaatiot[[#This Row],[Korvaukset vuosilta 2010-2023, €]]+Verokompensaatiot[[#This Row],[Veromenetysten korvaus 2024]]+Verokompensaatiot[[#This Row],[Veromenetysten korvaus 2025]]+Verokompensaatiot[[#This Row],[Veromenetysten korvaus 2026]]+Verokompensaatiot[[#This Row],[Veromenetysten korvaus 2027]]</f>
        <v>614191.46824915311</v>
      </c>
    </row>
    <row r="198" spans="1:8" x14ac:dyDescent="0.25">
      <c r="A198" s="32">
        <v>620</v>
      </c>
      <c r="B198" s="13" t="s">
        <v>205</v>
      </c>
      <c r="C198" s="164">
        <v>592880.19126909296</v>
      </c>
      <c r="D198" s="164">
        <v>-1875.5753370449092</v>
      </c>
      <c r="E198" s="164">
        <v>-141835.77889578548</v>
      </c>
      <c r="F198" s="164">
        <v>2983.8564375661422</v>
      </c>
      <c r="G198" s="164">
        <v>45127.370396230712</v>
      </c>
      <c r="H198" s="298">
        <f>Verokompensaatiot[[#This Row],[Korvaukset vuosilta 2010-2023, €]]+Verokompensaatiot[[#This Row],[Veromenetysten korvaus 2024]]+Verokompensaatiot[[#This Row],[Veromenetysten korvaus 2025]]+Verokompensaatiot[[#This Row],[Veromenetysten korvaus 2026]]+Verokompensaatiot[[#This Row],[Veromenetysten korvaus 2027]]</f>
        <v>497280.0638700595</v>
      </c>
    </row>
    <row r="199" spans="1:8" x14ac:dyDescent="0.25">
      <c r="A199" s="32">
        <v>623</v>
      </c>
      <c r="B199" s="13" t="s">
        <v>206</v>
      </c>
      <c r="C199" s="164">
        <v>477548.71115935524</v>
      </c>
      <c r="D199" s="164">
        <v>-3011.6420900786516</v>
      </c>
      <c r="E199" s="164">
        <v>-70711.72605428203</v>
      </c>
      <c r="F199" s="164">
        <v>1270.0864888252815</v>
      </c>
      <c r="G199" s="164">
        <v>31769.96067460025</v>
      </c>
      <c r="H199" s="298">
        <f>Verokompensaatiot[[#This Row],[Korvaukset vuosilta 2010-2023, €]]+Verokompensaatiot[[#This Row],[Veromenetysten korvaus 2024]]+Verokompensaatiot[[#This Row],[Veromenetysten korvaus 2025]]+Verokompensaatiot[[#This Row],[Veromenetysten korvaus 2026]]+Verokompensaatiot[[#This Row],[Veromenetysten korvaus 2027]]</f>
        <v>436865.39017842006</v>
      </c>
    </row>
    <row r="200" spans="1:8" x14ac:dyDescent="0.25">
      <c r="A200" s="32">
        <v>624</v>
      </c>
      <c r="B200" s="13" t="s">
        <v>207</v>
      </c>
      <c r="C200" s="164">
        <v>739756.86131195817</v>
      </c>
      <c r="D200" s="164">
        <v>-25112.735155243034</v>
      </c>
      <c r="E200" s="164">
        <v>-330074.73588737159</v>
      </c>
      <c r="F200" s="164">
        <v>-1015.2803941050679</v>
      </c>
      <c r="G200" s="164">
        <v>67095.028900890393</v>
      </c>
      <c r="H200" s="298">
        <f>Verokompensaatiot[[#This Row],[Korvaukset vuosilta 2010-2023, €]]+Verokompensaatiot[[#This Row],[Veromenetysten korvaus 2024]]+Verokompensaatiot[[#This Row],[Veromenetysten korvaus 2025]]+Verokompensaatiot[[#This Row],[Veromenetysten korvaus 2026]]+Verokompensaatiot[[#This Row],[Veromenetysten korvaus 2027]]</f>
        <v>450649.13877612882</v>
      </c>
    </row>
    <row r="201" spans="1:8" x14ac:dyDescent="0.25">
      <c r="A201" s="32">
        <v>625</v>
      </c>
      <c r="B201" s="13" t="s">
        <v>208</v>
      </c>
      <c r="C201" s="164">
        <v>563298.79902610555</v>
      </c>
      <c r="D201" s="164">
        <v>-6041.3908384857286</v>
      </c>
      <c r="E201" s="164">
        <v>-166613.22381855772</v>
      </c>
      <c r="F201" s="164">
        <v>3157.7831216876834</v>
      </c>
      <c r="G201" s="164">
        <v>47175.441704296281</v>
      </c>
      <c r="H201" s="298">
        <f>Verokompensaatiot[[#This Row],[Korvaukset vuosilta 2010-2023, €]]+Verokompensaatiot[[#This Row],[Veromenetysten korvaus 2024]]+Verokompensaatiot[[#This Row],[Veromenetysten korvaus 2025]]+Verokompensaatiot[[#This Row],[Veromenetysten korvaus 2026]]+Verokompensaatiot[[#This Row],[Veromenetysten korvaus 2027]]</f>
        <v>440977.40919504617</v>
      </c>
    </row>
    <row r="202" spans="1:8" x14ac:dyDescent="0.25">
      <c r="A202" s="32">
        <v>626</v>
      </c>
      <c r="B202" s="13" t="s">
        <v>209</v>
      </c>
      <c r="C202" s="164">
        <v>958856.20401978446</v>
      </c>
      <c r="D202" s="164">
        <v>-913.8016317605834</v>
      </c>
      <c r="E202" s="164">
        <v>-285954.03877505008</v>
      </c>
      <c r="F202" s="164">
        <v>4479.6706992677646</v>
      </c>
      <c r="G202" s="164">
        <v>82025.427382193331</v>
      </c>
      <c r="H202" s="298">
        <f>Verokompensaatiot[[#This Row],[Korvaukset vuosilta 2010-2023, €]]+Verokompensaatiot[[#This Row],[Veromenetysten korvaus 2024]]+Verokompensaatiot[[#This Row],[Veromenetysten korvaus 2025]]+Verokompensaatiot[[#This Row],[Veromenetysten korvaus 2026]]+Verokompensaatiot[[#This Row],[Veromenetysten korvaus 2027]]</f>
        <v>758493.46169443498</v>
      </c>
    </row>
    <row r="203" spans="1:8" x14ac:dyDescent="0.25">
      <c r="A203" s="32">
        <v>630</v>
      </c>
      <c r="B203" s="13" t="s">
        <v>210</v>
      </c>
      <c r="C203" s="164">
        <v>293457.79005564051</v>
      </c>
      <c r="D203" s="164">
        <v>1582.1644145842192</v>
      </c>
      <c r="E203" s="164">
        <v>-84037.996331267816</v>
      </c>
      <c r="F203" s="164">
        <v>1568.6314081305745</v>
      </c>
      <c r="G203" s="164">
        <v>24468.608377181834</v>
      </c>
      <c r="H203" s="298">
        <f>Verokompensaatiot[[#This Row],[Korvaukset vuosilta 2010-2023, €]]+Verokompensaatiot[[#This Row],[Veromenetysten korvaus 2024]]+Verokompensaatiot[[#This Row],[Veromenetysten korvaus 2025]]+Verokompensaatiot[[#This Row],[Veromenetysten korvaus 2026]]+Verokompensaatiot[[#This Row],[Veromenetysten korvaus 2027]]</f>
        <v>237039.19792426933</v>
      </c>
    </row>
    <row r="204" spans="1:8" x14ac:dyDescent="0.25">
      <c r="A204" s="32">
        <v>631</v>
      </c>
      <c r="B204" s="13" t="s">
        <v>211</v>
      </c>
      <c r="C204" s="164">
        <v>344417.13611322758</v>
      </c>
      <c r="D204" s="164">
        <v>-11167.013262571138</v>
      </c>
      <c r="E204" s="164">
        <v>-160565.65042111321</v>
      </c>
      <c r="F204" s="164">
        <v>1028.599796849112</v>
      </c>
      <c r="G204" s="164">
        <v>29031.50864760486</v>
      </c>
      <c r="H204" s="298">
        <f>Verokompensaatiot[[#This Row],[Korvaukset vuosilta 2010-2023, €]]+Verokompensaatiot[[#This Row],[Veromenetysten korvaus 2024]]+Verokompensaatiot[[#This Row],[Veromenetysten korvaus 2025]]+Verokompensaatiot[[#This Row],[Veromenetysten korvaus 2026]]+Verokompensaatiot[[#This Row],[Veromenetysten korvaus 2027]]</f>
        <v>202744.58087399718</v>
      </c>
    </row>
    <row r="205" spans="1:8" x14ac:dyDescent="0.25">
      <c r="A205" s="32">
        <v>635</v>
      </c>
      <c r="B205" s="13" t="s">
        <v>212</v>
      </c>
      <c r="C205" s="164">
        <v>1272187.3641265314</v>
      </c>
      <c r="D205" s="164">
        <v>-33444.399860024489</v>
      </c>
      <c r="E205" s="164">
        <v>-416325.49399629422</v>
      </c>
      <c r="F205" s="164">
        <v>2851.1993838802941</v>
      </c>
      <c r="G205" s="164">
        <v>104733.3083922853</v>
      </c>
      <c r="H205" s="298">
        <f>Verokompensaatiot[[#This Row],[Korvaukset vuosilta 2010-2023, €]]+Verokompensaatiot[[#This Row],[Veromenetysten korvaus 2024]]+Verokompensaatiot[[#This Row],[Veromenetysten korvaus 2025]]+Verokompensaatiot[[#This Row],[Veromenetysten korvaus 2026]]+Verokompensaatiot[[#This Row],[Veromenetysten korvaus 2027]]</f>
        <v>930001.97804637824</v>
      </c>
    </row>
    <row r="206" spans="1:8" x14ac:dyDescent="0.25">
      <c r="A206" s="32">
        <v>636</v>
      </c>
      <c r="B206" s="13" t="s">
        <v>213</v>
      </c>
      <c r="C206" s="164">
        <v>1772192.3552646744</v>
      </c>
      <c r="D206" s="164">
        <v>-33709.773266676566</v>
      </c>
      <c r="E206" s="164">
        <v>-472262.10746194143</v>
      </c>
      <c r="F206" s="164">
        <v>4008.4496198591296</v>
      </c>
      <c r="G206" s="164">
        <v>130132.8677152679</v>
      </c>
      <c r="H206" s="298">
        <f>Verokompensaatiot[[#This Row],[Korvaukset vuosilta 2010-2023, €]]+Verokompensaatiot[[#This Row],[Veromenetysten korvaus 2024]]+Verokompensaatiot[[#This Row],[Veromenetysten korvaus 2025]]+Verokompensaatiot[[#This Row],[Veromenetysten korvaus 2026]]+Verokompensaatiot[[#This Row],[Veromenetysten korvaus 2027]]</f>
        <v>1400361.7918711836</v>
      </c>
    </row>
    <row r="207" spans="1:8" x14ac:dyDescent="0.25">
      <c r="A207" s="32">
        <v>638</v>
      </c>
      <c r="B207" s="13" t="s">
        <v>214</v>
      </c>
      <c r="C207" s="164">
        <v>7464233.6631018911</v>
      </c>
      <c r="D207" s="164">
        <v>-139313.11942067801</v>
      </c>
      <c r="E207" s="164">
        <v>-2627086.3669178807</v>
      </c>
      <c r="F207" s="164">
        <v>-68715.826175186085</v>
      </c>
      <c r="G207" s="164">
        <v>614725.45485592831</v>
      </c>
      <c r="H207" s="298">
        <f>Verokompensaatiot[[#This Row],[Korvaukset vuosilta 2010-2023, €]]+Verokompensaatiot[[#This Row],[Veromenetysten korvaus 2024]]+Verokompensaatiot[[#This Row],[Veromenetysten korvaus 2025]]+Verokompensaatiot[[#This Row],[Veromenetysten korvaus 2026]]+Verokompensaatiot[[#This Row],[Veromenetysten korvaus 2027]]</f>
        <v>5243843.8054440739</v>
      </c>
    </row>
    <row r="208" spans="1:8" x14ac:dyDescent="0.25">
      <c r="A208" s="32">
        <v>678</v>
      </c>
      <c r="B208" s="13" t="s">
        <v>215</v>
      </c>
      <c r="C208" s="164">
        <v>3472366.0037305513</v>
      </c>
      <c r="D208" s="164">
        <v>-17280.547611528971</v>
      </c>
      <c r="E208" s="164">
        <v>-1691930.8021204786</v>
      </c>
      <c r="F208" s="164">
        <v>22044.891597088346</v>
      </c>
      <c r="G208" s="164">
        <v>319215.15857923252</v>
      </c>
      <c r="H208" s="298">
        <f>Verokompensaatiot[[#This Row],[Korvaukset vuosilta 2010-2023, €]]+Verokompensaatiot[[#This Row],[Veromenetysten korvaus 2024]]+Verokompensaatiot[[#This Row],[Veromenetysten korvaus 2025]]+Verokompensaatiot[[#This Row],[Veromenetysten korvaus 2026]]+Verokompensaatiot[[#This Row],[Veromenetysten korvaus 2027]]</f>
        <v>2104414.7041748646</v>
      </c>
    </row>
    <row r="209" spans="1:8" x14ac:dyDescent="0.25">
      <c r="A209" s="32">
        <v>680</v>
      </c>
      <c r="B209" s="13" t="s">
        <v>216</v>
      </c>
      <c r="C209" s="164">
        <v>3437295.6144646946</v>
      </c>
      <c r="D209" s="164">
        <v>-8876.3631779418429</v>
      </c>
      <c r="E209" s="164">
        <v>-1592461.9885869548</v>
      </c>
      <c r="F209" s="164">
        <v>-9049.616741229529</v>
      </c>
      <c r="G209" s="164">
        <v>328677.29374899046</v>
      </c>
      <c r="H209" s="298">
        <f>Verokompensaatiot[[#This Row],[Korvaukset vuosilta 2010-2023, €]]+Verokompensaatiot[[#This Row],[Veromenetysten korvaus 2024]]+Verokompensaatiot[[#This Row],[Veromenetysten korvaus 2025]]+Verokompensaatiot[[#This Row],[Veromenetysten korvaus 2026]]+Verokompensaatiot[[#This Row],[Veromenetysten korvaus 2027]]</f>
        <v>2155584.9397075591</v>
      </c>
    </row>
    <row r="210" spans="1:8" x14ac:dyDescent="0.25">
      <c r="A210" s="32">
        <v>681</v>
      </c>
      <c r="B210" s="13" t="s">
        <v>217</v>
      </c>
      <c r="C210" s="164">
        <v>805669.3802147815</v>
      </c>
      <c r="D210" s="164">
        <v>-3647.2257864315234</v>
      </c>
      <c r="E210" s="164">
        <v>-197661.79420138116</v>
      </c>
      <c r="F210" s="164">
        <v>2793.0635049524731</v>
      </c>
      <c r="G210" s="164">
        <v>62711.176675298419</v>
      </c>
      <c r="H210" s="298">
        <f>Verokompensaatiot[[#This Row],[Korvaukset vuosilta 2010-2023, €]]+Verokompensaatiot[[#This Row],[Veromenetysten korvaus 2024]]+Verokompensaatiot[[#This Row],[Veromenetysten korvaus 2025]]+Verokompensaatiot[[#This Row],[Veromenetysten korvaus 2026]]+Verokompensaatiot[[#This Row],[Veromenetysten korvaus 2027]]</f>
        <v>669864.60040721961</v>
      </c>
    </row>
    <row r="211" spans="1:8" x14ac:dyDescent="0.25">
      <c r="A211" s="32">
        <v>683</v>
      </c>
      <c r="B211" s="13" t="s">
        <v>218</v>
      </c>
      <c r="C211" s="164">
        <v>759963.97848509136</v>
      </c>
      <c r="D211" s="164">
        <v>2195.8263855824698</v>
      </c>
      <c r="E211" s="164">
        <v>-195407.89511294136</v>
      </c>
      <c r="F211" s="164">
        <v>4158.5235700128724</v>
      </c>
      <c r="G211" s="164">
        <v>55137.02765631803</v>
      </c>
      <c r="H211" s="298">
        <f>Verokompensaatiot[[#This Row],[Korvaukset vuosilta 2010-2023, €]]+Verokompensaatiot[[#This Row],[Veromenetysten korvaus 2024]]+Verokompensaatiot[[#This Row],[Veromenetysten korvaus 2025]]+Verokompensaatiot[[#This Row],[Veromenetysten korvaus 2026]]+Verokompensaatiot[[#This Row],[Veromenetysten korvaus 2027]]</f>
        <v>626047.46098406333</v>
      </c>
    </row>
    <row r="212" spans="1:8" x14ac:dyDescent="0.25">
      <c r="A212" s="32">
        <v>684</v>
      </c>
      <c r="B212" s="13" t="s">
        <v>219</v>
      </c>
      <c r="C212" s="164">
        <v>7040812.967825627</v>
      </c>
      <c r="D212" s="164">
        <v>-46326.868723353313</v>
      </c>
      <c r="E212" s="164">
        <v>-2181687.1836593277</v>
      </c>
      <c r="F212" s="164">
        <v>20311.627243559575</v>
      </c>
      <c r="G212" s="164">
        <v>548110.90042353433</v>
      </c>
      <c r="H212" s="298">
        <f>Verokompensaatiot[[#This Row],[Korvaukset vuosilta 2010-2023, €]]+Verokompensaatiot[[#This Row],[Veromenetysten korvaus 2024]]+Verokompensaatiot[[#This Row],[Veromenetysten korvaus 2025]]+Verokompensaatiot[[#This Row],[Veromenetysten korvaus 2026]]+Verokompensaatiot[[#This Row],[Veromenetysten korvaus 2027]]</f>
        <v>5381221.4431100395</v>
      </c>
    </row>
    <row r="213" spans="1:8" x14ac:dyDescent="0.25">
      <c r="A213" s="32">
        <v>686</v>
      </c>
      <c r="B213" s="13" t="s">
        <v>220</v>
      </c>
      <c r="C213" s="164">
        <v>672707.59369978006</v>
      </c>
      <c r="D213" s="164">
        <v>-5763.5498863852827</v>
      </c>
      <c r="E213" s="164">
        <v>-197957.1715439042</v>
      </c>
      <c r="F213" s="164">
        <v>2674.2416277617367</v>
      </c>
      <c r="G213" s="164">
        <v>56017.602917370808</v>
      </c>
      <c r="H213" s="298">
        <f>Verokompensaatiot[[#This Row],[Korvaukset vuosilta 2010-2023, €]]+Verokompensaatiot[[#This Row],[Veromenetysten korvaus 2024]]+Verokompensaatiot[[#This Row],[Veromenetysten korvaus 2025]]+Verokompensaatiot[[#This Row],[Veromenetysten korvaus 2026]]+Verokompensaatiot[[#This Row],[Veromenetysten korvaus 2027]]</f>
        <v>527678.7168146231</v>
      </c>
    </row>
    <row r="214" spans="1:8" x14ac:dyDescent="0.25">
      <c r="A214" s="32">
        <v>687</v>
      </c>
      <c r="B214" s="13" t="s">
        <v>221</v>
      </c>
      <c r="C214" s="164">
        <v>376032.70872593054</v>
      </c>
      <c r="D214" s="164">
        <v>997.98261103500727</v>
      </c>
      <c r="E214" s="164">
        <v>-84336.951951624855</v>
      </c>
      <c r="F214" s="164">
        <v>1781.5486423424179</v>
      </c>
      <c r="G214" s="164">
        <v>30389.291421174559</v>
      </c>
      <c r="H214" s="298">
        <f>Verokompensaatiot[[#This Row],[Korvaukset vuosilta 2010-2023, €]]+Verokompensaatiot[[#This Row],[Veromenetysten korvaus 2024]]+Verokompensaatiot[[#This Row],[Veromenetysten korvaus 2025]]+Verokompensaatiot[[#This Row],[Veromenetysten korvaus 2026]]+Verokompensaatiot[[#This Row],[Veromenetysten korvaus 2027]]</f>
        <v>324864.57944885769</v>
      </c>
    </row>
    <row r="215" spans="1:8" x14ac:dyDescent="0.25">
      <c r="A215" s="32">
        <v>689</v>
      </c>
      <c r="B215" s="13" t="s">
        <v>222</v>
      </c>
      <c r="C215" s="164">
        <v>595411.99035538943</v>
      </c>
      <c r="D215" s="164">
        <v>-6980.7495428664679</v>
      </c>
      <c r="E215" s="164">
        <v>-160446.67180962084</v>
      </c>
      <c r="F215" s="164">
        <v>2985.4607816634234</v>
      </c>
      <c r="G215" s="164">
        <v>46829.914447921088</v>
      </c>
      <c r="H215" s="298">
        <f>Verokompensaatiot[[#This Row],[Korvaukset vuosilta 2010-2023, €]]+Verokompensaatiot[[#This Row],[Veromenetysten korvaus 2024]]+Verokompensaatiot[[#This Row],[Veromenetysten korvaus 2025]]+Verokompensaatiot[[#This Row],[Veromenetysten korvaus 2026]]+Verokompensaatiot[[#This Row],[Veromenetysten korvaus 2027]]</f>
        <v>477799.94423248665</v>
      </c>
    </row>
    <row r="216" spans="1:8" x14ac:dyDescent="0.25">
      <c r="A216" s="32">
        <v>691</v>
      </c>
      <c r="B216" s="13" t="s">
        <v>223</v>
      </c>
      <c r="C216" s="164">
        <v>640960.05842737365</v>
      </c>
      <c r="D216" s="164">
        <v>889.16465889832762</v>
      </c>
      <c r="E216" s="164">
        <v>-191010.3575226258</v>
      </c>
      <c r="F216" s="164">
        <v>3264.8058634280233</v>
      </c>
      <c r="G216" s="164">
        <v>46697.762577010573</v>
      </c>
      <c r="H216" s="298">
        <f>Verokompensaatiot[[#This Row],[Korvaukset vuosilta 2010-2023, €]]+Verokompensaatiot[[#This Row],[Veromenetysten korvaus 2024]]+Verokompensaatiot[[#This Row],[Veromenetysten korvaus 2025]]+Verokompensaatiot[[#This Row],[Veromenetysten korvaus 2026]]+Verokompensaatiot[[#This Row],[Veromenetysten korvaus 2027]]</f>
        <v>500801.43400408479</v>
      </c>
    </row>
    <row r="217" spans="1:8" x14ac:dyDescent="0.25">
      <c r="A217" s="32">
        <v>694</v>
      </c>
      <c r="B217" s="13" t="s">
        <v>224</v>
      </c>
      <c r="C217" s="164">
        <v>4328850.2716077119</v>
      </c>
      <c r="D217" s="164">
        <v>-65207.639687632676</v>
      </c>
      <c r="E217" s="164">
        <v>-1832071.2709102626</v>
      </c>
      <c r="F217" s="164">
        <v>-17149.433278494693</v>
      </c>
      <c r="G217" s="164">
        <v>374329.81269837328</v>
      </c>
      <c r="H217" s="298">
        <f>Verokompensaatiot[[#This Row],[Korvaukset vuosilta 2010-2023, €]]+Verokompensaatiot[[#This Row],[Veromenetysten korvaus 2024]]+Verokompensaatiot[[#This Row],[Veromenetysten korvaus 2025]]+Verokompensaatiot[[#This Row],[Veromenetysten korvaus 2026]]+Verokompensaatiot[[#This Row],[Veromenetysten korvaus 2027]]</f>
        <v>2788751.7404296948</v>
      </c>
    </row>
    <row r="218" spans="1:8" x14ac:dyDescent="0.25">
      <c r="A218" s="32">
        <v>697</v>
      </c>
      <c r="B218" s="13" t="s">
        <v>225</v>
      </c>
      <c r="C218" s="164">
        <v>294418.19818171416</v>
      </c>
      <c r="D218" s="164">
        <v>-4717.5566931582398</v>
      </c>
      <c r="E218" s="164">
        <v>-73396.14194270513</v>
      </c>
      <c r="F218" s="164">
        <v>1358.1048172618518</v>
      </c>
      <c r="G218" s="164">
        <v>22157.961322285737</v>
      </c>
      <c r="H218" s="298">
        <f>Verokompensaatiot[[#This Row],[Korvaukset vuosilta 2010-2023, €]]+Verokompensaatiot[[#This Row],[Veromenetysten korvaus 2024]]+Verokompensaatiot[[#This Row],[Veromenetysten korvaus 2025]]+Verokompensaatiot[[#This Row],[Veromenetysten korvaus 2026]]+Verokompensaatiot[[#This Row],[Veromenetysten korvaus 2027]]</f>
        <v>239820.56568539838</v>
      </c>
    </row>
    <row r="219" spans="1:8" x14ac:dyDescent="0.25">
      <c r="A219" s="32">
        <v>698</v>
      </c>
      <c r="B219" s="13" t="s">
        <v>226</v>
      </c>
      <c r="C219" s="164">
        <v>9602704.4680333622</v>
      </c>
      <c r="D219" s="164">
        <v>61591.119052694317</v>
      </c>
      <c r="E219" s="164">
        <v>-4602695.9489609487</v>
      </c>
      <c r="F219" s="164">
        <v>28844.535676503863</v>
      </c>
      <c r="G219" s="164">
        <v>940711.37046859355</v>
      </c>
      <c r="H219" s="298">
        <f>Verokompensaatiot[[#This Row],[Korvaukset vuosilta 2010-2023, €]]+Verokompensaatiot[[#This Row],[Veromenetysten korvaus 2024]]+Verokompensaatiot[[#This Row],[Veromenetysten korvaus 2025]]+Verokompensaatiot[[#This Row],[Veromenetysten korvaus 2026]]+Verokompensaatiot[[#This Row],[Veromenetysten korvaus 2027]]</f>
        <v>6031155.5442702053</v>
      </c>
    </row>
    <row r="220" spans="1:8" x14ac:dyDescent="0.25">
      <c r="A220" s="32">
        <v>700</v>
      </c>
      <c r="B220" s="13" t="s">
        <v>227</v>
      </c>
      <c r="C220" s="164">
        <v>815623.78408988658</v>
      </c>
      <c r="D220" s="164">
        <v>-25084.569847599741</v>
      </c>
      <c r="E220" s="164">
        <v>-306856.17672900803</v>
      </c>
      <c r="F220" s="164">
        <v>3375.1645861938255</v>
      </c>
      <c r="G220" s="164">
        <v>65829.80978377664</v>
      </c>
      <c r="H220" s="298">
        <f>Verokompensaatiot[[#This Row],[Korvaukset vuosilta 2010-2023, €]]+Verokompensaatiot[[#This Row],[Veromenetysten korvaus 2024]]+Verokompensaatiot[[#This Row],[Veromenetysten korvaus 2025]]+Verokompensaatiot[[#This Row],[Veromenetysten korvaus 2026]]+Verokompensaatiot[[#This Row],[Veromenetysten korvaus 2027]]</f>
        <v>552888.01188324927</v>
      </c>
    </row>
    <row r="221" spans="1:8" x14ac:dyDescent="0.25">
      <c r="A221" s="32">
        <v>702</v>
      </c>
      <c r="B221" s="13" t="s">
        <v>228</v>
      </c>
      <c r="C221" s="164">
        <v>910151.59470414324</v>
      </c>
      <c r="D221" s="164">
        <v>-12482.508347875468</v>
      </c>
      <c r="E221" s="164">
        <v>-278137.15084059146</v>
      </c>
      <c r="F221" s="164">
        <v>2321.2832901034594</v>
      </c>
      <c r="G221" s="164">
        <v>75330.82574436393</v>
      </c>
      <c r="H221" s="298">
        <f>Verokompensaatiot[[#This Row],[Korvaukset vuosilta 2010-2023, €]]+Verokompensaatiot[[#This Row],[Veromenetysten korvaus 2024]]+Verokompensaatiot[[#This Row],[Veromenetysten korvaus 2025]]+Verokompensaatiot[[#This Row],[Veromenetysten korvaus 2026]]+Verokompensaatiot[[#This Row],[Veromenetysten korvaus 2027]]</f>
        <v>697184.04455014376</v>
      </c>
    </row>
    <row r="222" spans="1:8" x14ac:dyDescent="0.25">
      <c r="A222" s="32">
        <v>704</v>
      </c>
      <c r="B222" s="13" t="s">
        <v>229</v>
      </c>
      <c r="C222" s="164">
        <v>871842.56580709014</v>
      </c>
      <c r="D222" s="164">
        <v>-24726.130465027702</v>
      </c>
      <c r="E222" s="164">
        <v>-409534.41552243376</v>
      </c>
      <c r="F222" s="164">
        <v>-3136.8955700076626</v>
      </c>
      <c r="G222" s="164">
        <v>74941.201389352325</v>
      </c>
      <c r="H222" s="298">
        <f>Verokompensaatiot[[#This Row],[Korvaukset vuosilta 2010-2023, €]]+Verokompensaatiot[[#This Row],[Veromenetysten korvaus 2024]]+Verokompensaatiot[[#This Row],[Veromenetysten korvaus 2025]]+Verokompensaatiot[[#This Row],[Veromenetysten korvaus 2026]]+Verokompensaatiot[[#This Row],[Veromenetysten korvaus 2027]]</f>
        <v>509386.32563897339</v>
      </c>
    </row>
    <row r="223" spans="1:8" x14ac:dyDescent="0.25">
      <c r="A223" s="32">
        <v>707</v>
      </c>
      <c r="B223" s="13" t="s">
        <v>230</v>
      </c>
      <c r="C223" s="164">
        <v>524427.44226363301</v>
      </c>
      <c r="D223" s="164">
        <v>-44.61667030094759</v>
      </c>
      <c r="E223" s="164">
        <v>-111564.36871912124</v>
      </c>
      <c r="F223" s="164">
        <v>2040.6625567317565</v>
      </c>
      <c r="G223" s="164">
        <v>39077.568861998945</v>
      </c>
      <c r="H223" s="298">
        <f>Verokompensaatiot[[#This Row],[Korvaukset vuosilta 2010-2023, €]]+Verokompensaatiot[[#This Row],[Veromenetysten korvaus 2024]]+Verokompensaatiot[[#This Row],[Veromenetysten korvaus 2025]]+Verokompensaatiot[[#This Row],[Veromenetysten korvaus 2026]]+Verokompensaatiot[[#This Row],[Veromenetysten korvaus 2027]]</f>
        <v>453936.6882929416</v>
      </c>
    </row>
    <row r="224" spans="1:8" x14ac:dyDescent="0.25">
      <c r="A224" s="32">
        <v>710</v>
      </c>
      <c r="B224" s="13" t="s">
        <v>231</v>
      </c>
      <c r="C224" s="164">
        <v>4902020.8825135343</v>
      </c>
      <c r="D224" s="164">
        <v>-93203.810375645218</v>
      </c>
      <c r="E224" s="164">
        <v>-1962238.7823212848</v>
      </c>
      <c r="F224" s="164">
        <v>7681.4039015434828</v>
      </c>
      <c r="G224" s="164">
        <v>424570.88359027728</v>
      </c>
      <c r="H224" s="298">
        <f>Verokompensaatiot[[#This Row],[Korvaukset vuosilta 2010-2023, €]]+Verokompensaatiot[[#This Row],[Veromenetysten korvaus 2024]]+Verokompensaatiot[[#This Row],[Veromenetysten korvaus 2025]]+Verokompensaatiot[[#This Row],[Veromenetysten korvaus 2026]]+Verokompensaatiot[[#This Row],[Veromenetysten korvaus 2027]]</f>
        <v>3278830.5773084257</v>
      </c>
    </row>
    <row r="225" spans="1:8" x14ac:dyDescent="0.25">
      <c r="A225" s="32">
        <v>729</v>
      </c>
      <c r="B225" s="13" t="s">
        <v>232</v>
      </c>
      <c r="C225" s="164">
        <v>1905196.3208219288</v>
      </c>
      <c r="D225" s="164">
        <v>-22058.211785798332</v>
      </c>
      <c r="E225" s="164">
        <v>-579611.78992202028</v>
      </c>
      <c r="F225" s="164">
        <v>9508.6933805092831</v>
      </c>
      <c r="G225" s="164">
        <v>160432.91225911051</v>
      </c>
      <c r="H225" s="298">
        <f>Verokompensaatiot[[#This Row],[Korvaukset vuosilta 2010-2023, €]]+Verokompensaatiot[[#This Row],[Veromenetysten korvaus 2024]]+Verokompensaatiot[[#This Row],[Veromenetysten korvaus 2025]]+Verokompensaatiot[[#This Row],[Veromenetysten korvaus 2026]]+Verokompensaatiot[[#This Row],[Veromenetysten korvaus 2027]]</f>
        <v>1473467.9247537297</v>
      </c>
    </row>
    <row r="226" spans="1:8" x14ac:dyDescent="0.25">
      <c r="A226" s="32">
        <v>732</v>
      </c>
      <c r="B226" s="13" t="s">
        <v>233</v>
      </c>
      <c r="C226" s="164">
        <v>755675.73850250035</v>
      </c>
      <c r="D226" s="164">
        <v>1465.7189432671148</v>
      </c>
      <c r="E226" s="164">
        <v>-243714.90288716942</v>
      </c>
      <c r="F226" s="164">
        <v>4584.5901294814548</v>
      </c>
      <c r="G226" s="164">
        <v>55064.083815967388</v>
      </c>
      <c r="H226" s="298">
        <f>Verokompensaatiot[[#This Row],[Korvaukset vuosilta 2010-2023, €]]+Verokompensaatiot[[#This Row],[Veromenetysten korvaus 2024]]+Verokompensaatiot[[#This Row],[Veromenetysten korvaus 2025]]+Verokompensaatiot[[#This Row],[Veromenetysten korvaus 2026]]+Verokompensaatiot[[#This Row],[Veromenetysten korvaus 2027]]</f>
        <v>573075.22850404691</v>
      </c>
    </row>
    <row r="227" spans="1:8" x14ac:dyDescent="0.25">
      <c r="A227" s="32">
        <v>734</v>
      </c>
      <c r="B227" s="13" t="s">
        <v>234</v>
      </c>
      <c r="C227" s="164">
        <v>9273826.570309896</v>
      </c>
      <c r="D227" s="164">
        <v>-140622.93085031488</v>
      </c>
      <c r="E227" s="164">
        <v>-3049445.9124978217</v>
      </c>
      <c r="F227" s="164">
        <v>14018.991775584367</v>
      </c>
      <c r="G227" s="164">
        <v>779143.95737402362</v>
      </c>
      <c r="H227" s="298">
        <f>Verokompensaatiot[[#This Row],[Korvaukset vuosilta 2010-2023, €]]+Verokompensaatiot[[#This Row],[Veromenetysten korvaus 2024]]+Verokompensaatiot[[#This Row],[Veromenetysten korvaus 2025]]+Verokompensaatiot[[#This Row],[Veromenetysten korvaus 2026]]+Verokompensaatiot[[#This Row],[Veromenetysten korvaus 2027]]</f>
        <v>6876920.6761113675</v>
      </c>
    </row>
    <row r="228" spans="1:8" x14ac:dyDescent="0.25">
      <c r="A228" s="32">
        <v>738</v>
      </c>
      <c r="B228" s="13" t="s">
        <v>235</v>
      </c>
      <c r="C228" s="164">
        <v>584899.15882966924</v>
      </c>
      <c r="D228" s="164">
        <v>-15128.506439010893</v>
      </c>
      <c r="E228" s="164">
        <v>-149805.7415161627</v>
      </c>
      <c r="F228" s="164">
        <v>305.55183947781626</v>
      </c>
      <c r="G228" s="164">
        <v>46954.424633124734</v>
      </c>
      <c r="H228" s="298">
        <f>Verokompensaatiot[[#This Row],[Korvaukset vuosilta 2010-2023, €]]+Verokompensaatiot[[#This Row],[Veromenetysten korvaus 2024]]+Verokompensaatiot[[#This Row],[Veromenetysten korvaus 2025]]+Verokompensaatiot[[#This Row],[Veromenetysten korvaus 2026]]+Verokompensaatiot[[#This Row],[Veromenetysten korvaus 2027]]</f>
        <v>467224.88734709821</v>
      </c>
    </row>
    <row r="229" spans="1:8" x14ac:dyDescent="0.25">
      <c r="A229" s="32">
        <v>739</v>
      </c>
      <c r="B229" s="13" t="s">
        <v>236</v>
      </c>
      <c r="C229" s="164">
        <v>719684.4299765157</v>
      </c>
      <c r="D229" s="164">
        <v>-15399.730164890145</v>
      </c>
      <c r="E229" s="164">
        <v>-173744.61951530568</v>
      </c>
      <c r="F229" s="164">
        <v>3484.7048472975048</v>
      </c>
      <c r="G229" s="164">
        <v>55223.706089213541</v>
      </c>
      <c r="H229" s="298">
        <f>Verokompensaatiot[[#This Row],[Korvaukset vuosilta 2010-2023, €]]+Verokompensaatiot[[#This Row],[Veromenetysten korvaus 2024]]+Verokompensaatiot[[#This Row],[Veromenetysten korvaus 2025]]+Verokompensaatiot[[#This Row],[Veromenetysten korvaus 2026]]+Verokompensaatiot[[#This Row],[Veromenetysten korvaus 2027]]</f>
        <v>589248.49123283091</v>
      </c>
    </row>
    <row r="230" spans="1:8" x14ac:dyDescent="0.25">
      <c r="A230" s="32">
        <v>740</v>
      </c>
      <c r="B230" s="13" t="s">
        <v>237</v>
      </c>
      <c r="C230" s="164">
        <v>6155499.2061898317</v>
      </c>
      <c r="D230" s="164">
        <v>-3462.5217500497383</v>
      </c>
      <c r="E230" s="164">
        <v>-2305546.6799952853</v>
      </c>
      <c r="F230" s="164">
        <v>20827.788161612021</v>
      </c>
      <c r="G230" s="164">
        <v>534566.81862863712</v>
      </c>
      <c r="H230" s="298">
        <f>Verokompensaatiot[[#This Row],[Korvaukset vuosilta 2010-2023, €]]+Verokompensaatiot[[#This Row],[Veromenetysten korvaus 2024]]+Verokompensaatiot[[#This Row],[Veromenetysten korvaus 2025]]+Verokompensaatiot[[#This Row],[Veromenetysten korvaus 2026]]+Verokompensaatiot[[#This Row],[Veromenetysten korvaus 2027]]</f>
        <v>4401884.6112347459</v>
      </c>
    </row>
    <row r="231" spans="1:8" x14ac:dyDescent="0.25">
      <c r="A231" s="32">
        <v>742</v>
      </c>
      <c r="B231" s="13" t="s">
        <v>238</v>
      </c>
      <c r="C231" s="164">
        <v>225038.02043149644</v>
      </c>
      <c r="D231" s="164">
        <v>2775.6352535470601</v>
      </c>
      <c r="E231" s="164">
        <v>-64587.197873018122</v>
      </c>
      <c r="F231" s="164">
        <v>1245.66449860951</v>
      </c>
      <c r="G231" s="164">
        <v>18161.563055147497</v>
      </c>
      <c r="H231" s="298">
        <f>Verokompensaatiot[[#This Row],[Korvaukset vuosilta 2010-2023, €]]+Verokompensaatiot[[#This Row],[Veromenetysten korvaus 2024]]+Verokompensaatiot[[#This Row],[Veromenetysten korvaus 2025]]+Verokompensaatiot[[#This Row],[Veromenetysten korvaus 2026]]+Verokompensaatiot[[#This Row],[Veromenetysten korvaus 2027]]</f>
        <v>182633.68536578238</v>
      </c>
    </row>
    <row r="232" spans="1:8" x14ac:dyDescent="0.25">
      <c r="A232" s="32">
        <v>743</v>
      </c>
      <c r="B232" s="13" t="s">
        <v>239</v>
      </c>
      <c r="C232" s="164">
        <v>9945565.9278010912</v>
      </c>
      <c r="D232" s="164">
        <v>-53755.976626312869</v>
      </c>
      <c r="E232" s="164">
        <v>-5229127.8546365211</v>
      </c>
      <c r="F232" s="164">
        <v>25182.191969553176</v>
      </c>
      <c r="G232" s="164">
        <v>922943.73253875005</v>
      </c>
      <c r="H232" s="298">
        <f>Verokompensaatiot[[#This Row],[Korvaukset vuosilta 2010-2023, €]]+Verokompensaatiot[[#This Row],[Veromenetysten korvaus 2024]]+Verokompensaatiot[[#This Row],[Veromenetysten korvaus 2025]]+Verokompensaatiot[[#This Row],[Veromenetysten korvaus 2026]]+Verokompensaatiot[[#This Row],[Veromenetysten korvaus 2027]]</f>
        <v>5610808.0210465612</v>
      </c>
    </row>
    <row r="233" spans="1:8" x14ac:dyDescent="0.25">
      <c r="A233" s="32">
        <v>746</v>
      </c>
      <c r="B233" s="13" t="s">
        <v>240</v>
      </c>
      <c r="C233" s="164">
        <v>923550.17904456658</v>
      </c>
      <c r="D233" s="164">
        <v>3487.6826948098169</v>
      </c>
      <c r="E233" s="164">
        <v>-315217.48529575695</v>
      </c>
      <c r="F233" s="164">
        <v>4520.7867535739733</v>
      </c>
      <c r="G233" s="164">
        <v>75147.481231086495</v>
      </c>
      <c r="H233" s="298">
        <f>Verokompensaatiot[[#This Row],[Korvaukset vuosilta 2010-2023, €]]+Verokompensaatiot[[#This Row],[Veromenetysten korvaus 2024]]+Verokompensaatiot[[#This Row],[Veromenetysten korvaus 2025]]+Verokompensaatiot[[#This Row],[Veromenetysten korvaus 2026]]+Verokompensaatiot[[#This Row],[Veromenetysten korvaus 2027]]</f>
        <v>691488.64442827995</v>
      </c>
    </row>
    <row r="234" spans="1:8" x14ac:dyDescent="0.25">
      <c r="A234" s="32">
        <v>747</v>
      </c>
      <c r="B234" s="13" t="s">
        <v>241</v>
      </c>
      <c r="C234" s="164">
        <v>336015.46016985853</v>
      </c>
      <c r="D234" s="164">
        <v>-923.87301867191536</v>
      </c>
      <c r="E234" s="164">
        <v>-75843.637201241552</v>
      </c>
      <c r="F234" s="164">
        <v>1709.7723827052287</v>
      </c>
      <c r="G234" s="164">
        <v>26162.455378965715</v>
      </c>
      <c r="H234" s="298">
        <f>Verokompensaatiot[[#This Row],[Korvaukset vuosilta 2010-2023, €]]+Verokompensaatiot[[#This Row],[Veromenetysten korvaus 2024]]+Verokompensaatiot[[#This Row],[Veromenetysten korvaus 2025]]+Verokompensaatiot[[#This Row],[Veromenetysten korvaus 2026]]+Verokompensaatiot[[#This Row],[Veromenetysten korvaus 2027]]</f>
        <v>287120.17771161598</v>
      </c>
    </row>
    <row r="235" spans="1:8" x14ac:dyDescent="0.25">
      <c r="A235" s="32">
        <v>748</v>
      </c>
      <c r="B235" s="13" t="s">
        <v>242</v>
      </c>
      <c r="C235" s="164">
        <v>1025424.8215553551</v>
      </c>
      <c r="D235" s="164">
        <v>-9744.5270485501187</v>
      </c>
      <c r="E235" s="164">
        <v>-314934.26144745474</v>
      </c>
      <c r="F235" s="164">
        <v>3583.2253491462507</v>
      </c>
      <c r="G235" s="164">
        <v>79870.036865861461</v>
      </c>
      <c r="H235" s="298">
        <f>Verokompensaatiot[[#This Row],[Korvaukset vuosilta 2010-2023, €]]+Verokompensaatiot[[#This Row],[Veromenetysten korvaus 2024]]+Verokompensaatiot[[#This Row],[Veromenetysten korvaus 2025]]+Verokompensaatiot[[#This Row],[Veromenetysten korvaus 2026]]+Verokompensaatiot[[#This Row],[Veromenetysten korvaus 2027]]</f>
        <v>784199.29527435801</v>
      </c>
    </row>
    <row r="236" spans="1:8" x14ac:dyDescent="0.25">
      <c r="A236" s="32">
        <v>749</v>
      </c>
      <c r="B236" s="13" t="s">
        <v>243</v>
      </c>
      <c r="C236" s="164">
        <v>3085504.7920736158</v>
      </c>
      <c r="D236" s="164">
        <v>-65483.638688530249</v>
      </c>
      <c r="E236" s="164">
        <v>-1875603.1821355245</v>
      </c>
      <c r="F236" s="164">
        <v>806.0475755117277</v>
      </c>
      <c r="G236" s="164">
        <v>289201.39773201494</v>
      </c>
      <c r="H236" s="298">
        <f>Verokompensaatiot[[#This Row],[Korvaukset vuosilta 2010-2023, €]]+Verokompensaatiot[[#This Row],[Veromenetysten korvaus 2024]]+Verokompensaatiot[[#This Row],[Veromenetysten korvaus 2025]]+Verokompensaatiot[[#This Row],[Veromenetysten korvaus 2026]]+Verokompensaatiot[[#This Row],[Veromenetysten korvaus 2027]]</f>
        <v>1434425.4165570878</v>
      </c>
    </row>
    <row r="237" spans="1:8" x14ac:dyDescent="0.25">
      <c r="A237" s="32">
        <v>751</v>
      </c>
      <c r="B237" s="13" t="s">
        <v>244</v>
      </c>
      <c r="C237" s="164">
        <v>521520.347331553</v>
      </c>
      <c r="D237" s="164">
        <v>-16143.542302261176</v>
      </c>
      <c r="E237" s="164">
        <v>-209600.9785787205</v>
      </c>
      <c r="F237" s="164">
        <v>2180.4804081360262</v>
      </c>
      <c r="G237" s="164">
        <v>43806.897944852826</v>
      </c>
      <c r="H237" s="298">
        <f>Verokompensaatiot[[#This Row],[Korvaukset vuosilta 2010-2023, €]]+Verokompensaatiot[[#This Row],[Veromenetysten korvaus 2024]]+Verokompensaatiot[[#This Row],[Veromenetysten korvaus 2025]]+Verokompensaatiot[[#This Row],[Veromenetysten korvaus 2026]]+Verokompensaatiot[[#This Row],[Veromenetysten korvaus 2027]]</f>
        <v>341763.20480356016</v>
      </c>
    </row>
    <row r="238" spans="1:8" x14ac:dyDescent="0.25">
      <c r="A238" s="32">
        <v>753</v>
      </c>
      <c r="B238" s="13" t="s">
        <v>245</v>
      </c>
      <c r="C238" s="164">
        <v>2530377.8872347632</v>
      </c>
      <c r="D238" s="164">
        <v>-54785.270209304406</v>
      </c>
      <c r="E238" s="164">
        <v>-1044096.5584816569</v>
      </c>
      <c r="F238" s="164">
        <v>-67296.675939544351</v>
      </c>
      <c r="G238" s="164">
        <v>242900.14252182096</v>
      </c>
      <c r="H238" s="298">
        <f>Verokompensaatiot[[#This Row],[Korvaukset vuosilta 2010-2023, €]]+Verokompensaatiot[[#This Row],[Veromenetysten korvaus 2024]]+Verokompensaatiot[[#This Row],[Veromenetysten korvaus 2025]]+Verokompensaatiot[[#This Row],[Veromenetysten korvaus 2026]]+Verokompensaatiot[[#This Row],[Veromenetysten korvaus 2027]]</f>
        <v>1607099.5251260784</v>
      </c>
    </row>
    <row r="239" spans="1:8" x14ac:dyDescent="0.25">
      <c r="A239" s="32">
        <v>755</v>
      </c>
      <c r="B239" s="13" t="s">
        <v>246</v>
      </c>
      <c r="C239" s="164">
        <v>912800.49977479735</v>
      </c>
      <c r="D239" s="164">
        <v>-43903.329861416343</v>
      </c>
      <c r="E239" s="164">
        <v>-396917.29187575105</v>
      </c>
      <c r="F239" s="164">
        <v>-14026.644038343926</v>
      </c>
      <c r="G239" s="164">
        <v>77738.272304501574</v>
      </c>
      <c r="H239" s="298">
        <f>Verokompensaatiot[[#This Row],[Korvaukset vuosilta 2010-2023, €]]+Verokompensaatiot[[#This Row],[Veromenetysten korvaus 2024]]+Verokompensaatiot[[#This Row],[Veromenetysten korvaus 2025]]+Verokompensaatiot[[#This Row],[Veromenetysten korvaus 2026]]+Verokompensaatiot[[#This Row],[Veromenetysten korvaus 2027]]</f>
        <v>535691.50630378758</v>
      </c>
    </row>
    <row r="240" spans="1:8" x14ac:dyDescent="0.25">
      <c r="A240" s="32">
        <v>758</v>
      </c>
      <c r="B240" s="13" t="s">
        <v>247</v>
      </c>
      <c r="C240" s="164">
        <v>1522016.359015387</v>
      </c>
      <c r="D240" s="164">
        <v>-10508.418054106198</v>
      </c>
      <c r="E240" s="164">
        <v>-580947.36632759275</v>
      </c>
      <c r="F240" s="164">
        <v>7469.5907810698081</v>
      </c>
      <c r="G240" s="164">
        <v>121149.7195093989</v>
      </c>
      <c r="H240" s="298">
        <f>Verokompensaatiot[[#This Row],[Korvaukset vuosilta 2010-2023, €]]+Verokompensaatiot[[#This Row],[Veromenetysten korvaus 2024]]+Verokompensaatiot[[#This Row],[Veromenetysten korvaus 2025]]+Verokompensaatiot[[#This Row],[Veromenetysten korvaus 2026]]+Verokompensaatiot[[#This Row],[Veromenetysten korvaus 2027]]</f>
        <v>1059179.8849241568</v>
      </c>
    </row>
    <row r="241" spans="1:8" x14ac:dyDescent="0.25">
      <c r="A241" s="32">
        <v>759</v>
      </c>
      <c r="B241" s="13" t="s">
        <v>248</v>
      </c>
      <c r="C241" s="164">
        <v>487637.29880807875</v>
      </c>
      <c r="D241" s="164">
        <v>-665.12050297063706</v>
      </c>
      <c r="E241" s="164">
        <v>-115299.94100622271</v>
      </c>
      <c r="F241" s="164">
        <v>1944.1298289611843</v>
      </c>
      <c r="G241" s="164">
        <v>36945.211121754874</v>
      </c>
      <c r="H241" s="298">
        <f>Verokompensaatiot[[#This Row],[Korvaukset vuosilta 2010-2023, €]]+Verokompensaatiot[[#This Row],[Veromenetysten korvaus 2024]]+Verokompensaatiot[[#This Row],[Veromenetysten korvaus 2025]]+Verokompensaatiot[[#This Row],[Veromenetysten korvaus 2026]]+Verokompensaatiot[[#This Row],[Veromenetysten korvaus 2027]]</f>
        <v>410561.57824960141</v>
      </c>
    </row>
    <row r="242" spans="1:8" x14ac:dyDescent="0.25">
      <c r="A242" s="32">
        <v>761</v>
      </c>
      <c r="B242" s="13" t="s">
        <v>249</v>
      </c>
      <c r="C242" s="164">
        <v>1840449.4381827028</v>
      </c>
      <c r="D242" s="164">
        <v>-14516.78431071965</v>
      </c>
      <c r="E242" s="164">
        <v>-440276.82037145644</v>
      </c>
      <c r="F242" s="164">
        <v>7101.7963349233914</v>
      </c>
      <c r="G242" s="164">
        <v>135798.93367015055</v>
      </c>
      <c r="H242" s="298">
        <f>Verokompensaatiot[[#This Row],[Korvaukset vuosilta 2010-2023, €]]+Verokompensaatiot[[#This Row],[Veromenetysten korvaus 2024]]+Verokompensaatiot[[#This Row],[Veromenetysten korvaus 2025]]+Verokompensaatiot[[#This Row],[Veromenetysten korvaus 2026]]+Verokompensaatiot[[#This Row],[Veromenetysten korvaus 2027]]</f>
        <v>1528556.5635056007</v>
      </c>
    </row>
    <row r="243" spans="1:8" x14ac:dyDescent="0.25">
      <c r="A243" s="32">
        <v>762</v>
      </c>
      <c r="B243" s="13" t="s">
        <v>250</v>
      </c>
      <c r="C243" s="164">
        <v>890771.17347844271</v>
      </c>
      <c r="D243" s="164">
        <v>-5539.6239367263152</v>
      </c>
      <c r="E243" s="164">
        <v>-226720.75326550382</v>
      </c>
      <c r="F243" s="164">
        <v>4734.0480580598078</v>
      </c>
      <c r="G243" s="164">
        <v>66171.093818378416</v>
      </c>
      <c r="H243" s="298">
        <f>Verokompensaatiot[[#This Row],[Korvaukset vuosilta 2010-2023, €]]+Verokompensaatiot[[#This Row],[Veromenetysten korvaus 2024]]+Verokompensaatiot[[#This Row],[Veromenetysten korvaus 2025]]+Verokompensaatiot[[#This Row],[Veromenetysten korvaus 2026]]+Verokompensaatiot[[#This Row],[Veromenetysten korvaus 2027]]</f>
        <v>729415.93815265072</v>
      </c>
    </row>
    <row r="244" spans="1:8" x14ac:dyDescent="0.25">
      <c r="A244" s="32">
        <v>765</v>
      </c>
      <c r="B244" s="13" t="s">
        <v>251</v>
      </c>
      <c r="C244" s="164">
        <v>1887722.8527956754</v>
      </c>
      <c r="D244" s="164">
        <v>-25338.82072308183</v>
      </c>
      <c r="E244" s="164">
        <v>-778300.92749414954</v>
      </c>
      <c r="F244" s="164">
        <v>7948.199715678219</v>
      </c>
      <c r="G244" s="164">
        <v>144857.58852773189</v>
      </c>
      <c r="H244" s="298">
        <f>Verokompensaatiot[[#This Row],[Korvaukset vuosilta 2010-2023, €]]+Verokompensaatiot[[#This Row],[Veromenetysten korvaus 2024]]+Verokompensaatiot[[#This Row],[Veromenetysten korvaus 2025]]+Verokompensaatiot[[#This Row],[Veromenetysten korvaus 2026]]+Verokompensaatiot[[#This Row],[Veromenetysten korvaus 2027]]</f>
        <v>1236888.8928218537</v>
      </c>
    </row>
    <row r="245" spans="1:8" x14ac:dyDescent="0.25">
      <c r="A245" s="32">
        <v>768</v>
      </c>
      <c r="B245" s="13" t="s">
        <v>252</v>
      </c>
      <c r="C245" s="164">
        <v>569415.54148617201</v>
      </c>
      <c r="D245" s="164">
        <v>-2063.4236582368912</v>
      </c>
      <c r="E245" s="164">
        <v>-109702.00351054815</v>
      </c>
      <c r="F245" s="164">
        <v>1744.3609555734333</v>
      </c>
      <c r="G245" s="164">
        <v>43489.18567977348</v>
      </c>
      <c r="H245" s="298">
        <f>Verokompensaatiot[[#This Row],[Korvaukset vuosilta 2010-2023, €]]+Verokompensaatiot[[#This Row],[Veromenetysten korvaus 2024]]+Verokompensaatiot[[#This Row],[Veromenetysten korvaus 2025]]+Verokompensaatiot[[#This Row],[Veromenetysten korvaus 2026]]+Verokompensaatiot[[#This Row],[Veromenetysten korvaus 2027]]</f>
        <v>502883.66095273395</v>
      </c>
    </row>
    <row r="246" spans="1:8" x14ac:dyDescent="0.25">
      <c r="A246" s="32">
        <v>777</v>
      </c>
      <c r="B246" s="13" t="s">
        <v>253</v>
      </c>
      <c r="C246" s="164">
        <v>1559568.3935236624</v>
      </c>
      <c r="D246" s="164">
        <v>-246.56918531909105</v>
      </c>
      <c r="E246" s="164">
        <v>-520422.59623356088</v>
      </c>
      <c r="F246" s="164">
        <v>8257.7302712010296</v>
      </c>
      <c r="G246" s="164">
        <v>128537.30303144384</v>
      </c>
      <c r="H246" s="298">
        <f>Verokompensaatiot[[#This Row],[Korvaukset vuosilta 2010-2023, €]]+Verokompensaatiot[[#This Row],[Veromenetysten korvaus 2024]]+Verokompensaatiot[[#This Row],[Veromenetysten korvaus 2025]]+Verokompensaatiot[[#This Row],[Veromenetysten korvaus 2026]]+Verokompensaatiot[[#This Row],[Veromenetysten korvaus 2027]]</f>
        <v>1175694.261407427</v>
      </c>
    </row>
    <row r="247" spans="1:8" x14ac:dyDescent="0.25">
      <c r="A247" s="32">
        <v>778</v>
      </c>
      <c r="B247" s="13" t="s">
        <v>254</v>
      </c>
      <c r="C247" s="164">
        <v>1365028.5224604667</v>
      </c>
      <c r="D247" s="164">
        <v>-5890.9047256729646</v>
      </c>
      <c r="E247" s="164">
        <v>-512351.14627884037</v>
      </c>
      <c r="F247" s="164">
        <v>5557.875949256646</v>
      </c>
      <c r="G247" s="164">
        <v>117080.46871101022</v>
      </c>
      <c r="H247" s="298">
        <f>Verokompensaatiot[[#This Row],[Korvaukset vuosilta 2010-2023, €]]+Verokompensaatiot[[#This Row],[Veromenetysten korvaus 2024]]+Verokompensaatiot[[#This Row],[Veromenetysten korvaus 2025]]+Verokompensaatiot[[#This Row],[Veromenetysten korvaus 2026]]+Verokompensaatiot[[#This Row],[Veromenetysten korvaus 2027]]</f>
        <v>969424.81611622032</v>
      </c>
    </row>
    <row r="248" spans="1:8" x14ac:dyDescent="0.25">
      <c r="A248" s="32">
        <v>781</v>
      </c>
      <c r="B248" s="13" t="s">
        <v>255</v>
      </c>
      <c r="C248" s="164">
        <v>805419.18893994577</v>
      </c>
      <c r="D248" s="164">
        <v>-3269.1115672129708</v>
      </c>
      <c r="E248" s="164">
        <v>-105395.11801201385</v>
      </c>
      <c r="F248" s="164">
        <v>2502.8880171779469</v>
      </c>
      <c r="G248" s="164">
        <v>53987.195902940759</v>
      </c>
      <c r="H248" s="298">
        <f>Verokompensaatiot[[#This Row],[Korvaukset vuosilta 2010-2023, €]]+Verokompensaatiot[[#This Row],[Veromenetysten korvaus 2024]]+Verokompensaatiot[[#This Row],[Veromenetysten korvaus 2025]]+Verokompensaatiot[[#This Row],[Veromenetysten korvaus 2026]]+Verokompensaatiot[[#This Row],[Veromenetysten korvaus 2027]]</f>
        <v>753245.04328083759</v>
      </c>
    </row>
    <row r="249" spans="1:8" x14ac:dyDescent="0.25">
      <c r="A249" s="32">
        <v>783</v>
      </c>
      <c r="B249" s="13" t="s">
        <v>256</v>
      </c>
      <c r="C249" s="164">
        <v>1263911.4918444799</v>
      </c>
      <c r="D249" s="164">
        <v>-25297.668876097196</v>
      </c>
      <c r="E249" s="164">
        <v>-435041.72411698202</v>
      </c>
      <c r="F249" s="164">
        <v>6173.1929223006046</v>
      </c>
      <c r="G249" s="164">
        <v>99902.485720283861</v>
      </c>
      <c r="H249" s="298">
        <f>Verokompensaatiot[[#This Row],[Korvaukset vuosilta 2010-2023, €]]+Verokompensaatiot[[#This Row],[Veromenetysten korvaus 2024]]+Verokompensaatiot[[#This Row],[Veromenetysten korvaus 2025]]+Verokompensaatiot[[#This Row],[Veromenetysten korvaus 2026]]+Verokompensaatiot[[#This Row],[Veromenetysten korvaus 2027]]</f>
        <v>909647.77749398514</v>
      </c>
    </row>
    <row r="250" spans="1:8" x14ac:dyDescent="0.25">
      <c r="A250" s="32">
        <v>785</v>
      </c>
      <c r="B250" s="13" t="s">
        <v>257</v>
      </c>
      <c r="C250" s="164">
        <v>638365.88914082851</v>
      </c>
      <c r="D250" s="164">
        <v>-1738.7571173005672</v>
      </c>
      <c r="E250" s="164">
        <v>-115843.36471869814</v>
      </c>
      <c r="F250" s="164">
        <v>2805.1163022437745</v>
      </c>
      <c r="G250" s="164">
        <v>45496.63597778399</v>
      </c>
      <c r="H250" s="298">
        <f>Verokompensaatiot[[#This Row],[Korvaukset vuosilta 2010-2023, €]]+Verokompensaatiot[[#This Row],[Veromenetysten korvaus 2024]]+Verokompensaatiot[[#This Row],[Veromenetysten korvaus 2025]]+Verokompensaatiot[[#This Row],[Veromenetysten korvaus 2026]]+Verokompensaatiot[[#This Row],[Veromenetysten korvaus 2027]]</f>
        <v>569085.51958485763</v>
      </c>
    </row>
    <row r="251" spans="1:8" x14ac:dyDescent="0.25">
      <c r="A251" s="32">
        <v>790</v>
      </c>
      <c r="B251" s="13" t="s">
        <v>258</v>
      </c>
      <c r="C251" s="164">
        <v>4475838.6949382462</v>
      </c>
      <c r="D251" s="164">
        <v>-97637.420714441367</v>
      </c>
      <c r="E251" s="164">
        <v>-1615386.4524028441</v>
      </c>
      <c r="F251" s="164">
        <v>11366.194356352235</v>
      </c>
      <c r="G251" s="164">
        <v>384188.81909588736</v>
      </c>
      <c r="H251" s="298">
        <f>Verokompensaatiot[[#This Row],[Korvaukset vuosilta 2010-2023, €]]+Verokompensaatiot[[#This Row],[Veromenetysten korvaus 2024]]+Verokompensaatiot[[#This Row],[Veromenetysten korvaus 2025]]+Verokompensaatiot[[#This Row],[Veromenetysten korvaus 2026]]+Verokompensaatiot[[#This Row],[Veromenetysten korvaus 2027]]</f>
        <v>3158369.8352731997</v>
      </c>
    </row>
    <row r="252" spans="1:8" x14ac:dyDescent="0.25">
      <c r="A252" s="32">
        <v>791</v>
      </c>
      <c r="B252" s="13" t="s">
        <v>259</v>
      </c>
      <c r="C252" s="164">
        <v>1262903.4928640015</v>
      </c>
      <c r="D252" s="164">
        <v>-3481.3071575720205</v>
      </c>
      <c r="E252" s="164">
        <v>-292727.42043598858</v>
      </c>
      <c r="F252" s="164">
        <v>6235.873253125782</v>
      </c>
      <c r="G252" s="164">
        <v>93651.60065472906</v>
      </c>
      <c r="H252" s="298">
        <f>Verokompensaatiot[[#This Row],[Korvaukset vuosilta 2010-2023, €]]+Verokompensaatiot[[#This Row],[Veromenetysten korvaus 2024]]+Verokompensaatiot[[#This Row],[Veromenetysten korvaus 2025]]+Verokompensaatiot[[#This Row],[Veromenetysten korvaus 2026]]+Verokompensaatiot[[#This Row],[Veromenetysten korvaus 2027]]</f>
        <v>1066582.2391782957</v>
      </c>
    </row>
    <row r="253" spans="1:8" x14ac:dyDescent="0.25">
      <c r="A253" s="32">
        <v>831</v>
      </c>
      <c r="B253" s="13" t="s">
        <v>260</v>
      </c>
      <c r="C253" s="164">
        <v>695604.28385445755</v>
      </c>
      <c r="D253" s="164">
        <v>-18795.158042885178</v>
      </c>
      <c r="E253" s="164">
        <v>-295784.45011722401</v>
      </c>
      <c r="F253" s="164">
        <v>-2.0302558899316581</v>
      </c>
      <c r="G253" s="164">
        <v>61256.029327536715</v>
      </c>
      <c r="H253" s="298">
        <f>Verokompensaatiot[[#This Row],[Korvaukset vuosilta 2010-2023, €]]+Verokompensaatiot[[#This Row],[Veromenetysten korvaus 2024]]+Verokompensaatiot[[#This Row],[Veromenetysten korvaus 2025]]+Verokompensaatiot[[#This Row],[Veromenetysten korvaus 2026]]+Verokompensaatiot[[#This Row],[Veromenetysten korvaus 2027]]</f>
        <v>442278.67476599518</v>
      </c>
    </row>
    <row r="254" spans="1:8" x14ac:dyDescent="0.25">
      <c r="A254" s="32">
        <v>832</v>
      </c>
      <c r="B254" s="13" t="s">
        <v>261</v>
      </c>
      <c r="C254" s="164">
        <v>765347.09521522536</v>
      </c>
      <c r="D254" s="164">
        <v>94.710858530927453</v>
      </c>
      <c r="E254" s="164">
        <v>-223515.33527973399</v>
      </c>
      <c r="F254" s="164">
        <v>4867.7189270264744</v>
      </c>
      <c r="G254" s="164">
        <v>61451.994727693535</v>
      </c>
      <c r="H254" s="298">
        <f>Verokompensaatiot[[#This Row],[Korvaukset vuosilta 2010-2023, €]]+Verokompensaatiot[[#This Row],[Veromenetysten korvaus 2024]]+Verokompensaatiot[[#This Row],[Veromenetysten korvaus 2025]]+Verokompensaatiot[[#This Row],[Veromenetysten korvaus 2026]]+Verokompensaatiot[[#This Row],[Veromenetysten korvaus 2027]]</f>
        <v>608246.18444874231</v>
      </c>
    </row>
    <row r="255" spans="1:8" x14ac:dyDescent="0.25">
      <c r="A255" s="32">
        <v>833</v>
      </c>
      <c r="B255" s="13" t="s">
        <v>262</v>
      </c>
      <c r="C255" s="164">
        <v>342281.76810028055</v>
      </c>
      <c r="D255" s="164">
        <v>-7185.6569388959533</v>
      </c>
      <c r="E255" s="164">
        <v>-76570.201065549467</v>
      </c>
      <c r="F255" s="164">
        <v>1000.9312560526902</v>
      </c>
      <c r="G255" s="164">
        <v>24361.52836716198</v>
      </c>
      <c r="H255" s="298">
        <f>Verokompensaatiot[[#This Row],[Korvaukset vuosilta 2010-2023, €]]+Verokompensaatiot[[#This Row],[Veromenetysten korvaus 2024]]+Verokompensaatiot[[#This Row],[Veromenetysten korvaus 2025]]+Verokompensaatiot[[#This Row],[Veromenetysten korvaus 2026]]+Verokompensaatiot[[#This Row],[Veromenetysten korvaus 2027]]</f>
        <v>283888.36971904984</v>
      </c>
    </row>
    <row r="256" spans="1:8" x14ac:dyDescent="0.25">
      <c r="A256" s="32">
        <v>834</v>
      </c>
      <c r="B256" s="13" t="s">
        <v>263</v>
      </c>
      <c r="C256" s="164">
        <v>1113721.6941235559</v>
      </c>
      <c r="D256" s="164">
        <v>-24717.224699091807</v>
      </c>
      <c r="E256" s="164">
        <v>-380515.47210766026</v>
      </c>
      <c r="F256" s="164">
        <v>205.94720465434793</v>
      </c>
      <c r="G256" s="164">
        <v>91048.546093245197</v>
      </c>
      <c r="H256" s="298">
        <f>Verokompensaatiot[[#This Row],[Korvaukset vuosilta 2010-2023, €]]+Verokompensaatiot[[#This Row],[Veromenetysten korvaus 2024]]+Verokompensaatiot[[#This Row],[Veromenetysten korvaus 2025]]+Verokompensaatiot[[#This Row],[Veromenetysten korvaus 2026]]+Verokompensaatiot[[#This Row],[Veromenetysten korvaus 2027]]</f>
        <v>799743.49061470327</v>
      </c>
    </row>
    <row r="257" spans="1:8" x14ac:dyDescent="0.25">
      <c r="A257" s="32">
        <v>837</v>
      </c>
      <c r="B257" s="13" t="s">
        <v>264</v>
      </c>
      <c r="C257" s="164">
        <v>36300023.396053225</v>
      </c>
      <c r="D257" s="164">
        <v>420076.98405097169</v>
      </c>
      <c r="E257" s="164">
        <v>-11055730.147087298</v>
      </c>
      <c r="F257" s="164">
        <v>-4500.9838029383336</v>
      </c>
      <c r="G257" s="164">
        <v>3549606.4484082079</v>
      </c>
      <c r="H257" s="298">
        <f>Verokompensaatiot[[#This Row],[Korvaukset vuosilta 2010-2023, €]]+Verokompensaatiot[[#This Row],[Veromenetysten korvaus 2024]]+Verokompensaatiot[[#This Row],[Veromenetysten korvaus 2025]]+Verokompensaatiot[[#This Row],[Veromenetysten korvaus 2026]]+Verokompensaatiot[[#This Row],[Veromenetysten korvaus 2027]]</f>
        <v>29209475.697622173</v>
      </c>
    </row>
    <row r="258" spans="1:8" x14ac:dyDescent="0.25">
      <c r="A258" s="32">
        <v>844</v>
      </c>
      <c r="B258" s="13" t="s">
        <v>265</v>
      </c>
      <c r="C258" s="164">
        <v>367381.62735902192</v>
      </c>
      <c r="D258" s="164">
        <v>-8927.1742334659211</v>
      </c>
      <c r="E258" s="164">
        <v>-96072.702275958785</v>
      </c>
      <c r="F258" s="164">
        <v>1630.97434414237</v>
      </c>
      <c r="G258" s="164">
        <v>27694.519180233925</v>
      </c>
      <c r="H258" s="298">
        <f>Verokompensaatiot[[#This Row],[Korvaukset vuosilta 2010-2023, €]]+Verokompensaatiot[[#This Row],[Veromenetysten korvaus 2024]]+Verokompensaatiot[[#This Row],[Veromenetysten korvaus 2025]]+Verokompensaatiot[[#This Row],[Veromenetysten korvaus 2026]]+Verokompensaatiot[[#This Row],[Veromenetysten korvaus 2027]]</f>
        <v>291707.24437397352</v>
      </c>
    </row>
    <row r="259" spans="1:8" x14ac:dyDescent="0.25">
      <c r="A259" s="32">
        <v>845</v>
      </c>
      <c r="B259" s="13" t="s">
        <v>266</v>
      </c>
      <c r="C259" s="164">
        <v>595425.26634182339</v>
      </c>
      <c r="D259" s="164">
        <v>-5597.3370576055113</v>
      </c>
      <c r="E259" s="164">
        <v>-121755.50005702759</v>
      </c>
      <c r="F259" s="164">
        <v>2992.1175952730059</v>
      </c>
      <c r="G259" s="164">
        <v>41391.49469521096</v>
      </c>
      <c r="H259" s="298">
        <f>Verokompensaatiot[[#This Row],[Korvaukset vuosilta 2010-2023, €]]+Verokompensaatiot[[#This Row],[Veromenetysten korvaus 2024]]+Verokompensaatiot[[#This Row],[Veromenetysten korvaus 2025]]+Verokompensaatiot[[#This Row],[Veromenetysten korvaus 2026]]+Verokompensaatiot[[#This Row],[Veromenetysten korvaus 2027]]</f>
        <v>512456.04151767428</v>
      </c>
    </row>
    <row r="260" spans="1:8" x14ac:dyDescent="0.25">
      <c r="A260" s="32">
        <v>846</v>
      </c>
      <c r="B260" s="13" t="s">
        <v>267</v>
      </c>
      <c r="C260" s="164">
        <v>1137822.754602755</v>
      </c>
      <c r="D260" s="164">
        <v>355.49147906483813</v>
      </c>
      <c r="E260" s="164">
        <v>-346676.87861495104</v>
      </c>
      <c r="F260" s="164">
        <v>4743.5883977547937</v>
      </c>
      <c r="G260" s="164">
        <v>92723.349097421102</v>
      </c>
      <c r="H260" s="298">
        <f>Verokompensaatiot[[#This Row],[Korvaukset vuosilta 2010-2023, €]]+Verokompensaatiot[[#This Row],[Veromenetysten korvaus 2024]]+Verokompensaatiot[[#This Row],[Veromenetysten korvaus 2025]]+Verokompensaatiot[[#This Row],[Veromenetysten korvaus 2026]]+Verokompensaatiot[[#This Row],[Veromenetysten korvaus 2027]]</f>
        <v>888968.30496204458</v>
      </c>
    </row>
    <row r="261" spans="1:8" x14ac:dyDescent="0.25">
      <c r="A261" s="32">
        <v>848</v>
      </c>
      <c r="B261" s="13" t="s">
        <v>268</v>
      </c>
      <c r="C261" s="164">
        <v>989321.16184801655</v>
      </c>
      <c r="D261" s="164">
        <v>-12471.088586874963</v>
      </c>
      <c r="E261" s="164">
        <v>-254554.80702797518</v>
      </c>
      <c r="F261" s="164">
        <v>3892.9841502261456</v>
      </c>
      <c r="G261" s="164">
        <v>75715.155811836958</v>
      </c>
      <c r="H261" s="298">
        <f>Verokompensaatiot[[#This Row],[Korvaukset vuosilta 2010-2023, €]]+Verokompensaatiot[[#This Row],[Veromenetysten korvaus 2024]]+Verokompensaatiot[[#This Row],[Veromenetysten korvaus 2025]]+Verokompensaatiot[[#This Row],[Veromenetysten korvaus 2026]]+Verokompensaatiot[[#This Row],[Veromenetysten korvaus 2027]]</f>
        <v>801903.40619522939</v>
      </c>
    </row>
    <row r="262" spans="1:8" x14ac:dyDescent="0.25">
      <c r="A262" s="32">
        <v>849</v>
      </c>
      <c r="B262" s="13" t="s">
        <v>269</v>
      </c>
      <c r="C262" s="164">
        <v>698965.11716177594</v>
      </c>
      <c r="D262" s="164">
        <v>-1960.3759419803773</v>
      </c>
      <c r="E262" s="164">
        <v>-196354.20335520431</v>
      </c>
      <c r="F262" s="164">
        <v>2279.588389534621</v>
      </c>
      <c r="G262" s="164">
        <v>49192.795170219557</v>
      </c>
      <c r="H262" s="298">
        <f>Verokompensaatiot[[#This Row],[Korvaukset vuosilta 2010-2023, €]]+Verokompensaatiot[[#This Row],[Veromenetysten korvaus 2024]]+Verokompensaatiot[[#This Row],[Veromenetysten korvaus 2025]]+Verokompensaatiot[[#This Row],[Veromenetysten korvaus 2026]]+Verokompensaatiot[[#This Row],[Veromenetysten korvaus 2027]]</f>
        <v>552122.92142434535</v>
      </c>
    </row>
    <row r="263" spans="1:8" x14ac:dyDescent="0.25">
      <c r="A263" s="32">
        <v>850</v>
      </c>
      <c r="B263" s="13" t="s">
        <v>270</v>
      </c>
      <c r="C263" s="164">
        <v>420099.4296281893</v>
      </c>
      <c r="D263" s="164">
        <v>-16488.361190124262</v>
      </c>
      <c r="E263" s="164">
        <v>-171209.11687018984</v>
      </c>
      <c r="F263" s="164">
        <v>1180.871833696254</v>
      </c>
      <c r="G263" s="164">
        <v>35433.264384951603</v>
      </c>
      <c r="H263" s="298">
        <f>Verokompensaatiot[[#This Row],[Korvaukset vuosilta 2010-2023, €]]+Verokompensaatiot[[#This Row],[Veromenetysten korvaus 2024]]+Verokompensaatiot[[#This Row],[Veromenetysten korvaus 2025]]+Verokompensaatiot[[#This Row],[Veromenetysten korvaus 2026]]+Verokompensaatiot[[#This Row],[Veromenetysten korvaus 2027]]</f>
        <v>269016.0877865231</v>
      </c>
    </row>
    <row r="264" spans="1:8" x14ac:dyDescent="0.25">
      <c r="A264" s="32">
        <v>851</v>
      </c>
      <c r="B264" s="13" t="s">
        <v>271</v>
      </c>
      <c r="C264" s="164">
        <v>3292338.6038466329</v>
      </c>
      <c r="D264" s="164">
        <v>-18714.073120874687</v>
      </c>
      <c r="E264" s="164">
        <v>-1447389.0367234088</v>
      </c>
      <c r="F264" s="164">
        <v>12425.770211030653</v>
      </c>
      <c r="G264" s="164">
        <v>285643.53208823031</v>
      </c>
      <c r="H264" s="298">
        <f>Verokompensaatiot[[#This Row],[Korvaukset vuosilta 2010-2023, €]]+Verokompensaatiot[[#This Row],[Veromenetysten korvaus 2024]]+Verokompensaatiot[[#This Row],[Veromenetysten korvaus 2025]]+Verokompensaatiot[[#This Row],[Veromenetysten korvaus 2026]]+Verokompensaatiot[[#This Row],[Veromenetysten korvaus 2027]]</f>
        <v>2124304.7963016103</v>
      </c>
    </row>
    <row r="265" spans="1:8" x14ac:dyDescent="0.25">
      <c r="A265" s="32">
        <v>853</v>
      </c>
      <c r="B265" s="13" t="s">
        <v>272</v>
      </c>
      <c r="C265" s="164">
        <v>31340782.047305316</v>
      </c>
      <c r="D265" s="164">
        <v>374358.79328620632</v>
      </c>
      <c r="E265" s="164">
        <v>-7083087.7923871297</v>
      </c>
      <c r="F265" s="164">
        <v>32864.077515949502</v>
      </c>
      <c r="G265" s="164">
        <v>2846190.3649768736</v>
      </c>
      <c r="H265" s="298">
        <f>Verokompensaatiot[[#This Row],[Korvaukset vuosilta 2010-2023, €]]+Verokompensaatiot[[#This Row],[Veromenetysten korvaus 2024]]+Verokompensaatiot[[#This Row],[Veromenetysten korvaus 2025]]+Verokompensaatiot[[#This Row],[Veromenetysten korvaus 2026]]+Verokompensaatiot[[#This Row],[Veromenetysten korvaus 2027]]</f>
        <v>27511107.490697213</v>
      </c>
    </row>
    <row r="266" spans="1:8" x14ac:dyDescent="0.25">
      <c r="A266" s="32">
        <v>854</v>
      </c>
      <c r="B266" s="13" t="s">
        <v>273</v>
      </c>
      <c r="C266" s="164">
        <v>677713.52548992494</v>
      </c>
      <c r="D266" s="164">
        <v>-6669.4635548915649</v>
      </c>
      <c r="E266" s="164">
        <v>-229253.31594360221</v>
      </c>
      <c r="F266" s="164">
        <v>3459.6389046631916</v>
      </c>
      <c r="G266" s="164">
        <v>52869.96457738764</v>
      </c>
      <c r="H266" s="298">
        <f>Verokompensaatiot[[#This Row],[Korvaukset vuosilta 2010-2023, €]]+Verokompensaatiot[[#This Row],[Veromenetysten korvaus 2024]]+Verokompensaatiot[[#This Row],[Veromenetysten korvaus 2025]]+Verokompensaatiot[[#This Row],[Veromenetysten korvaus 2026]]+Verokompensaatiot[[#This Row],[Veromenetysten korvaus 2027]]</f>
        <v>498120.349473482</v>
      </c>
    </row>
    <row r="267" spans="1:8" x14ac:dyDescent="0.25">
      <c r="A267" s="32">
        <v>857</v>
      </c>
      <c r="B267" s="13" t="s">
        <v>274</v>
      </c>
      <c r="C267" s="164">
        <v>527451.85057411972</v>
      </c>
      <c r="D267" s="164">
        <v>-8903.5198820928417</v>
      </c>
      <c r="E267" s="164">
        <v>-131546.80713189792</v>
      </c>
      <c r="F267" s="164">
        <v>2542.6418900817248</v>
      </c>
      <c r="G267" s="164">
        <v>45020.954728698853</v>
      </c>
      <c r="H267" s="298">
        <f>Verokompensaatiot[[#This Row],[Korvaukset vuosilta 2010-2023, €]]+Verokompensaatiot[[#This Row],[Veromenetysten korvaus 2024]]+Verokompensaatiot[[#This Row],[Veromenetysten korvaus 2025]]+Verokompensaatiot[[#This Row],[Veromenetysten korvaus 2026]]+Verokompensaatiot[[#This Row],[Veromenetysten korvaus 2027]]</f>
        <v>434565.12017890962</v>
      </c>
    </row>
    <row r="268" spans="1:8" x14ac:dyDescent="0.25">
      <c r="A268" s="32">
        <v>858</v>
      </c>
      <c r="B268" s="13" t="s">
        <v>275</v>
      </c>
      <c r="C268" s="164">
        <v>4629137.4877160415</v>
      </c>
      <c r="D268" s="164">
        <v>-106119.51493814212</v>
      </c>
      <c r="E268" s="164">
        <v>-2244850.4403212946</v>
      </c>
      <c r="F268" s="164">
        <v>-101098.91859677066</v>
      </c>
      <c r="G268" s="164">
        <v>424538.81546988484</v>
      </c>
      <c r="H268" s="298">
        <f>Verokompensaatiot[[#This Row],[Korvaukset vuosilta 2010-2023, €]]+Verokompensaatiot[[#This Row],[Veromenetysten korvaus 2024]]+Verokompensaatiot[[#This Row],[Veromenetysten korvaus 2025]]+Verokompensaatiot[[#This Row],[Veromenetysten korvaus 2026]]+Verokompensaatiot[[#This Row],[Veromenetysten korvaus 2027]]</f>
        <v>2601607.4293297189</v>
      </c>
    </row>
    <row r="269" spans="1:8" x14ac:dyDescent="0.25">
      <c r="A269" s="32">
        <v>859</v>
      </c>
      <c r="B269" s="13" t="s">
        <v>276</v>
      </c>
      <c r="C269" s="164">
        <v>968220.28774869489</v>
      </c>
      <c r="D269" s="164">
        <v>-24225.913534068655</v>
      </c>
      <c r="E269" s="164">
        <v>-532573.64726192562</v>
      </c>
      <c r="F269" s="164">
        <v>2649.4056416808439</v>
      </c>
      <c r="G269" s="164">
        <v>89268.030709232858</v>
      </c>
      <c r="H269" s="298">
        <f>Verokompensaatiot[[#This Row],[Korvaukset vuosilta 2010-2023, €]]+Verokompensaatiot[[#This Row],[Veromenetysten korvaus 2024]]+Verokompensaatiot[[#This Row],[Veromenetysten korvaus 2025]]+Verokompensaatiot[[#This Row],[Veromenetysten korvaus 2026]]+Verokompensaatiot[[#This Row],[Veromenetysten korvaus 2027]]</f>
        <v>503338.1633036143</v>
      </c>
    </row>
    <row r="270" spans="1:8" x14ac:dyDescent="0.25">
      <c r="A270" s="32">
        <v>886</v>
      </c>
      <c r="B270" s="13" t="s">
        <v>277</v>
      </c>
      <c r="C270" s="164">
        <v>1935332.8315087492</v>
      </c>
      <c r="D270" s="164">
        <v>-28088.924984773057</v>
      </c>
      <c r="E270" s="164">
        <v>-1050585.5675147993</v>
      </c>
      <c r="F270" s="164">
        <v>3156.4396889907498</v>
      </c>
      <c r="G270" s="164">
        <v>179567.27864853229</v>
      </c>
      <c r="H270" s="298">
        <f>Verokompensaatiot[[#This Row],[Korvaukset vuosilta 2010-2023, €]]+Verokompensaatiot[[#This Row],[Veromenetysten korvaus 2024]]+Verokompensaatiot[[#This Row],[Veromenetysten korvaus 2025]]+Verokompensaatiot[[#This Row],[Veromenetysten korvaus 2026]]+Verokompensaatiot[[#This Row],[Veromenetysten korvaus 2027]]</f>
        <v>1039382.0573466998</v>
      </c>
    </row>
    <row r="271" spans="1:8" x14ac:dyDescent="0.25">
      <c r="A271" s="32">
        <v>887</v>
      </c>
      <c r="B271" s="13" t="s">
        <v>278</v>
      </c>
      <c r="C271" s="164">
        <v>1059397.7324163243</v>
      </c>
      <c r="D271" s="164">
        <v>-22137.603092433375</v>
      </c>
      <c r="E271" s="164">
        <v>-316024.70587963401</v>
      </c>
      <c r="F271" s="164">
        <v>3318.9205210715636</v>
      </c>
      <c r="G271" s="164">
        <v>83130.60249585213</v>
      </c>
      <c r="H271" s="298">
        <f>Verokompensaatiot[[#This Row],[Korvaukset vuosilta 2010-2023, €]]+Verokompensaatiot[[#This Row],[Veromenetysten korvaus 2024]]+Verokompensaatiot[[#This Row],[Veromenetysten korvaus 2025]]+Verokompensaatiot[[#This Row],[Veromenetysten korvaus 2026]]+Verokompensaatiot[[#This Row],[Veromenetysten korvaus 2027]]</f>
        <v>807684.94646118057</v>
      </c>
    </row>
    <row r="272" spans="1:8" x14ac:dyDescent="0.25">
      <c r="A272" s="32">
        <v>889</v>
      </c>
      <c r="B272" s="13" t="s">
        <v>279</v>
      </c>
      <c r="C272" s="164">
        <v>555205.31133360858</v>
      </c>
      <c r="D272" s="164">
        <v>-2221.0085262214507</v>
      </c>
      <c r="E272" s="164">
        <v>-148711.46022281193</v>
      </c>
      <c r="F272" s="164">
        <v>2251.3808516464373</v>
      </c>
      <c r="G272" s="164">
        <v>40205.256986451794</v>
      </c>
      <c r="H272" s="298">
        <f>Verokompensaatiot[[#This Row],[Korvaukset vuosilta 2010-2023, €]]+Verokompensaatiot[[#This Row],[Veromenetysten korvaus 2024]]+Verokompensaatiot[[#This Row],[Veromenetysten korvaus 2025]]+Verokompensaatiot[[#This Row],[Veromenetysten korvaus 2026]]+Verokompensaatiot[[#This Row],[Veromenetysten korvaus 2027]]</f>
        <v>446729.4804226734</v>
      </c>
    </row>
    <row r="273" spans="1:8" x14ac:dyDescent="0.25">
      <c r="A273" s="32">
        <v>890</v>
      </c>
      <c r="B273" s="13" t="s">
        <v>280</v>
      </c>
      <c r="C273" s="164">
        <v>234551.63909570267</v>
      </c>
      <c r="D273" s="164">
        <v>3171.3782403669902</v>
      </c>
      <c r="E273" s="164">
        <v>-64536.79731050507</v>
      </c>
      <c r="F273" s="164">
        <v>1290.2208242637603</v>
      </c>
      <c r="G273" s="164">
        <v>18581.353319913291</v>
      </c>
      <c r="H273" s="298">
        <f>Verokompensaatiot[[#This Row],[Korvaukset vuosilta 2010-2023, €]]+Verokompensaatiot[[#This Row],[Veromenetysten korvaus 2024]]+Verokompensaatiot[[#This Row],[Veromenetysten korvaus 2025]]+Verokompensaatiot[[#This Row],[Veromenetysten korvaus 2026]]+Verokompensaatiot[[#This Row],[Veromenetysten korvaus 2027]]</f>
        <v>193057.79416974165</v>
      </c>
    </row>
    <row r="274" spans="1:8" x14ac:dyDescent="0.25">
      <c r="A274" s="32">
        <v>892</v>
      </c>
      <c r="B274" s="13" t="s">
        <v>281</v>
      </c>
      <c r="C274" s="164">
        <v>596788.2530678059</v>
      </c>
      <c r="D274" s="164">
        <v>-17466.152090015872</v>
      </c>
      <c r="E274" s="164">
        <v>-260893.06062904233</v>
      </c>
      <c r="F274" s="164">
        <v>1604.474303537932</v>
      </c>
      <c r="G274" s="164">
        <v>52166.439302356826</v>
      </c>
      <c r="H274" s="298">
        <f>Verokompensaatiot[[#This Row],[Korvaukset vuosilta 2010-2023, €]]+Verokompensaatiot[[#This Row],[Veromenetysten korvaus 2024]]+Verokompensaatiot[[#This Row],[Veromenetysten korvaus 2025]]+Verokompensaatiot[[#This Row],[Veromenetysten korvaus 2026]]+Verokompensaatiot[[#This Row],[Veromenetysten korvaus 2027]]</f>
        <v>372199.95395464252</v>
      </c>
    </row>
    <row r="275" spans="1:8" x14ac:dyDescent="0.25">
      <c r="A275" s="32">
        <v>893</v>
      </c>
      <c r="B275" s="13" t="s">
        <v>282</v>
      </c>
      <c r="C275" s="164">
        <v>1521040.3856361369</v>
      </c>
      <c r="D275" s="164">
        <v>-4529.8111347074046</v>
      </c>
      <c r="E275" s="164">
        <v>-468742.13707244257</v>
      </c>
      <c r="F275" s="164">
        <v>7688.6028918909142</v>
      </c>
      <c r="G275" s="164">
        <v>120949.63264653555</v>
      </c>
      <c r="H275" s="298">
        <f>Verokompensaatiot[[#This Row],[Korvaukset vuosilta 2010-2023, €]]+Verokompensaatiot[[#This Row],[Veromenetysten korvaus 2024]]+Verokompensaatiot[[#This Row],[Veromenetysten korvaus 2025]]+Verokompensaatiot[[#This Row],[Veromenetysten korvaus 2026]]+Verokompensaatiot[[#This Row],[Veromenetysten korvaus 2027]]</f>
        <v>1176406.6729674134</v>
      </c>
    </row>
    <row r="276" spans="1:8" x14ac:dyDescent="0.25">
      <c r="A276" s="32">
        <v>895</v>
      </c>
      <c r="B276" s="13" t="s">
        <v>283</v>
      </c>
      <c r="C276" s="164">
        <v>2613083.7152337562</v>
      </c>
      <c r="D276" s="164">
        <v>-9667.2574188193066</v>
      </c>
      <c r="E276" s="164">
        <v>-1181760.4317978439</v>
      </c>
      <c r="F276" s="164">
        <v>9181.9703563385665</v>
      </c>
      <c r="G276" s="164">
        <v>218143.67879531143</v>
      </c>
      <c r="H276" s="298">
        <f>Verokompensaatiot[[#This Row],[Korvaukset vuosilta 2010-2023, €]]+Verokompensaatiot[[#This Row],[Veromenetysten korvaus 2024]]+Verokompensaatiot[[#This Row],[Veromenetysten korvaus 2025]]+Verokompensaatiot[[#This Row],[Veromenetysten korvaus 2026]]+Verokompensaatiot[[#This Row],[Veromenetysten korvaus 2027]]</f>
        <v>1648981.6751687431</v>
      </c>
    </row>
    <row r="277" spans="1:8" x14ac:dyDescent="0.25">
      <c r="A277" s="32">
        <v>905</v>
      </c>
      <c r="B277" s="13" t="s">
        <v>284</v>
      </c>
      <c r="C277" s="164">
        <v>10466596.893593695</v>
      </c>
      <c r="D277" s="164">
        <v>120547.78794924309</v>
      </c>
      <c r="E277" s="164">
        <v>-3228003.575703097</v>
      </c>
      <c r="F277" s="164">
        <v>20685.117935858321</v>
      </c>
      <c r="G277" s="164">
        <v>1001408.1108294252</v>
      </c>
      <c r="H277" s="298">
        <f>Verokompensaatiot[[#This Row],[Korvaukset vuosilta 2010-2023, €]]+Verokompensaatiot[[#This Row],[Veromenetysten korvaus 2024]]+Verokompensaatiot[[#This Row],[Veromenetysten korvaus 2025]]+Verokompensaatiot[[#This Row],[Veromenetysten korvaus 2026]]+Verokompensaatiot[[#This Row],[Veromenetysten korvaus 2027]]</f>
        <v>8381234.3346051248</v>
      </c>
    </row>
    <row r="278" spans="1:8" x14ac:dyDescent="0.25">
      <c r="A278" s="32">
        <v>908</v>
      </c>
      <c r="B278" s="13" t="s">
        <v>285</v>
      </c>
      <c r="C278" s="164">
        <v>2924192.5603013141</v>
      </c>
      <c r="D278" s="164">
        <v>-60796.277065151095</v>
      </c>
      <c r="E278" s="164">
        <v>-1597178.2831787411</v>
      </c>
      <c r="F278" s="164">
        <v>4685.9274322740903</v>
      </c>
      <c r="G278" s="164">
        <v>265704.76821021159</v>
      </c>
      <c r="H278" s="298">
        <f>Verokompensaatiot[[#This Row],[Korvaukset vuosilta 2010-2023, €]]+Verokompensaatiot[[#This Row],[Veromenetysten korvaus 2024]]+Verokompensaatiot[[#This Row],[Veromenetysten korvaus 2025]]+Verokompensaatiot[[#This Row],[Veromenetysten korvaus 2026]]+Verokompensaatiot[[#This Row],[Veromenetysten korvaus 2027]]</f>
        <v>1536608.6956999076</v>
      </c>
    </row>
    <row r="279" spans="1:8" x14ac:dyDescent="0.25">
      <c r="A279" s="32">
        <v>915</v>
      </c>
      <c r="B279" s="13" t="s">
        <v>286</v>
      </c>
      <c r="C279" s="164">
        <v>3323029.3194958586</v>
      </c>
      <c r="D279" s="164">
        <v>-12555.937114786198</v>
      </c>
      <c r="E279" s="164">
        <v>-1557363.9230777782</v>
      </c>
      <c r="F279" s="164">
        <v>13195.796697265059</v>
      </c>
      <c r="G279" s="164">
        <v>296385.81275014923</v>
      </c>
      <c r="H279" s="298">
        <f>Verokompensaatiot[[#This Row],[Korvaukset vuosilta 2010-2023, €]]+Verokompensaatiot[[#This Row],[Veromenetysten korvaus 2024]]+Verokompensaatiot[[#This Row],[Veromenetysten korvaus 2025]]+Verokompensaatiot[[#This Row],[Veromenetysten korvaus 2026]]+Verokompensaatiot[[#This Row],[Veromenetysten korvaus 2027]]</f>
        <v>2062691.0687507084</v>
      </c>
    </row>
    <row r="280" spans="1:8" x14ac:dyDescent="0.25">
      <c r="A280" s="32">
        <v>918</v>
      </c>
      <c r="B280" s="13" t="s">
        <v>287</v>
      </c>
      <c r="C280" s="164">
        <v>520627.62677149219</v>
      </c>
      <c r="D280" s="164">
        <v>-10490.84787955154</v>
      </c>
      <c r="E280" s="164">
        <v>-157709.94079331213</v>
      </c>
      <c r="F280" s="164">
        <v>1565.1831057780339</v>
      </c>
      <c r="G280" s="164">
        <v>41543.923250617234</v>
      </c>
      <c r="H280" s="298">
        <f>Verokompensaatiot[[#This Row],[Korvaukset vuosilta 2010-2023, €]]+Verokompensaatiot[[#This Row],[Veromenetysten korvaus 2024]]+Verokompensaatiot[[#This Row],[Veromenetysten korvaus 2025]]+Verokompensaatiot[[#This Row],[Veromenetysten korvaus 2026]]+Verokompensaatiot[[#This Row],[Veromenetysten korvaus 2027]]</f>
        <v>395535.9444550238</v>
      </c>
    </row>
    <row r="281" spans="1:8" x14ac:dyDescent="0.25">
      <c r="A281" s="32">
        <v>921</v>
      </c>
      <c r="B281" s="13" t="s">
        <v>288</v>
      </c>
      <c r="C281" s="164">
        <v>489090.13610551949</v>
      </c>
      <c r="D281" s="164">
        <v>738.96572517530785</v>
      </c>
      <c r="E281" s="164">
        <v>-113794.42277849271</v>
      </c>
      <c r="F281" s="164">
        <v>2307.4578589538055</v>
      </c>
      <c r="G281" s="164">
        <v>37670.980833203626</v>
      </c>
      <c r="H281" s="298">
        <f>Verokompensaatiot[[#This Row],[Korvaukset vuosilta 2010-2023, €]]+Verokompensaatiot[[#This Row],[Veromenetysten korvaus 2024]]+Verokompensaatiot[[#This Row],[Veromenetysten korvaus 2025]]+Verokompensaatiot[[#This Row],[Veromenetysten korvaus 2026]]+Verokompensaatiot[[#This Row],[Veromenetysten korvaus 2027]]</f>
        <v>416013.11774435948</v>
      </c>
    </row>
    <row r="282" spans="1:8" x14ac:dyDescent="0.25">
      <c r="A282" s="32">
        <v>922</v>
      </c>
      <c r="B282" s="13" t="s">
        <v>289</v>
      </c>
      <c r="C282" s="164">
        <v>723605.03246662044</v>
      </c>
      <c r="D282" s="164">
        <v>-26269.225509112926</v>
      </c>
      <c r="E282" s="164">
        <v>-353815.48171553278</v>
      </c>
      <c r="F282" s="164">
        <v>-4221.1335040983349</v>
      </c>
      <c r="G282" s="164">
        <v>62499.982975160179</v>
      </c>
      <c r="H282" s="298">
        <f>Verokompensaatiot[[#This Row],[Korvaukset vuosilta 2010-2023, €]]+Verokompensaatiot[[#This Row],[Veromenetysten korvaus 2024]]+Verokompensaatiot[[#This Row],[Veromenetysten korvaus 2025]]+Verokompensaatiot[[#This Row],[Veromenetysten korvaus 2026]]+Verokompensaatiot[[#This Row],[Veromenetysten korvaus 2027]]</f>
        <v>401799.17471303657</v>
      </c>
    </row>
    <row r="283" spans="1:8" x14ac:dyDescent="0.25">
      <c r="A283" s="32">
        <v>924</v>
      </c>
      <c r="B283" s="13" t="s">
        <v>290</v>
      </c>
      <c r="C283" s="164">
        <v>723912.00203211629</v>
      </c>
      <c r="D283" s="164">
        <v>-3511.9560778691302</v>
      </c>
      <c r="E283" s="164">
        <v>-217239.50742470531</v>
      </c>
      <c r="F283" s="164">
        <v>3142.7557474296768</v>
      </c>
      <c r="G283" s="164">
        <v>55345.537983730595</v>
      </c>
      <c r="H283" s="298">
        <f>Verokompensaatiot[[#This Row],[Korvaukset vuosilta 2010-2023, €]]+Verokompensaatiot[[#This Row],[Veromenetysten korvaus 2024]]+Verokompensaatiot[[#This Row],[Veromenetysten korvaus 2025]]+Verokompensaatiot[[#This Row],[Veromenetysten korvaus 2026]]+Verokompensaatiot[[#This Row],[Veromenetysten korvaus 2027]]</f>
        <v>561648.83226070204</v>
      </c>
    </row>
    <row r="284" spans="1:8" x14ac:dyDescent="0.25">
      <c r="A284" s="32">
        <v>925</v>
      </c>
      <c r="B284" s="13" t="s">
        <v>291</v>
      </c>
      <c r="C284" s="164">
        <v>817536.66303129564</v>
      </c>
      <c r="D284" s="164">
        <v>2993.6838939091194</v>
      </c>
      <c r="E284" s="164">
        <v>-219409.93575765321</v>
      </c>
      <c r="F284" s="164">
        <v>4295.346787981015</v>
      </c>
      <c r="G284" s="164">
        <v>57654.193062163664</v>
      </c>
      <c r="H284" s="298">
        <f>Verokompensaatiot[[#This Row],[Korvaukset vuosilta 2010-2023, €]]+Verokompensaatiot[[#This Row],[Veromenetysten korvaus 2024]]+Verokompensaatiot[[#This Row],[Veromenetysten korvaus 2025]]+Verokompensaatiot[[#This Row],[Veromenetysten korvaus 2026]]+Verokompensaatiot[[#This Row],[Veromenetysten korvaus 2027]]</f>
        <v>663069.95101769618</v>
      </c>
    </row>
    <row r="285" spans="1:8" x14ac:dyDescent="0.25">
      <c r="A285" s="32">
        <v>927</v>
      </c>
      <c r="B285" s="13" t="s">
        <v>292</v>
      </c>
      <c r="C285" s="164">
        <v>4188001.3455443028</v>
      </c>
      <c r="D285" s="164">
        <v>-159819.00281489795</v>
      </c>
      <c r="E285" s="164">
        <v>-1790909.5168551509</v>
      </c>
      <c r="F285" s="164">
        <v>-61643.043521534615</v>
      </c>
      <c r="G285" s="164">
        <v>362595.29049820866</v>
      </c>
      <c r="H285" s="298">
        <f>Verokompensaatiot[[#This Row],[Korvaukset vuosilta 2010-2023, €]]+Verokompensaatiot[[#This Row],[Veromenetysten korvaus 2024]]+Verokompensaatiot[[#This Row],[Veromenetysten korvaus 2025]]+Verokompensaatiot[[#This Row],[Veromenetysten korvaus 2026]]+Verokompensaatiot[[#This Row],[Veromenetysten korvaus 2027]]</f>
        <v>2538225.0728509282</v>
      </c>
    </row>
    <row r="286" spans="1:8" x14ac:dyDescent="0.25">
      <c r="A286" s="32">
        <v>931</v>
      </c>
      <c r="B286" s="13" t="s">
        <v>293</v>
      </c>
      <c r="C286" s="164">
        <v>1313012.965701743</v>
      </c>
      <c r="D286" s="164">
        <v>-3298.6731226030506</v>
      </c>
      <c r="E286" s="164">
        <v>-391908.2581653432</v>
      </c>
      <c r="F286" s="164">
        <v>5405.0058166143299</v>
      </c>
      <c r="G286" s="164">
        <v>102450.14913452139</v>
      </c>
      <c r="H286" s="298">
        <f>Verokompensaatiot[[#This Row],[Korvaukset vuosilta 2010-2023, €]]+Verokompensaatiot[[#This Row],[Veromenetysten korvaus 2024]]+Verokompensaatiot[[#This Row],[Veromenetysten korvaus 2025]]+Verokompensaatiot[[#This Row],[Veromenetysten korvaus 2026]]+Verokompensaatiot[[#This Row],[Veromenetysten korvaus 2027]]</f>
        <v>1025661.1893649326</v>
      </c>
    </row>
    <row r="287" spans="1:8" x14ac:dyDescent="0.25">
      <c r="A287" s="32">
        <v>934</v>
      </c>
      <c r="B287" s="13" t="s">
        <v>294</v>
      </c>
      <c r="C287" s="164">
        <v>565563.69020306994</v>
      </c>
      <c r="D287" s="164">
        <v>-3664.599877405436</v>
      </c>
      <c r="E287" s="164">
        <v>-223101.26908653256</v>
      </c>
      <c r="F287" s="164">
        <v>1666.594501504097</v>
      </c>
      <c r="G287" s="164">
        <v>46501.435063217308</v>
      </c>
      <c r="H287" s="298">
        <f>Verokompensaatiot[[#This Row],[Korvaukset vuosilta 2010-2023, €]]+Verokompensaatiot[[#This Row],[Veromenetysten korvaus 2024]]+Verokompensaatiot[[#This Row],[Veromenetysten korvaus 2025]]+Verokompensaatiot[[#This Row],[Veromenetysten korvaus 2026]]+Verokompensaatiot[[#This Row],[Veromenetysten korvaus 2027]]</f>
        <v>386965.85080385336</v>
      </c>
    </row>
    <row r="288" spans="1:8" x14ac:dyDescent="0.25">
      <c r="A288" s="32">
        <v>935</v>
      </c>
      <c r="B288" s="13" t="s">
        <v>295</v>
      </c>
      <c r="C288" s="164">
        <v>632603.8478659899</v>
      </c>
      <c r="D288" s="164">
        <v>-10116.522724127277</v>
      </c>
      <c r="E288" s="164">
        <v>-227852.84666785997</v>
      </c>
      <c r="F288" s="164">
        <v>3665.2003259261292</v>
      </c>
      <c r="G288" s="164">
        <v>51223.983404813662</v>
      </c>
      <c r="H288" s="298">
        <f>Verokompensaatiot[[#This Row],[Korvaukset vuosilta 2010-2023, €]]+Verokompensaatiot[[#This Row],[Veromenetysten korvaus 2024]]+Verokompensaatiot[[#This Row],[Veromenetysten korvaus 2025]]+Verokompensaatiot[[#This Row],[Veromenetysten korvaus 2026]]+Verokompensaatiot[[#This Row],[Veromenetysten korvaus 2027]]</f>
        <v>449523.66220474249</v>
      </c>
    </row>
    <row r="289" spans="1:8" x14ac:dyDescent="0.25">
      <c r="A289" s="32">
        <v>936</v>
      </c>
      <c r="B289" s="13" t="s">
        <v>296</v>
      </c>
      <c r="C289" s="164">
        <v>1423625.6235486302</v>
      </c>
      <c r="D289" s="164">
        <v>-7046.5084695038131</v>
      </c>
      <c r="E289" s="164">
        <v>-362932.62004548014</v>
      </c>
      <c r="F289" s="164">
        <v>3678.9155167446293</v>
      </c>
      <c r="G289" s="164">
        <v>113023.99189238419</v>
      </c>
      <c r="H289" s="298">
        <f>Verokompensaatiot[[#This Row],[Korvaukset vuosilta 2010-2023, €]]+Verokompensaatiot[[#This Row],[Veromenetysten korvaus 2024]]+Verokompensaatiot[[#This Row],[Veromenetysten korvaus 2025]]+Verokompensaatiot[[#This Row],[Veromenetysten korvaus 2026]]+Verokompensaatiot[[#This Row],[Veromenetysten korvaus 2027]]</f>
        <v>1170349.402442775</v>
      </c>
    </row>
    <row r="290" spans="1:8" x14ac:dyDescent="0.25">
      <c r="A290" s="32">
        <v>946</v>
      </c>
      <c r="B290" s="13" t="s">
        <v>297</v>
      </c>
      <c r="C290" s="164">
        <v>1380218.5947131673</v>
      </c>
      <c r="D290" s="164">
        <v>-16183.450541126163</v>
      </c>
      <c r="E290" s="164">
        <v>-443596.9247077193</v>
      </c>
      <c r="F290" s="164">
        <v>7234.7225101131671</v>
      </c>
      <c r="G290" s="164">
        <v>100448.22092814164</v>
      </c>
      <c r="H290" s="298">
        <f>Verokompensaatiot[[#This Row],[Korvaukset vuosilta 2010-2023, €]]+Verokompensaatiot[[#This Row],[Veromenetysten korvaus 2024]]+Verokompensaatiot[[#This Row],[Veromenetysten korvaus 2025]]+Verokompensaatiot[[#This Row],[Veromenetysten korvaus 2026]]+Verokompensaatiot[[#This Row],[Veromenetysten korvaus 2027]]</f>
        <v>1028121.1629025766</v>
      </c>
    </row>
    <row r="291" spans="1:8" x14ac:dyDescent="0.25">
      <c r="A291" s="32">
        <v>976</v>
      </c>
      <c r="B291" s="13" t="s">
        <v>298</v>
      </c>
      <c r="C291" s="164">
        <v>829621.10435336339</v>
      </c>
      <c r="D291" s="164">
        <v>-6850.0211902480742</v>
      </c>
      <c r="E291" s="164">
        <v>-230598.63837712308</v>
      </c>
      <c r="F291" s="164">
        <v>4262.0491042117392</v>
      </c>
      <c r="G291" s="164">
        <v>58671.121251698431</v>
      </c>
      <c r="H291" s="298">
        <f>Verokompensaatiot[[#This Row],[Korvaukset vuosilta 2010-2023, €]]+Verokompensaatiot[[#This Row],[Veromenetysten korvaus 2024]]+Verokompensaatiot[[#This Row],[Veromenetysten korvaus 2025]]+Verokompensaatiot[[#This Row],[Veromenetysten korvaus 2026]]+Verokompensaatiot[[#This Row],[Veromenetysten korvaus 2027]]</f>
        <v>655105.61514190247</v>
      </c>
    </row>
    <row r="292" spans="1:8" x14ac:dyDescent="0.25">
      <c r="A292" s="32">
        <v>977</v>
      </c>
      <c r="B292" s="13" t="s">
        <v>299</v>
      </c>
      <c r="C292" s="164">
        <v>2434887.9310677741</v>
      </c>
      <c r="D292" s="164">
        <v>-1474.647877423824</v>
      </c>
      <c r="E292" s="164">
        <v>-1440507.7732135148</v>
      </c>
      <c r="F292" s="164">
        <v>12362.393166613543</v>
      </c>
      <c r="G292" s="164">
        <v>242889.24921289631</v>
      </c>
      <c r="H292" s="298">
        <f>Verokompensaatiot[[#This Row],[Korvaukset vuosilta 2010-2023, €]]+Verokompensaatiot[[#This Row],[Veromenetysten korvaus 2024]]+Verokompensaatiot[[#This Row],[Veromenetysten korvaus 2025]]+Verokompensaatiot[[#This Row],[Veromenetysten korvaus 2026]]+Verokompensaatiot[[#This Row],[Veromenetysten korvaus 2027]]</f>
        <v>1248157.152356345</v>
      </c>
    </row>
    <row r="293" spans="1:8" x14ac:dyDescent="0.25">
      <c r="A293" s="32">
        <v>980</v>
      </c>
      <c r="B293" s="13" t="s">
        <v>300</v>
      </c>
      <c r="C293" s="164">
        <v>4320934.4172466155</v>
      </c>
      <c r="D293" s="164">
        <v>-99965.103571664047</v>
      </c>
      <c r="E293" s="164">
        <v>-2560310.4615513519</v>
      </c>
      <c r="F293" s="164">
        <v>-20763.581972841064</v>
      </c>
      <c r="G293" s="164">
        <v>414673.93204138323</v>
      </c>
      <c r="H293" s="298">
        <f>Verokompensaatiot[[#This Row],[Korvaukset vuosilta 2010-2023, €]]+Verokompensaatiot[[#This Row],[Veromenetysten korvaus 2024]]+Verokompensaatiot[[#This Row],[Veromenetysten korvaus 2025]]+Verokompensaatiot[[#This Row],[Veromenetysten korvaus 2026]]+Verokompensaatiot[[#This Row],[Veromenetysten korvaus 2027]]</f>
        <v>2054569.2021921421</v>
      </c>
    </row>
    <row r="294" spans="1:8" x14ac:dyDescent="0.25">
      <c r="A294" s="32">
        <v>981</v>
      </c>
      <c r="B294" s="13" t="s">
        <v>301</v>
      </c>
      <c r="C294" s="164">
        <v>512319.97658165707</v>
      </c>
      <c r="D294" s="164">
        <v>-5725.0016940501655</v>
      </c>
      <c r="E294" s="164">
        <v>-144702.8983041594</v>
      </c>
      <c r="F294" s="164">
        <v>2418.8662532931094</v>
      </c>
      <c r="G294" s="164">
        <v>40203.599718664846</v>
      </c>
      <c r="H294" s="298">
        <f>Verokompensaatiot[[#This Row],[Korvaukset vuosilta 2010-2023, €]]+Verokompensaatiot[[#This Row],[Veromenetysten korvaus 2024]]+Verokompensaatiot[[#This Row],[Veromenetysten korvaus 2025]]+Verokompensaatiot[[#This Row],[Veromenetysten korvaus 2026]]+Verokompensaatiot[[#This Row],[Veromenetysten korvaus 2027]]</f>
        <v>404514.54255540547</v>
      </c>
    </row>
    <row r="295" spans="1:8" x14ac:dyDescent="0.25">
      <c r="A295" s="32">
        <v>989</v>
      </c>
      <c r="B295" s="13" t="s">
        <v>302</v>
      </c>
      <c r="C295" s="164">
        <v>1159091.2377425535</v>
      </c>
      <c r="D295" s="164">
        <v>-8814.1020562735011</v>
      </c>
      <c r="E295" s="164">
        <v>-473466.53048360412</v>
      </c>
      <c r="F295" s="164">
        <v>5202.8573056804444</v>
      </c>
      <c r="G295" s="164">
        <v>95387.586109145806</v>
      </c>
      <c r="H295" s="298">
        <f>Verokompensaatiot[[#This Row],[Korvaukset vuosilta 2010-2023, €]]+Verokompensaatiot[[#This Row],[Veromenetysten korvaus 2024]]+Verokompensaatiot[[#This Row],[Veromenetysten korvaus 2025]]+Verokompensaatiot[[#This Row],[Veromenetysten korvaus 2026]]+Verokompensaatiot[[#This Row],[Veromenetysten korvaus 2027]]</f>
        <v>777401.04861750198</v>
      </c>
    </row>
    <row r="296" spans="1:8" x14ac:dyDescent="0.25">
      <c r="A296" s="32">
        <v>992</v>
      </c>
      <c r="B296" s="13" t="s">
        <v>303</v>
      </c>
      <c r="C296" s="164">
        <v>2981917.2262499053</v>
      </c>
      <c r="D296" s="164">
        <v>-47616.011511176992</v>
      </c>
      <c r="E296" s="164">
        <v>-1418804.3990410566</v>
      </c>
      <c r="F296" s="164">
        <v>13745.234001829926</v>
      </c>
      <c r="G296" s="164">
        <v>274402.26320788363</v>
      </c>
      <c r="H296" s="298">
        <f>Verokompensaatiot[[#This Row],[Korvaukset vuosilta 2010-2023, €]]+Verokompensaatiot[[#This Row],[Veromenetysten korvaus 2024]]+Verokompensaatiot[[#This Row],[Veromenetysten korvaus 2025]]+Verokompensaatiot[[#This Row],[Veromenetysten korvaus 2026]]+Verokompensaatiot[[#This Row],[Veromenetysten korvaus 2027]]</f>
        <v>1803644.3129073854</v>
      </c>
    </row>
    <row r="297" spans="1:8" x14ac:dyDescent="0.25">
      <c r="A297" s="300"/>
    </row>
  </sheetData>
  <phoneticPr fontId="50" type="noConversion"/>
  <pageMargins left="0.7" right="0.7" top="0.75" bottom="0.75" header="0.3" footer="0.3"/>
  <pageSetup paperSize="9" orientation="portrait" r:id="rId1"/>
  <ignoredErrors>
    <ignoredError sqref="H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2026-06-26T06:54:28Z</dcterms:modified>
</cp:coreProperties>
</file>