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altion.fi\yhteiset_tiedostot\VM\KAO\Kuntatalous\Kunnan pp vos\Laskelmat\2023\Julkaisut\"/>
    </mc:Choice>
  </mc:AlternateContent>
  <bookViews>
    <workbookView xWindow="-105" yWindow="-105" windowWidth="28905" windowHeight="11955" tabRatio="904"/>
  </bookViews>
  <sheets>
    <sheet name="INFO" sheetId="16" r:id="rId1"/>
    <sheet name="Yhteenveto" sheetId="7" r:id="rId2"/>
    <sheet name="Lask. kustannukset IKÄRAKENNE" sheetId="8" r:id="rId3"/>
    <sheet name="Lask. kustannukset MUUT" sheetId="9" r:id="rId4"/>
    <sheet name="Lisäosat" sheetId="10" r:id="rId5"/>
    <sheet name="Muut lis_väh" sheetId="11" r:id="rId6"/>
    <sheet name="Verotuloihin perust tasaus" sheetId="12" r:id="rId7"/>
    <sheet name="Verokorvaukset" sheetId="14" r:id="rId8"/>
    <sheet name="Kotikuntakorvaus" sheetId="17" r:id="rId9"/>
  </sheets>
  <definedNames>
    <definedName name="_xlnm.Print_Area" localSheetId="2">'Lask. kustannukset IKÄRAKENNE'!$A:$N</definedName>
    <definedName name="_xlnm.Print_Area" localSheetId="3">'Lask. kustannukset MUUT'!$A:$AD</definedName>
    <definedName name="_xlnm.Print_Area" localSheetId="4">Lisäosat!$A:$U</definedName>
    <definedName name="_xlnm.Print_Area" localSheetId="5">'Muut lis_väh'!$A:$P</definedName>
    <definedName name="_xlnm.Print_Area" localSheetId="1">Yhteenveto!$A:$S</definedName>
    <definedName name="_xlnm.Print_Titles" localSheetId="2">'Lask. kustannukset IKÄRAKENNE'!$4:$6</definedName>
    <definedName name="_xlnm.Print_Titles" localSheetId="3">'Lask. kustannukset MUUT'!$A:$B,'Lask. kustannukset MUUT'!$5:$11</definedName>
    <definedName name="_xlnm.Print_Titles" localSheetId="4">Lisäosat!$4:$7</definedName>
    <definedName name="_xlnm.Print_Titles" localSheetId="5">'Muut lis_väh'!$3:$4</definedName>
    <definedName name="_xlnm.Print_Titles" localSheetId="1">Yhteenveto!$6:$7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1" l="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5" i="11"/>
  <c r="N4" i="11" l="1"/>
  <c r="O4" i="11"/>
  <c r="Q7" i="7" l="1"/>
  <c r="M4" i="11" l="1"/>
  <c r="R301" i="7" l="1"/>
  <c r="R302" i="7"/>
  <c r="R303" i="7"/>
  <c r="R304" i="7"/>
  <c r="R305" i="7"/>
  <c r="R306" i="7"/>
  <c r="R307" i="7"/>
  <c r="R308" i="7"/>
  <c r="R309" i="7"/>
  <c r="R310" i="7"/>
  <c r="R311" i="7"/>
  <c r="R312" i="7"/>
  <c r="R313" i="7"/>
  <c r="R314" i="7"/>
  <c r="R315" i="7"/>
  <c r="R316" i="7"/>
  <c r="R317" i="7"/>
  <c r="R318" i="7"/>
  <c r="R319" i="7"/>
  <c r="R320" i="7"/>
  <c r="R321" i="7"/>
  <c r="R322" i="7"/>
  <c r="R323" i="7"/>
  <c r="R324" i="7"/>
  <c r="R325" i="7"/>
  <c r="R326" i="7"/>
  <c r="R327" i="7"/>
  <c r="R328" i="7"/>
  <c r="R329" i="7"/>
  <c r="R330" i="7"/>
  <c r="R331" i="7"/>
  <c r="R332" i="7"/>
  <c r="R333" i="7"/>
  <c r="R334" i="7"/>
  <c r="R335" i="7"/>
  <c r="R336" i="7"/>
  <c r="R337" i="7"/>
  <c r="R338" i="7"/>
  <c r="R339" i="7"/>
  <c r="R340" i="7"/>
  <c r="R341" i="7"/>
  <c r="R342" i="7"/>
  <c r="R343" i="7"/>
  <c r="R344" i="7"/>
  <c r="R345" i="7"/>
  <c r="R346" i="7"/>
  <c r="R347" i="7"/>
  <c r="R348" i="7"/>
  <c r="R349" i="7"/>
  <c r="R350" i="7"/>
  <c r="R351" i="7"/>
  <c r="R352" i="7"/>
  <c r="R353" i="7"/>
  <c r="R354" i="7"/>
  <c r="R355" i="7"/>
  <c r="R356" i="7"/>
  <c r="R357" i="7"/>
  <c r="R358" i="7"/>
  <c r="R359" i="7"/>
  <c r="R360" i="7"/>
  <c r="R361" i="7"/>
  <c r="R362" i="7"/>
  <c r="R363" i="7"/>
  <c r="R364" i="7"/>
  <c r="R365" i="7"/>
  <c r="R366" i="7"/>
  <c r="R367" i="7"/>
  <c r="R368" i="7"/>
  <c r="R369" i="7"/>
  <c r="R370" i="7"/>
  <c r="R371" i="7"/>
  <c r="R372" i="7"/>
  <c r="R373" i="7"/>
  <c r="R374" i="7"/>
  <c r="R375" i="7"/>
  <c r="R376" i="7"/>
  <c r="O7" i="7"/>
  <c r="F9" i="7" l="1"/>
  <c r="I9" i="7" s="1"/>
  <c r="L9" i="7" s="1"/>
  <c r="F10" i="7"/>
  <c r="I10" i="7" s="1"/>
  <c r="L10" i="7" s="1"/>
  <c r="F11" i="7"/>
  <c r="I11" i="7" s="1"/>
  <c r="L11" i="7" s="1"/>
  <c r="F12" i="7"/>
  <c r="I12" i="7" s="1"/>
  <c r="L12" i="7" s="1"/>
  <c r="F13" i="7"/>
  <c r="I13" i="7" s="1"/>
  <c r="L13" i="7" s="1"/>
  <c r="F14" i="7"/>
  <c r="I14" i="7" s="1"/>
  <c r="L14" i="7" s="1"/>
  <c r="F15" i="7"/>
  <c r="I15" i="7" s="1"/>
  <c r="L15" i="7" s="1"/>
  <c r="F16" i="7"/>
  <c r="I16" i="7" s="1"/>
  <c r="L16" i="7" s="1"/>
  <c r="F17" i="7"/>
  <c r="I17" i="7" s="1"/>
  <c r="L17" i="7" s="1"/>
  <c r="F18" i="7"/>
  <c r="I18" i="7" s="1"/>
  <c r="L18" i="7" s="1"/>
  <c r="F19" i="7"/>
  <c r="I19" i="7" s="1"/>
  <c r="L19" i="7" s="1"/>
  <c r="F20" i="7"/>
  <c r="I20" i="7" s="1"/>
  <c r="L20" i="7" s="1"/>
  <c r="F21" i="7"/>
  <c r="I21" i="7" s="1"/>
  <c r="L21" i="7" s="1"/>
  <c r="F22" i="7"/>
  <c r="I22" i="7" s="1"/>
  <c r="L22" i="7" s="1"/>
  <c r="F23" i="7"/>
  <c r="I23" i="7" s="1"/>
  <c r="L23" i="7" s="1"/>
  <c r="F24" i="7"/>
  <c r="I24" i="7" s="1"/>
  <c r="L24" i="7" s="1"/>
  <c r="F25" i="7"/>
  <c r="I25" i="7" s="1"/>
  <c r="L25" i="7" s="1"/>
  <c r="F26" i="7"/>
  <c r="I26" i="7" s="1"/>
  <c r="L26" i="7" s="1"/>
  <c r="F27" i="7"/>
  <c r="I27" i="7" s="1"/>
  <c r="L27" i="7" s="1"/>
  <c r="F28" i="7"/>
  <c r="I28" i="7" s="1"/>
  <c r="L28" i="7" s="1"/>
  <c r="F29" i="7"/>
  <c r="I29" i="7" s="1"/>
  <c r="L29" i="7" s="1"/>
  <c r="F30" i="7"/>
  <c r="I30" i="7" s="1"/>
  <c r="L30" i="7" s="1"/>
  <c r="F31" i="7"/>
  <c r="I31" i="7" s="1"/>
  <c r="L31" i="7" s="1"/>
  <c r="F32" i="7"/>
  <c r="I32" i="7" s="1"/>
  <c r="L32" i="7" s="1"/>
  <c r="F33" i="7"/>
  <c r="I33" i="7" s="1"/>
  <c r="L33" i="7" s="1"/>
  <c r="F34" i="7"/>
  <c r="I34" i="7" s="1"/>
  <c r="L34" i="7" s="1"/>
  <c r="F35" i="7"/>
  <c r="I35" i="7" s="1"/>
  <c r="L35" i="7" s="1"/>
  <c r="F36" i="7"/>
  <c r="I36" i="7" s="1"/>
  <c r="L36" i="7" s="1"/>
  <c r="F37" i="7"/>
  <c r="I37" i="7" s="1"/>
  <c r="L37" i="7" s="1"/>
  <c r="F38" i="7"/>
  <c r="I38" i="7" s="1"/>
  <c r="L38" i="7" s="1"/>
  <c r="F39" i="7"/>
  <c r="I39" i="7" s="1"/>
  <c r="L39" i="7" s="1"/>
  <c r="F40" i="7"/>
  <c r="I40" i="7" s="1"/>
  <c r="L40" i="7" s="1"/>
  <c r="F41" i="7"/>
  <c r="I41" i="7" s="1"/>
  <c r="L41" i="7" s="1"/>
  <c r="F42" i="7"/>
  <c r="I42" i="7" s="1"/>
  <c r="L42" i="7" s="1"/>
  <c r="F43" i="7"/>
  <c r="I43" i="7" s="1"/>
  <c r="L43" i="7" s="1"/>
  <c r="F44" i="7"/>
  <c r="I44" i="7" s="1"/>
  <c r="L44" i="7" s="1"/>
  <c r="F45" i="7"/>
  <c r="I45" i="7" s="1"/>
  <c r="L45" i="7" s="1"/>
  <c r="F46" i="7"/>
  <c r="I46" i="7" s="1"/>
  <c r="L46" i="7" s="1"/>
  <c r="F47" i="7"/>
  <c r="I47" i="7" s="1"/>
  <c r="L47" i="7" s="1"/>
  <c r="F48" i="7"/>
  <c r="I48" i="7" s="1"/>
  <c r="L48" i="7" s="1"/>
  <c r="F49" i="7"/>
  <c r="I49" i="7" s="1"/>
  <c r="L49" i="7" s="1"/>
  <c r="F50" i="7"/>
  <c r="I50" i="7" s="1"/>
  <c r="L50" i="7" s="1"/>
  <c r="F51" i="7"/>
  <c r="I51" i="7" s="1"/>
  <c r="L51" i="7" s="1"/>
  <c r="F52" i="7"/>
  <c r="I52" i="7" s="1"/>
  <c r="L52" i="7" s="1"/>
  <c r="F53" i="7"/>
  <c r="I53" i="7" s="1"/>
  <c r="L53" i="7" s="1"/>
  <c r="F54" i="7"/>
  <c r="I54" i="7" s="1"/>
  <c r="L54" i="7" s="1"/>
  <c r="F55" i="7"/>
  <c r="I55" i="7" s="1"/>
  <c r="L55" i="7" s="1"/>
  <c r="F56" i="7"/>
  <c r="I56" i="7" s="1"/>
  <c r="L56" i="7" s="1"/>
  <c r="F57" i="7"/>
  <c r="I57" i="7" s="1"/>
  <c r="L57" i="7" s="1"/>
  <c r="F58" i="7"/>
  <c r="I58" i="7" s="1"/>
  <c r="L58" i="7" s="1"/>
  <c r="F59" i="7"/>
  <c r="I59" i="7" s="1"/>
  <c r="L59" i="7" s="1"/>
  <c r="F60" i="7"/>
  <c r="I60" i="7" s="1"/>
  <c r="L60" i="7" s="1"/>
  <c r="F61" i="7"/>
  <c r="I61" i="7" s="1"/>
  <c r="L61" i="7" s="1"/>
  <c r="F62" i="7"/>
  <c r="I62" i="7" s="1"/>
  <c r="L62" i="7" s="1"/>
  <c r="F63" i="7"/>
  <c r="I63" i="7" s="1"/>
  <c r="L63" i="7" s="1"/>
  <c r="F64" i="7"/>
  <c r="I64" i="7" s="1"/>
  <c r="L64" i="7" s="1"/>
  <c r="F65" i="7"/>
  <c r="I65" i="7" s="1"/>
  <c r="L65" i="7" s="1"/>
  <c r="F66" i="7"/>
  <c r="I66" i="7" s="1"/>
  <c r="L66" i="7" s="1"/>
  <c r="F67" i="7"/>
  <c r="I67" i="7" s="1"/>
  <c r="L67" i="7" s="1"/>
  <c r="F68" i="7"/>
  <c r="I68" i="7" s="1"/>
  <c r="L68" i="7" s="1"/>
  <c r="F69" i="7"/>
  <c r="I69" i="7" s="1"/>
  <c r="L69" i="7" s="1"/>
  <c r="F70" i="7"/>
  <c r="I70" i="7" s="1"/>
  <c r="L70" i="7" s="1"/>
  <c r="F71" i="7"/>
  <c r="I71" i="7" s="1"/>
  <c r="L71" i="7" s="1"/>
  <c r="F72" i="7"/>
  <c r="I72" i="7" s="1"/>
  <c r="L72" i="7" s="1"/>
  <c r="F73" i="7"/>
  <c r="I73" i="7" s="1"/>
  <c r="L73" i="7" s="1"/>
  <c r="F74" i="7"/>
  <c r="I74" i="7" s="1"/>
  <c r="L74" i="7" s="1"/>
  <c r="F75" i="7"/>
  <c r="I75" i="7" s="1"/>
  <c r="L75" i="7" s="1"/>
  <c r="F76" i="7"/>
  <c r="I76" i="7" s="1"/>
  <c r="L76" i="7" s="1"/>
  <c r="F77" i="7"/>
  <c r="I77" i="7" s="1"/>
  <c r="L77" i="7" s="1"/>
  <c r="F78" i="7"/>
  <c r="I78" i="7" s="1"/>
  <c r="L78" i="7" s="1"/>
  <c r="F79" i="7"/>
  <c r="I79" i="7" s="1"/>
  <c r="L79" i="7" s="1"/>
  <c r="F80" i="7"/>
  <c r="I80" i="7" s="1"/>
  <c r="L80" i="7" s="1"/>
  <c r="F81" i="7"/>
  <c r="I81" i="7" s="1"/>
  <c r="L81" i="7" s="1"/>
  <c r="F82" i="7"/>
  <c r="I82" i="7" s="1"/>
  <c r="L82" i="7" s="1"/>
  <c r="F83" i="7"/>
  <c r="I83" i="7" s="1"/>
  <c r="L83" i="7" s="1"/>
  <c r="F84" i="7"/>
  <c r="I84" i="7" s="1"/>
  <c r="L84" i="7" s="1"/>
  <c r="F85" i="7"/>
  <c r="I85" i="7" s="1"/>
  <c r="L85" i="7" s="1"/>
  <c r="F86" i="7"/>
  <c r="I86" i="7" s="1"/>
  <c r="L86" i="7" s="1"/>
  <c r="F87" i="7"/>
  <c r="I87" i="7" s="1"/>
  <c r="L87" i="7" s="1"/>
  <c r="F88" i="7"/>
  <c r="I88" i="7" s="1"/>
  <c r="L88" i="7" s="1"/>
  <c r="F89" i="7"/>
  <c r="I89" i="7" s="1"/>
  <c r="L89" i="7" s="1"/>
  <c r="F90" i="7"/>
  <c r="I90" i="7" s="1"/>
  <c r="L90" i="7" s="1"/>
  <c r="F91" i="7"/>
  <c r="I91" i="7" s="1"/>
  <c r="L91" i="7" s="1"/>
  <c r="F92" i="7"/>
  <c r="I92" i="7" s="1"/>
  <c r="L92" i="7" s="1"/>
  <c r="F93" i="7"/>
  <c r="I93" i="7" s="1"/>
  <c r="L93" i="7" s="1"/>
  <c r="F94" i="7"/>
  <c r="I94" i="7" s="1"/>
  <c r="L94" i="7" s="1"/>
  <c r="F95" i="7"/>
  <c r="I95" i="7" s="1"/>
  <c r="L95" i="7" s="1"/>
  <c r="F96" i="7"/>
  <c r="I96" i="7" s="1"/>
  <c r="L96" i="7" s="1"/>
  <c r="F97" i="7"/>
  <c r="I97" i="7" s="1"/>
  <c r="L97" i="7" s="1"/>
  <c r="F98" i="7"/>
  <c r="I98" i="7" s="1"/>
  <c r="L98" i="7" s="1"/>
  <c r="F99" i="7"/>
  <c r="I99" i="7" s="1"/>
  <c r="L99" i="7" s="1"/>
  <c r="F100" i="7"/>
  <c r="I100" i="7" s="1"/>
  <c r="L100" i="7" s="1"/>
  <c r="F101" i="7"/>
  <c r="I101" i="7" s="1"/>
  <c r="L101" i="7" s="1"/>
  <c r="F102" i="7"/>
  <c r="I102" i="7" s="1"/>
  <c r="L102" i="7" s="1"/>
  <c r="F103" i="7"/>
  <c r="I103" i="7" s="1"/>
  <c r="L103" i="7" s="1"/>
  <c r="F104" i="7"/>
  <c r="I104" i="7" s="1"/>
  <c r="L104" i="7" s="1"/>
  <c r="F105" i="7"/>
  <c r="I105" i="7" s="1"/>
  <c r="L105" i="7" s="1"/>
  <c r="F106" i="7"/>
  <c r="I106" i="7" s="1"/>
  <c r="L106" i="7" s="1"/>
  <c r="F107" i="7"/>
  <c r="I107" i="7" s="1"/>
  <c r="L107" i="7" s="1"/>
  <c r="F108" i="7"/>
  <c r="I108" i="7" s="1"/>
  <c r="L108" i="7" s="1"/>
  <c r="F109" i="7"/>
  <c r="I109" i="7" s="1"/>
  <c r="L109" i="7" s="1"/>
  <c r="F110" i="7"/>
  <c r="I110" i="7" s="1"/>
  <c r="L110" i="7" s="1"/>
  <c r="F111" i="7"/>
  <c r="I111" i="7" s="1"/>
  <c r="L111" i="7" s="1"/>
  <c r="F112" i="7"/>
  <c r="I112" i="7" s="1"/>
  <c r="L112" i="7" s="1"/>
  <c r="F113" i="7"/>
  <c r="I113" i="7" s="1"/>
  <c r="L113" i="7" s="1"/>
  <c r="F114" i="7"/>
  <c r="I114" i="7" s="1"/>
  <c r="L114" i="7" s="1"/>
  <c r="F115" i="7"/>
  <c r="I115" i="7" s="1"/>
  <c r="L115" i="7" s="1"/>
  <c r="F116" i="7"/>
  <c r="I116" i="7" s="1"/>
  <c r="L116" i="7" s="1"/>
  <c r="F117" i="7"/>
  <c r="I117" i="7" s="1"/>
  <c r="L117" i="7" s="1"/>
  <c r="F118" i="7"/>
  <c r="I118" i="7" s="1"/>
  <c r="L118" i="7" s="1"/>
  <c r="F119" i="7"/>
  <c r="I119" i="7" s="1"/>
  <c r="L119" i="7" s="1"/>
  <c r="F120" i="7"/>
  <c r="I120" i="7" s="1"/>
  <c r="L120" i="7" s="1"/>
  <c r="F121" i="7"/>
  <c r="I121" i="7" s="1"/>
  <c r="L121" i="7" s="1"/>
  <c r="F122" i="7"/>
  <c r="I122" i="7" s="1"/>
  <c r="L122" i="7" s="1"/>
  <c r="F123" i="7"/>
  <c r="I123" i="7" s="1"/>
  <c r="L123" i="7" s="1"/>
  <c r="F124" i="7"/>
  <c r="I124" i="7" s="1"/>
  <c r="L124" i="7" s="1"/>
  <c r="F125" i="7"/>
  <c r="I125" i="7" s="1"/>
  <c r="L125" i="7" s="1"/>
  <c r="F126" i="7"/>
  <c r="I126" i="7" s="1"/>
  <c r="L126" i="7" s="1"/>
  <c r="F127" i="7"/>
  <c r="I127" i="7" s="1"/>
  <c r="L127" i="7" s="1"/>
  <c r="F128" i="7"/>
  <c r="I128" i="7" s="1"/>
  <c r="L128" i="7" s="1"/>
  <c r="F129" i="7"/>
  <c r="I129" i="7" s="1"/>
  <c r="L129" i="7" s="1"/>
  <c r="F130" i="7"/>
  <c r="I130" i="7" s="1"/>
  <c r="L130" i="7" s="1"/>
  <c r="F131" i="7"/>
  <c r="I131" i="7" s="1"/>
  <c r="L131" i="7" s="1"/>
  <c r="F132" i="7"/>
  <c r="I132" i="7" s="1"/>
  <c r="L132" i="7" s="1"/>
  <c r="F133" i="7"/>
  <c r="I133" i="7" s="1"/>
  <c r="L133" i="7" s="1"/>
  <c r="F134" i="7"/>
  <c r="I134" i="7" s="1"/>
  <c r="L134" i="7" s="1"/>
  <c r="F135" i="7"/>
  <c r="I135" i="7" s="1"/>
  <c r="L135" i="7" s="1"/>
  <c r="F136" i="7"/>
  <c r="I136" i="7" s="1"/>
  <c r="L136" i="7" s="1"/>
  <c r="F137" i="7"/>
  <c r="I137" i="7" s="1"/>
  <c r="L137" i="7" s="1"/>
  <c r="F138" i="7"/>
  <c r="I138" i="7" s="1"/>
  <c r="L138" i="7" s="1"/>
  <c r="F139" i="7"/>
  <c r="I139" i="7" s="1"/>
  <c r="L139" i="7" s="1"/>
  <c r="F140" i="7"/>
  <c r="I140" i="7" s="1"/>
  <c r="L140" i="7" s="1"/>
  <c r="F141" i="7"/>
  <c r="I141" i="7" s="1"/>
  <c r="L141" i="7" s="1"/>
  <c r="F142" i="7"/>
  <c r="I142" i="7" s="1"/>
  <c r="L142" i="7" s="1"/>
  <c r="F143" i="7"/>
  <c r="I143" i="7" s="1"/>
  <c r="L143" i="7" s="1"/>
  <c r="F144" i="7"/>
  <c r="I144" i="7" s="1"/>
  <c r="L144" i="7" s="1"/>
  <c r="F145" i="7"/>
  <c r="I145" i="7" s="1"/>
  <c r="L145" i="7" s="1"/>
  <c r="F146" i="7"/>
  <c r="I146" i="7" s="1"/>
  <c r="L146" i="7" s="1"/>
  <c r="F147" i="7"/>
  <c r="I147" i="7" s="1"/>
  <c r="L147" i="7" s="1"/>
  <c r="F148" i="7"/>
  <c r="I148" i="7" s="1"/>
  <c r="L148" i="7" s="1"/>
  <c r="F149" i="7"/>
  <c r="I149" i="7" s="1"/>
  <c r="L149" i="7" s="1"/>
  <c r="F150" i="7"/>
  <c r="I150" i="7" s="1"/>
  <c r="L150" i="7" s="1"/>
  <c r="F151" i="7"/>
  <c r="I151" i="7" s="1"/>
  <c r="L151" i="7" s="1"/>
  <c r="F152" i="7"/>
  <c r="I152" i="7" s="1"/>
  <c r="L152" i="7" s="1"/>
  <c r="F153" i="7"/>
  <c r="I153" i="7" s="1"/>
  <c r="L153" i="7" s="1"/>
  <c r="F154" i="7"/>
  <c r="I154" i="7" s="1"/>
  <c r="L154" i="7" s="1"/>
  <c r="F155" i="7"/>
  <c r="I155" i="7" s="1"/>
  <c r="L155" i="7" s="1"/>
  <c r="F156" i="7"/>
  <c r="I156" i="7" s="1"/>
  <c r="L156" i="7" s="1"/>
  <c r="F157" i="7"/>
  <c r="I157" i="7" s="1"/>
  <c r="L157" i="7" s="1"/>
  <c r="F158" i="7"/>
  <c r="I158" i="7" s="1"/>
  <c r="L158" i="7" s="1"/>
  <c r="F159" i="7"/>
  <c r="I159" i="7" s="1"/>
  <c r="L159" i="7" s="1"/>
  <c r="F160" i="7"/>
  <c r="I160" i="7" s="1"/>
  <c r="L160" i="7" s="1"/>
  <c r="F161" i="7"/>
  <c r="I161" i="7" s="1"/>
  <c r="L161" i="7" s="1"/>
  <c r="F162" i="7"/>
  <c r="I162" i="7" s="1"/>
  <c r="L162" i="7" s="1"/>
  <c r="F163" i="7"/>
  <c r="I163" i="7" s="1"/>
  <c r="L163" i="7" s="1"/>
  <c r="F164" i="7"/>
  <c r="I164" i="7" s="1"/>
  <c r="L164" i="7" s="1"/>
  <c r="F165" i="7"/>
  <c r="I165" i="7" s="1"/>
  <c r="L165" i="7" s="1"/>
  <c r="F166" i="7"/>
  <c r="I166" i="7" s="1"/>
  <c r="L166" i="7" s="1"/>
  <c r="F167" i="7"/>
  <c r="I167" i="7" s="1"/>
  <c r="L167" i="7" s="1"/>
  <c r="F168" i="7"/>
  <c r="I168" i="7" s="1"/>
  <c r="L168" i="7" s="1"/>
  <c r="F169" i="7"/>
  <c r="I169" i="7" s="1"/>
  <c r="L169" i="7" s="1"/>
  <c r="F170" i="7"/>
  <c r="I170" i="7" s="1"/>
  <c r="L170" i="7" s="1"/>
  <c r="F171" i="7"/>
  <c r="I171" i="7" s="1"/>
  <c r="L171" i="7" s="1"/>
  <c r="F172" i="7"/>
  <c r="I172" i="7" s="1"/>
  <c r="L172" i="7" s="1"/>
  <c r="F173" i="7"/>
  <c r="I173" i="7" s="1"/>
  <c r="L173" i="7" s="1"/>
  <c r="F174" i="7"/>
  <c r="I174" i="7" s="1"/>
  <c r="L174" i="7" s="1"/>
  <c r="F175" i="7"/>
  <c r="I175" i="7" s="1"/>
  <c r="L175" i="7" s="1"/>
  <c r="F176" i="7"/>
  <c r="I176" i="7" s="1"/>
  <c r="L176" i="7" s="1"/>
  <c r="F177" i="7"/>
  <c r="I177" i="7" s="1"/>
  <c r="L177" i="7" s="1"/>
  <c r="F178" i="7"/>
  <c r="I178" i="7" s="1"/>
  <c r="L178" i="7" s="1"/>
  <c r="F179" i="7"/>
  <c r="I179" i="7" s="1"/>
  <c r="L179" i="7" s="1"/>
  <c r="F180" i="7"/>
  <c r="I180" i="7" s="1"/>
  <c r="L180" i="7" s="1"/>
  <c r="F181" i="7"/>
  <c r="I181" i="7" s="1"/>
  <c r="L181" i="7" s="1"/>
  <c r="F182" i="7"/>
  <c r="I182" i="7" s="1"/>
  <c r="L182" i="7" s="1"/>
  <c r="F183" i="7"/>
  <c r="I183" i="7" s="1"/>
  <c r="L183" i="7" s="1"/>
  <c r="F184" i="7"/>
  <c r="I184" i="7" s="1"/>
  <c r="L184" i="7" s="1"/>
  <c r="F185" i="7"/>
  <c r="I185" i="7" s="1"/>
  <c r="L185" i="7" s="1"/>
  <c r="F186" i="7"/>
  <c r="I186" i="7" s="1"/>
  <c r="L186" i="7" s="1"/>
  <c r="F187" i="7"/>
  <c r="I187" i="7" s="1"/>
  <c r="L187" i="7" s="1"/>
  <c r="F188" i="7"/>
  <c r="I188" i="7" s="1"/>
  <c r="L188" i="7" s="1"/>
  <c r="F189" i="7"/>
  <c r="I189" i="7" s="1"/>
  <c r="L189" i="7" s="1"/>
  <c r="F190" i="7"/>
  <c r="I190" i="7" s="1"/>
  <c r="L190" i="7" s="1"/>
  <c r="F191" i="7"/>
  <c r="I191" i="7" s="1"/>
  <c r="L191" i="7" s="1"/>
  <c r="F192" i="7"/>
  <c r="I192" i="7" s="1"/>
  <c r="L192" i="7" s="1"/>
  <c r="F193" i="7"/>
  <c r="I193" i="7" s="1"/>
  <c r="L193" i="7" s="1"/>
  <c r="F194" i="7"/>
  <c r="I194" i="7" s="1"/>
  <c r="L194" i="7" s="1"/>
  <c r="F195" i="7"/>
  <c r="I195" i="7" s="1"/>
  <c r="L195" i="7" s="1"/>
  <c r="F196" i="7"/>
  <c r="I196" i="7" s="1"/>
  <c r="L196" i="7" s="1"/>
  <c r="F197" i="7"/>
  <c r="I197" i="7" s="1"/>
  <c r="L197" i="7" s="1"/>
  <c r="F198" i="7"/>
  <c r="I198" i="7" s="1"/>
  <c r="L198" i="7" s="1"/>
  <c r="F199" i="7"/>
  <c r="I199" i="7" s="1"/>
  <c r="L199" i="7" s="1"/>
  <c r="F200" i="7"/>
  <c r="I200" i="7" s="1"/>
  <c r="L200" i="7" s="1"/>
  <c r="F201" i="7"/>
  <c r="I201" i="7" s="1"/>
  <c r="L201" i="7" s="1"/>
  <c r="F202" i="7"/>
  <c r="I202" i="7" s="1"/>
  <c r="L202" i="7" s="1"/>
  <c r="F203" i="7"/>
  <c r="I203" i="7" s="1"/>
  <c r="L203" i="7" s="1"/>
  <c r="F204" i="7"/>
  <c r="I204" i="7" s="1"/>
  <c r="L204" i="7" s="1"/>
  <c r="F205" i="7"/>
  <c r="I205" i="7" s="1"/>
  <c r="L205" i="7" s="1"/>
  <c r="F206" i="7"/>
  <c r="I206" i="7" s="1"/>
  <c r="L206" i="7" s="1"/>
  <c r="F207" i="7"/>
  <c r="I207" i="7" s="1"/>
  <c r="L207" i="7" s="1"/>
  <c r="F208" i="7"/>
  <c r="I208" i="7" s="1"/>
  <c r="L208" i="7" s="1"/>
  <c r="F209" i="7"/>
  <c r="I209" i="7" s="1"/>
  <c r="L209" i="7" s="1"/>
  <c r="F210" i="7"/>
  <c r="I210" i="7" s="1"/>
  <c r="L210" i="7" s="1"/>
  <c r="F211" i="7"/>
  <c r="I211" i="7" s="1"/>
  <c r="L211" i="7" s="1"/>
  <c r="F212" i="7"/>
  <c r="I212" i="7" s="1"/>
  <c r="L212" i="7" s="1"/>
  <c r="F213" i="7"/>
  <c r="I213" i="7" s="1"/>
  <c r="L213" i="7" s="1"/>
  <c r="F214" i="7"/>
  <c r="I214" i="7" s="1"/>
  <c r="L214" i="7" s="1"/>
  <c r="F215" i="7"/>
  <c r="I215" i="7" s="1"/>
  <c r="L215" i="7" s="1"/>
  <c r="F216" i="7"/>
  <c r="I216" i="7" s="1"/>
  <c r="L216" i="7" s="1"/>
  <c r="F217" i="7"/>
  <c r="I217" i="7" s="1"/>
  <c r="L217" i="7" s="1"/>
  <c r="F218" i="7"/>
  <c r="I218" i="7" s="1"/>
  <c r="L218" i="7" s="1"/>
  <c r="F219" i="7"/>
  <c r="I219" i="7" s="1"/>
  <c r="L219" i="7" s="1"/>
  <c r="F220" i="7"/>
  <c r="I220" i="7" s="1"/>
  <c r="L220" i="7" s="1"/>
  <c r="F221" i="7"/>
  <c r="I221" i="7" s="1"/>
  <c r="L221" i="7" s="1"/>
  <c r="F222" i="7"/>
  <c r="I222" i="7" s="1"/>
  <c r="L222" i="7" s="1"/>
  <c r="F223" i="7"/>
  <c r="I223" i="7" s="1"/>
  <c r="L223" i="7" s="1"/>
  <c r="F224" i="7"/>
  <c r="I224" i="7" s="1"/>
  <c r="L224" i="7" s="1"/>
  <c r="F225" i="7"/>
  <c r="I225" i="7" s="1"/>
  <c r="L225" i="7" s="1"/>
  <c r="F226" i="7"/>
  <c r="I226" i="7" s="1"/>
  <c r="L226" i="7" s="1"/>
  <c r="F227" i="7"/>
  <c r="I227" i="7" s="1"/>
  <c r="L227" i="7" s="1"/>
  <c r="F228" i="7"/>
  <c r="I228" i="7" s="1"/>
  <c r="L228" i="7" s="1"/>
  <c r="F229" i="7"/>
  <c r="I229" i="7" s="1"/>
  <c r="L229" i="7" s="1"/>
  <c r="F230" i="7"/>
  <c r="I230" i="7" s="1"/>
  <c r="L230" i="7" s="1"/>
  <c r="F231" i="7"/>
  <c r="I231" i="7" s="1"/>
  <c r="L231" i="7" s="1"/>
  <c r="F232" i="7"/>
  <c r="I232" i="7" s="1"/>
  <c r="L232" i="7" s="1"/>
  <c r="F233" i="7"/>
  <c r="I233" i="7" s="1"/>
  <c r="L233" i="7" s="1"/>
  <c r="F234" i="7"/>
  <c r="I234" i="7" s="1"/>
  <c r="L234" i="7" s="1"/>
  <c r="F235" i="7"/>
  <c r="I235" i="7" s="1"/>
  <c r="L235" i="7" s="1"/>
  <c r="F236" i="7"/>
  <c r="I236" i="7" s="1"/>
  <c r="L236" i="7" s="1"/>
  <c r="F237" i="7"/>
  <c r="I237" i="7" s="1"/>
  <c r="L237" i="7" s="1"/>
  <c r="F238" i="7"/>
  <c r="I238" i="7" s="1"/>
  <c r="L238" i="7" s="1"/>
  <c r="F239" i="7"/>
  <c r="I239" i="7" s="1"/>
  <c r="L239" i="7" s="1"/>
  <c r="F240" i="7"/>
  <c r="I240" i="7" s="1"/>
  <c r="L240" i="7" s="1"/>
  <c r="F241" i="7"/>
  <c r="I241" i="7" s="1"/>
  <c r="L241" i="7" s="1"/>
  <c r="F242" i="7"/>
  <c r="I242" i="7" s="1"/>
  <c r="L242" i="7" s="1"/>
  <c r="F243" i="7"/>
  <c r="I243" i="7" s="1"/>
  <c r="L243" i="7" s="1"/>
  <c r="F244" i="7"/>
  <c r="I244" i="7" s="1"/>
  <c r="L244" i="7" s="1"/>
  <c r="F245" i="7"/>
  <c r="I245" i="7" s="1"/>
  <c r="L245" i="7" s="1"/>
  <c r="F246" i="7"/>
  <c r="I246" i="7" s="1"/>
  <c r="L246" i="7" s="1"/>
  <c r="F247" i="7"/>
  <c r="I247" i="7" s="1"/>
  <c r="L247" i="7" s="1"/>
  <c r="F248" i="7"/>
  <c r="I248" i="7" s="1"/>
  <c r="L248" i="7" s="1"/>
  <c r="F249" i="7"/>
  <c r="I249" i="7" s="1"/>
  <c r="L249" i="7" s="1"/>
  <c r="F250" i="7"/>
  <c r="I250" i="7" s="1"/>
  <c r="L250" i="7" s="1"/>
  <c r="F251" i="7"/>
  <c r="I251" i="7" s="1"/>
  <c r="L251" i="7" s="1"/>
  <c r="F252" i="7"/>
  <c r="I252" i="7" s="1"/>
  <c r="L252" i="7" s="1"/>
  <c r="F253" i="7"/>
  <c r="I253" i="7" s="1"/>
  <c r="L253" i="7" s="1"/>
  <c r="F254" i="7"/>
  <c r="I254" i="7" s="1"/>
  <c r="L254" i="7" s="1"/>
  <c r="F255" i="7"/>
  <c r="I255" i="7" s="1"/>
  <c r="L255" i="7" s="1"/>
  <c r="F256" i="7"/>
  <c r="I256" i="7" s="1"/>
  <c r="L256" i="7" s="1"/>
  <c r="F257" i="7"/>
  <c r="I257" i="7" s="1"/>
  <c r="L257" i="7" s="1"/>
  <c r="F258" i="7"/>
  <c r="I258" i="7" s="1"/>
  <c r="L258" i="7" s="1"/>
  <c r="F259" i="7"/>
  <c r="I259" i="7" s="1"/>
  <c r="L259" i="7" s="1"/>
  <c r="F260" i="7"/>
  <c r="I260" i="7" s="1"/>
  <c r="L260" i="7" s="1"/>
  <c r="F261" i="7"/>
  <c r="I261" i="7" s="1"/>
  <c r="L261" i="7" s="1"/>
  <c r="F262" i="7"/>
  <c r="I262" i="7" s="1"/>
  <c r="L262" i="7" s="1"/>
  <c r="F263" i="7"/>
  <c r="I263" i="7" s="1"/>
  <c r="L263" i="7" s="1"/>
  <c r="F264" i="7"/>
  <c r="I264" i="7" s="1"/>
  <c r="L264" i="7" s="1"/>
  <c r="F265" i="7"/>
  <c r="I265" i="7" s="1"/>
  <c r="L265" i="7" s="1"/>
  <c r="F266" i="7"/>
  <c r="I266" i="7" s="1"/>
  <c r="L266" i="7" s="1"/>
  <c r="F267" i="7"/>
  <c r="I267" i="7" s="1"/>
  <c r="L267" i="7" s="1"/>
  <c r="F268" i="7"/>
  <c r="I268" i="7" s="1"/>
  <c r="L268" i="7" s="1"/>
  <c r="F269" i="7"/>
  <c r="I269" i="7" s="1"/>
  <c r="L269" i="7" s="1"/>
  <c r="F270" i="7"/>
  <c r="I270" i="7" s="1"/>
  <c r="L270" i="7" s="1"/>
  <c r="F271" i="7"/>
  <c r="I271" i="7" s="1"/>
  <c r="L271" i="7" s="1"/>
  <c r="F272" i="7"/>
  <c r="I272" i="7" s="1"/>
  <c r="L272" i="7" s="1"/>
  <c r="F273" i="7"/>
  <c r="I273" i="7" s="1"/>
  <c r="L273" i="7" s="1"/>
  <c r="F274" i="7"/>
  <c r="I274" i="7" s="1"/>
  <c r="L274" i="7" s="1"/>
  <c r="F275" i="7"/>
  <c r="I275" i="7" s="1"/>
  <c r="L275" i="7" s="1"/>
  <c r="F276" i="7"/>
  <c r="I276" i="7" s="1"/>
  <c r="L276" i="7" s="1"/>
  <c r="F277" i="7"/>
  <c r="I277" i="7" s="1"/>
  <c r="L277" i="7" s="1"/>
  <c r="F278" i="7"/>
  <c r="I278" i="7" s="1"/>
  <c r="L278" i="7" s="1"/>
  <c r="F279" i="7"/>
  <c r="I279" i="7" s="1"/>
  <c r="L279" i="7" s="1"/>
  <c r="F280" i="7"/>
  <c r="I280" i="7" s="1"/>
  <c r="L280" i="7" s="1"/>
  <c r="F281" i="7"/>
  <c r="I281" i="7" s="1"/>
  <c r="L281" i="7" s="1"/>
  <c r="F282" i="7"/>
  <c r="I282" i="7" s="1"/>
  <c r="L282" i="7" s="1"/>
  <c r="F283" i="7"/>
  <c r="I283" i="7" s="1"/>
  <c r="L283" i="7" s="1"/>
  <c r="F284" i="7"/>
  <c r="I284" i="7" s="1"/>
  <c r="L284" i="7" s="1"/>
  <c r="F285" i="7"/>
  <c r="I285" i="7" s="1"/>
  <c r="L285" i="7" s="1"/>
  <c r="F286" i="7"/>
  <c r="I286" i="7" s="1"/>
  <c r="L286" i="7" s="1"/>
  <c r="F287" i="7"/>
  <c r="I287" i="7" s="1"/>
  <c r="L287" i="7" s="1"/>
  <c r="F288" i="7"/>
  <c r="I288" i="7" s="1"/>
  <c r="L288" i="7" s="1"/>
  <c r="F289" i="7"/>
  <c r="I289" i="7" s="1"/>
  <c r="L289" i="7" s="1"/>
  <c r="F290" i="7"/>
  <c r="I290" i="7" s="1"/>
  <c r="L290" i="7" s="1"/>
  <c r="F291" i="7"/>
  <c r="I291" i="7" s="1"/>
  <c r="L291" i="7" s="1"/>
  <c r="F292" i="7"/>
  <c r="I292" i="7" s="1"/>
  <c r="L292" i="7" s="1"/>
  <c r="F293" i="7"/>
  <c r="I293" i="7" s="1"/>
  <c r="L293" i="7" s="1"/>
  <c r="F294" i="7"/>
  <c r="I294" i="7" s="1"/>
  <c r="L294" i="7" s="1"/>
  <c r="F295" i="7"/>
  <c r="I295" i="7" s="1"/>
  <c r="L295" i="7" s="1"/>
  <c r="F296" i="7"/>
  <c r="I296" i="7" s="1"/>
  <c r="L296" i="7" s="1"/>
  <c r="F297" i="7"/>
  <c r="I297" i="7" s="1"/>
  <c r="L297" i="7" s="1"/>
  <c r="F298" i="7"/>
  <c r="I298" i="7" s="1"/>
  <c r="L298" i="7" s="1"/>
  <c r="F299" i="7"/>
  <c r="I299" i="7" s="1"/>
  <c r="L299" i="7" s="1"/>
  <c r="F300" i="7"/>
  <c r="I300" i="7" s="1"/>
  <c r="L300" i="7" s="1"/>
  <c r="F8" i="7"/>
  <c r="I8" i="7" s="1"/>
  <c r="AB13" i="9"/>
  <c r="M8" i="10"/>
  <c r="L8" i="7" l="1"/>
  <c r="N8" i="7" s="1"/>
  <c r="R8" i="7" s="1"/>
  <c r="P8" i="7" l="1"/>
  <c r="G12" i="12"/>
  <c r="H12" i="12" s="1"/>
  <c r="E12" i="12"/>
  <c r="G6" i="14" l="1"/>
  <c r="J7" i="7" l="1"/>
  <c r="E8" i="17" l="1"/>
  <c r="D8" i="17"/>
  <c r="C8" i="17"/>
  <c r="U9" i="10" l="1"/>
  <c r="U8" i="10"/>
  <c r="M9" i="10" l="1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34" i="10"/>
  <c r="M35" i="10"/>
  <c r="M36" i="10"/>
  <c r="M37" i="10"/>
  <c r="M38" i="10"/>
  <c r="M39" i="10"/>
  <c r="M40" i="10"/>
  <c r="M41" i="10"/>
  <c r="M42" i="10"/>
  <c r="M43" i="10"/>
  <c r="M44" i="10"/>
  <c r="M45" i="10"/>
  <c r="M46" i="10"/>
  <c r="M47" i="10"/>
  <c r="M48" i="10"/>
  <c r="M49" i="10"/>
  <c r="M50" i="10"/>
  <c r="M51" i="10"/>
  <c r="M52" i="10"/>
  <c r="M53" i="10"/>
  <c r="M54" i="10"/>
  <c r="M55" i="10"/>
  <c r="M56" i="10"/>
  <c r="M57" i="10"/>
  <c r="M58" i="10"/>
  <c r="M59" i="10"/>
  <c r="M60" i="10"/>
  <c r="M61" i="10"/>
  <c r="M62" i="10"/>
  <c r="M63" i="10"/>
  <c r="M64" i="10"/>
  <c r="M65" i="10"/>
  <c r="M66" i="10"/>
  <c r="M67" i="10"/>
  <c r="M68" i="10"/>
  <c r="M69" i="10"/>
  <c r="M70" i="10"/>
  <c r="M71" i="10"/>
  <c r="M72" i="10"/>
  <c r="M73" i="10"/>
  <c r="M74" i="10"/>
  <c r="M75" i="10"/>
  <c r="M76" i="10"/>
  <c r="M77" i="10"/>
  <c r="M78" i="10"/>
  <c r="M79" i="10"/>
  <c r="M80" i="10"/>
  <c r="M81" i="10"/>
  <c r="M82" i="10"/>
  <c r="M83" i="10"/>
  <c r="M84" i="10"/>
  <c r="M85" i="10"/>
  <c r="M86" i="10"/>
  <c r="M87" i="10"/>
  <c r="M88" i="10"/>
  <c r="M89" i="10"/>
  <c r="M90" i="10"/>
  <c r="M91" i="10"/>
  <c r="M92" i="10"/>
  <c r="M93" i="10"/>
  <c r="M94" i="10"/>
  <c r="M95" i="10"/>
  <c r="M96" i="10"/>
  <c r="M97" i="10"/>
  <c r="M98" i="10"/>
  <c r="M99" i="10"/>
  <c r="M100" i="10"/>
  <c r="M101" i="10"/>
  <c r="M102" i="10"/>
  <c r="M103" i="10"/>
  <c r="M104" i="10"/>
  <c r="M105" i="10"/>
  <c r="M106" i="10"/>
  <c r="M107" i="10"/>
  <c r="M108" i="10"/>
  <c r="M109" i="10"/>
  <c r="M110" i="10"/>
  <c r="M111" i="10"/>
  <c r="M112" i="10"/>
  <c r="M113" i="10"/>
  <c r="M114" i="10"/>
  <c r="M115" i="10"/>
  <c r="M116" i="10"/>
  <c r="M117" i="10"/>
  <c r="M118" i="10"/>
  <c r="M119" i="10"/>
  <c r="M120" i="10"/>
  <c r="M121" i="10"/>
  <c r="M122" i="10"/>
  <c r="M123" i="10"/>
  <c r="M124" i="10"/>
  <c r="M125" i="10"/>
  <c r="M126" i="10"/>
  <c r="M127" i="10"/>
  <c r="M128" i="10"/>
  <c r="M129" i="10"/>
  <c r="M130" i="10"/>
  <c r="M131" i="10"/>
  <c r="M132" i="10"/>
  <c r="M133" i="10"/>
  <c r="M134" i="10"/>
  <c r="M135" i="10"/>
  <c r="M136" i="10"/>
  <c r="M137" i="10"/>
  <c r="M138" i="10"/>
  <c r="M139" i="10"/>
  <c r="M140" i="10"/>
  <c r="M141" i="10"/>
  <c r="M142" i="10"/>
  <c r="M143" i="10"/>
  <c r="M144" i="10"/>
  <c r="M145" i="10"/>
  <c r="M146" i="10"/>
  <c r="M147" i="10"/>
  <c r="M148" i="10"/>
  <c r="M149" i="10"/>
  <c r="M150" i="10"/>
  <c r="M151" i="10"/>
  <c r="M152" i="10"/>
  <c r="M153" i="10"/>
  <c r="M154" i="10"/>
  <c r="M155" i="10"/>
  <c r="M156" i="10"/>
  <c r="M157" i="10"/>
  <c r="M158" i="10"/>
  <c r="M159" i="10"/>
  <c r="M160" i="10"/>
  <c r="M161" i="10"/>
  <c r="M162" i="10"/>
  <c r="M163" i="10"/>
  <c r="M164" i="10"/>
  <c r="M165" i="10"/>
  <c r="M166" i="10"/>
  <c r="M167" i="10"/>
  <c r="M168" i="10"/>
  <c r="M169" i="10"/>
  <c r="M170" i="10"/>
  <c r="M171" i="10"/>
  <c r="M172" i="10"/>
  <c r="M173" i="10"/>
  <c r="M174" i="10"/>
  <c r="M175" i="10"/>
  <c r="M176" i="10"/>
  <c r="M177" i="10"/>
  <c r="M178" i="10"/>
  <c r="M179" i="10"/>
  <c r="M180" i="10"/>
  <c r="M181" i="10"/>
  <c r="M182" i="10"/>
  <c r="M183" i="10"/>
  <c r="M184" i="10"/>
  <c r="M185" i="10"/>
  <c r="M186" i="10"/>
  <c r="M187" i="10"/>
  <c r="M188" i="10"/>
  <c r="M189" i="10"/>
  <c r="M190" i="10"/>
  <c r="M191" i="10"/>
  <c r="M192" i="10"/>
  <c r="M193" i="10"/>
  <c r="M194" i="10"/>
  <c r="M195" i="10"/>
  <c r="M196" i="10"/>
  <c r="M197" i="10"/>
  <c r="M198" i="10"/>
  <c r="M199" i="10"/>
  <c r="M200" i="10"/>
  <c r="M201" i="10"/>
  <c r="M202" i="10"/>
  <c r="M203" i="10"/>
  <c r="M204" i="10"/>
  <c r="M205" i="10"/>
  <c r="M206" i="10"/>
  <c r="M207" i="10"/>
  <c r="M208" i="10"/>
  <c r="M209" i="10"/>
  <c r="M210" i="10"/>
  <c r="M211" i="10"/>
  <c r="M212" i="10"/>
  <c r="M213" i="10"/>
  <c r="M214" i="10"/>
  <c r="M215" i="10"/>
  <c r="M216" i="10"/>
  <c r="M217" i="10"/>
  <c r="M218" i="10"/>
  <c r="M219" i="10"/>
  <c r="M220" i="10"/>
  <c r="M221" i="10"/>
  <c r="M222" i="10"/>
  <c r="M223" i="10"/>
  <c r="M224" i="10"/>
  <c r="M225" i="10"/>
  <c r="M226" i="10"/>
  <c r="M227" i="10"/>
  <c r="M228" i="10"/>
  <c r="M229" i="10"/>
  <c r="M230" i="10"/>
  <c r="M231" i="10"/>
  <c r="M232" i="10"/>
  <c r="M233" i="10"/>
  <c r="M234" i="10"/>
  <c r="M235" i="10"/>
  <c r="M236" i="10"/>
  <c r="M237" i="10"/>
  <c r="M238" i="10"/>
  <c r="M239" i="10"/>
  <c r="M240" i="10"/>
  <c r="M241" i="10"/>
  <c r="M242" i="10"/>
  <c r="M243" i="10"/>
  <c r="M244" i="10"/>
  <c r="M245" i="10"/>
  <c r="M246" i="10"/>
  <c r="M247" i="10"/>
  <c r="M248" i="10"/>
  <c r="M249" i="10"/>
  <c r="M250" i="10"/>
  <c r="M251" i="10"/>
  <c r="M252" i="10"/>
  <c r="M253" i="10"/>
  <c r="M254" i="10"/>
  <c r="M255" i="10"/>
  <c r="M256" i="10"/>
  <c r="M257" i="10"/>
  <c r="M258" i="10"/>
  <c r="M259" i="10"/>
  <c r="M260" i="10"/>
  <c r="M261" i="10"/>
  <c r="M262" i="10"/>
  <c r="M263" i="10"/>
  <c r="M264" i="10"/>
  <c r="M265" i="10"/>
  <c r="M266" i="10"/>
  <c r="M267" i="10"/>
  <c r="M268" i="10"/>
  <c r="M269" i="10"/>
  <c r="M270" i="10"/>
  <c r="M271" i="10"/>
  <c r="M272" i="10"/>
  <c r="M273" i="10"/>
  <c r="M274" i="10"/>
  <c r="M275" i="10"/>
  <c r="M276" i="10"/>
  <c r="M277" i="10"/>
  <c r="M278" i="10"/>
  <c r="M279" i="10"/>
  <c r="M280" i="10"/>
  <c r="M281" i="10"/>
  <c r="M282" i="10"/>
  <c r="M283" i="10"/>
  <c r="M284" i="10"/>
  <c r="M285" i="10"/>
  <c r="M286" i="10"/>
  <c r="M287" i="10"/>
  <c r="M288" i="10"/>
  <c r="M289" i="10"/>
  <c r="M290" i="10"/>
  <c r="M291" i="10"/>
  <c r="M292" i="10"/>
  <c r="M293" i="10"/>
  <c r="M294" i="10"/>
  <c r="M295" i="10"/>
  <c r="M296" i="10"/>
  <c r="M297" i="10"/>
  <c r="M298" i="10"/>
  <c r="M299" i="10"/>
  <c r="M300" i="10"/>
  <c r="M7" i="10" l="1"/>
  <c r="N7" i="10" s="1"/>
  <c r="N8" i="10" s="1"/>
  <c r="N14" i="10" l="1"/>
  <c r="N22" i="10"/>
  <c r="N30" i="10"/>
  <c r="N38" i="10"/>
  <c r="N46" i="10"/>
  <c r="N54" i="10"/>
  <c r="N62" i="10"/>
  <c r="N70" i="10"/>
  <c r="N78" i="10"/>
  <c r="N86" i="10"/>
  <c r="N94" i="10"/>
  <c r="N102" i="10"/>
  <c r="N110" i="10"/>
  <c r="N118" i="10"/>
  <c r="N126" i="10"/>
  <c r="N134" i="10"/>
  <c r="N142" i="10"/>
  <c r="N150" i="10"/>
  <c r="N158" i="10"/>
  <c r="N166" i="10"/>
  <c r="N174" i="10"/>
  <c r="N182" i="10"/>
  <c r="N190" i="10"/>
  <c r="N198" i="10"/>
  <c r="N206" i="10"/>
  <c r="N214" i="10"/>
  <c r="N222" i="10"/>
  <c r="N230" i="10"/>
  <c r="N238" i="10"/>
  <c r="N246" i="10"/>
  <c r="N254" i="10"/>
  <c r="N262" i="10"/>
  <c r="N270" i="10"/>
  <c r="N278" i="10"/>
  <c r="N286" i="10"/>
  <c r="N294" i="10"/>
  <c r="N177" i="10"/>
  <c r="N209" i="10"/>
  <c r="N241" i="10"/>
  <c r="N257" i="10"/>
  <c r="N281" i="10"/>
  <c r="N258" i="10"/>
  <c r="N298" i="10"/>
  <c r="N43" i="10"/>
  <c r="N83" i="10"/>
  <c r="N115" i="10"/>
  <c r="N155" i="10"/>
  <c r="N187" i="10"/>
  <c r="N227" i="10"/>
  <c r="N259" i="10"/>
  <c r="N299" i="10"/>
  <c r="N28" i="10"/>
  <c r="N68" i="10"/>
  <c r="N108" i="10"/>
  <c r="N148" i="10"/>
  <c r="N188" i="10"/>
  <c r="N228" i="10"/>
  <c r="N260" i="10"/>
  <c r="N300" i="10"/>
  <c r="N45" i="10"/>
  <c r="N77" i="10"/>
  <c r="N109" i="10"/>
  <c r="N149" i="10"/>
  <c r="N173" i="10"/>
  <c r="N221" i="10"/>
  <c r="N261" i="10"/>
  <c r="N15" i="10"/>
  <c r="N23" i="10"/>
  <c r="N31" i="10"/>
  <c r="N39" i="10"/>
  <c r="N47" i="10"/>
  <c r="N55" i="10"/>
  <c r="N63" i="10"/>
  <c r="N71" i="10"/>
  <c r="N79" i="10"/>
  <c r="N87" i="10"/>
  <c r="N95" i="10"/>
  <c r="N103" i="10"/>
  <c r="N111" i="10"/>
  <c r="N119" i="10"/>
  <c r="N127" i="10"/>
  <c r="N135" i="10"/>
  <c r="N143" i="10"/>
  <c r="N151" i="10"/>
  <c r="N159" i="10"/>
  <c r="N167" i="10"/>
  <c r="N175" i="10"/>
  <c r="N183" i="10"/>
  <c r="N191" i="10"/>
  <c r="N199" i="10"/>
  <c r="N207" i="10"/>
  <c r="N215" i="10"/>
  <c r="N223" i="10"/>
  <c r="N231" i="10"/>
  <c r="N239" i="10"/>
  <c r="N247" i="10"/>
  <c r="N255" i="10"/>
  <c r="N263" i="10"/>
  <c r="N271" i="10"/>
  <c r="N279" i="10"/>
  <c r="N287" i="10"/>
  <c r="N295" i="10"/>
  <c r="N185" i="10"/>
  <c r="N225" i="10"/>
  <c r="N265" i="10"/>
  <c r="N297" i="10"/>
  <c r="N290" i="10"/>
  <c r="N35" i="10"/>
  <c r="N131" i="10"/>
  <c r="N211" i="10"/>
  <c r="N267" i="10"/>
  <c r="N44" i="10"/>
  <c r="N100" i="10"/>
  <c r="N164" i="10"/>
  <c r="N220" i="10"/>
  <c r="N268" i="10"/>
  <c r="N13" i="10"/>
  <c r="N85" i="10"/>
  <c r="N141" i="10"/>
  <c r="N189" i="10"/>
  <c r="N229" i="10"/>
  <c r="N269" i="10"/>
  <c r="N16" i="10"/>
  <c r="N24" i="10"/>
  <c r="N32" i="10"/>
  <c r="N40" i="10"/>
  <c r="N48" i="10"/>
  <c r="N56" i="10"/>
  <c r="N64" i="10"/>
  <c r="N72" i="10"/>
  <c r="N80" i="10"/>
  <c r="N88" i="10"/>
  <c r="N96" i="10"/>
  <c r="N104" i="10"/>
  <c r="N112" i="10"/>
  <c r="N120" i="10"/>
  <c r="N128" i="10"/>
  <c r="N136" i="10"/>
  <c r="N144" i="10"/>
  <c r="N152" i="10"/>
  <c r="N160" i="10"/>
  <c r="N168" i="10"/>
  <c r="N176" i="10"/>
  <c r="N184" i="10"/>
  <c r="N192" i="10"/>
  <c r="N200" i="10"/>
  <c r="N208" i="10"/>
  <c r="N216" i="10"/>
  <c r="N224" i="10"/>
  <c r="N232" i="10"/>
  <c r="N240" i="10"/>
  <c r="N248" i="10"/>
  <c r="N256" i="10"/>
  <c r="N264" i="10"/>
  <c r="N272" i="10"/>
  <c r="N280" i="10"/>
  <c r="N288" i="10"/>
  <c r="N296" i="10"/>
  <c r="N193" i="10"/>
  <c r="N233" i="10"/>
  <c r="N273" i="10"/>
  <c r="N266" i="10"/>
  <c r="N282" i="10"/>
  <c r="N19" i="10"/>
  <c r="N51" i="10"/>
  <c r="N75" i="10"/>
  <c r="N107" i="10"/>
  <c r="N139" i="10"/>
  <c r="N171" i="10"/>
  <c r="N195" i="10"/>
  <c r="N243" i="10"/>
  <c r="N283" i="10"/>
  <c r="N20" i="10"/>
  <c r="N60" i="10"/>
  <c r="N92" i="10"/>
  <c r="N116" i="10"/>
  <c r="N172" i="10"/>
  <c r="N204" i="10"/>
  <c r="N244" i="10"/>
  <c r="N292" i="10"/>
  <c r="N21" i="10"/>
  <c r="N61" i="10"/>
  <c r="N101" i="10"/>
  <c r="N133" i="10"/>
  <c r="N197" i="10"/>
  <c r="N245" i="10"/>
  <c r="N285" i="10"/>
  <c r="N9" i="10"/>
  <c r="N17" i="10"/>
  <c r="N25" i="10"/>
  <c r="N33" i="10"/>
  <c r="N41" i="10"/>
  <c r="N49" i="10"/>
  <c r="N57" i="10"/>
  <c r="N65" i="10"/>
  <c r="N73" i="10"/>
  <c r="N81" i="10"/>
  <c r="N89" i="10"/>
  <c r="N97" i="10"/>
  <c r="N105" i="10"/>
  <c r="N113" i="10"/>
  <c r="N121" i="10"/>
  <c r="N129" i="10"/>
  <c r="N137" i="10"/>
  <c r="N145" i="10"/>
  <c r="N153" i="10"/>
  <c r="N161" i="10"/>
  <c r="N169" i="10"/>
  <c r="N201" i="10"/>
  <c r="N217" i="10"/>
  <c r="N249" i="10"/>
  <c r="N289" i="10"/>
  <c r="N11" i="10"/>
  <c r="N67" i="10"/>
  <c r="N99" i="10"/>
  <c r="N147" i="10"/>
  <c r="N179" i="10"/>
  <c r="N219" i="10"/>
  <c r="N251" i="10"/>
  <c r="N291" i="10"/>
  <c r="N36" i="10"/>
  <c r="N84" i="10"/>
  <c r="N140" i="10"/>
  <c r="N180" i="10"/>
  <c r="N212" i="10"/>
  <c r="N252" i="10"/>
  <c r="N284" i="10"/>
  <c r="N29" i="10"/>
  <c r="N69" i="10"/>
  <c r="N117" i="10"/>
  <c r="N157" i="10"/>
  <c r="N181" i="10"/>
  <c r="N205" i="10"/>
  <c r="N237" i="10"/>
  <c r="N293" i="10"/>
  <c r="N10" i="10"/>
  <c r="N18" i="10"/>
  <c r="N26" i="10"/>
  <c r="N34" i="10"/>
  <c r="N42" i="10"/>
  <c r="N50" i="10"/>
  <c r="N58" i="10"/>
  <c r="N66" i="10"/>
  <c r="N74" i="10"/>
  <c r="N82" i="10"/>
  <c r="N90" i="10"/>
  <c r="N98" i="10"/>
  <c r="N106" i="10"/>
  <c r="N114" i="10"/>
  <c r="N122" i="10"/>
  <c r="N130" i="10"/>
  <c r="N138" i="10"/>
  <c r="N146" i="10"/>
  <c r="N154" i="10"/>
  <c r="N162" i="10"/>
  <c r="N170" i="10"/>
  <c r="N178" i="10"/>
  <c r="N186" i="10"/>
  <c r="N194" i="10"/>
  <c r="N202" i="10"/>
  <c r="N210" i="10"/>
  <c r="N218" i="10"/>
  <c r="N226" i="10"/>
  <c r="N234" i="10"/>
  <c r="N242" i="10"/>
  <c r="N250" i="10"/>
  <c r="N274" i="10"/>
  <c r="N27" i="10"/>
  <c r="N59" i="10"/>
  <c r="N91" i="10"/>
  <c r="N123" i="10"/>
  <c r="N163" i="10"/>
  <c r="N203" i="10"/>
  <c r="N235" i="10"/>
  <c r="N275" i="10"/>
  <c r="N12" i="10"/>
  <c r="N52" i="10"/>
  <c r="N76" i="10"/>
  <c r="N124" i="10"/>
  <c r="N156" i="10"/>
  <c r="N196" i="10"/>
  <c r="N236" i="10"/>
  <c r="N276" i="10"/>
  <c r="N37" i="10"/>
  <c r="N53" i="10"/>
  <c r="N93" i="10"/>
  <c r="N125" i="10"/>
  <c r="N165" i="10"/>
  <c r="N213" i="10"/>
  <c r="N253" i="10"/>
  <c r="N277" i="10"/>
  <c r="N132" i="10"/>
  <c r="E11" i="12" l="1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G304" i="12"/>
  <c r="H304" i="12" s="1"/>
  <c r="K304" i="12" s="1"/>
  <c r="L304" i="12" s="1"/>
  <c r="G13" i="12"/>
  <c r="H13" i="12" s="1"/>
  <c r="K13" i="12" s="1"/>
  <c r="L13" i="12" s="1"/>
  <c r="G14" i="12"/>
  <c r="H14" i="12" s="1"/>
  <c r="K14" i="12" s="1"/>
  <c r="L14" i="12" s="1"/>
  <c r="G15" i="12"/>
  <c r="H15" i="12" s="1"/>
  <c r="K15" i="12" s="1"/>
  <c r="L15" i="12" s="1"/>
  <c r="G16" i="12"/>
  <c r="H16" i="12" s="1"/>
  <c r="K16" i="12" s="1"/>
  <c r="L16" i="12" s="1"/>
  <c r="G17" i="12"/>
  <c r="H17" i="12" s="1"/>
  <c r="K17" i="12" s="1"/>
  <c r="L17" i="12" s="1"/>
  <c r="G18" i="12"/>
  <c r="H18" i="12" s="1"/>
  <c r="K18" i="12" s="1"/>
  <c r="L18" i="12" s="1"/>
  <c r="G19" i="12"/>
  <c r="H19" i="12" s="1"/>
  <c r="K19" i="12" s="1"/>
  <c r="L19" i="12" s="1"/>
  <c r="G20" i="12"/>
  <c r="H20" i="12" s="1"/>
  <c r="K20" i="12" s="1"/>
  <c r="L20" i="12" s="1"/>
  <c r="G21" i="12"/>
  <c r="H21" i="12" s="1"/>
  <c r="K21" i="12" s="1"/>
  <c r="L21" i="12" s="1"/>
  <c r="G22" i="12"/>
  <c r="H22" i="12" s="1"/>
  <c r="K22" i="12" s="1"/>
  <c r="L22" i="12" s="1"/>
  <c r="G23" i="12"/>
  <c r="H23" i="12" s="1"/>
  <c r="K23" i="12" s="1"/>
  <c r="L23" i="12" s="1"/>
  <c r="G24" i="12"/>
  <c r="H24" i="12" s="1"/>
  <c r="K24" i="12" s="1"/>
  <c r="L24" i="12" s="1"/>
  <c r="G25" i="12"/>
  <c r="H25" i="12" s="1"/>
  <c r="K25" i="12" s="1"/>
  <c r="L25" i="12" s="1"/>
  <c r="G26" i="12"/>
  <c r="H26" i="12" s="1"/>
  <c r="K26" i="12" s="1"/>
  <c r="L26" i="12" s="1"/>
  <c r="G27" i="12"/>
  <c r="H27" i="12" s="1"/>
  <c r="K27" i="12" s="1"/>
  <c r="L27" i="12" s="1"/>
  <c r="G28" i="12"/>
  <c r="H28" i="12" s="1"/>
  <c r="K28" i="12" s="1"/>
  <c r="L28" i="12" s="1"/>
  <c r="G29" i="12"/>
  <c r="H29" i="12" s="1"/>
  <c r="K29" i="12" s="1"/>
  <c r="L29" i="12" s="1"/>
  <c r="G30" i="12"/>
  <c r="H30" i="12" s="1"/>
  <c r="K30" i="12" s="1"/>
  <c r="L30" i="12" s="1"/>
  <c r="G31" i="12"/>
  <c r="H31" i="12" s="1"/>
  <c r="K31" i="12" s="1"/>
  <c r="L31" i="12" s="1"/>
  <c r="G32" i="12"/>
  <c r="H32" i="12" s="1"/>
  <c r="K32" i="12" s="1"/>
  <c r="L32" i="12" s="1"/>
  <c r="G33" i="12"/>
  <c r="H33" i="12" s="1"/>
  <c r="K33" i="12" s="1"/>
  <c r="L33" i="12" s="1"/>
  <c r="G34" i="12"/>
  <c r="H34" i="12" s="1"/>
  <c r="K34" i="12" s="1"/>
  <c r="L34" i="12" s="1"/>
  <c r="G35" i="12"/>
  <c r="H35" i="12" s="1"/>
  <c r="K35" i="12" s="1"/>
  <c r="L35" i="12" s="1"/>
  <c r="G36" i="12"/>
  <c r="H36" i="12" s="1"/>
  <c r="K36" i="12" s="1"/>
  <c r="L36" i="12" s="1"/>
  <c r="G37" i="12"/>
  <c r="H37" i="12" s="1"/>
  <c r="K37" i="12" s="1"/>
  <c r="L37" i="12" s="1"/>
  <c r="G38" i="12"/>
  <c r="H38" i="12" s="1"/>
  <c r="K38" i="12" s="1"/>
  <c r="L38" i="12" s="1"/>
  <c r="G39" i="12"/>
  <c r="H39" i="12" s="1"/>
  <c r="K39" i="12" s="1"/>
  <c r="L39" i="12" s="1"/>
  <c r="G40" i="12"/>
  <c r="H40" i="12" s="1"/>
  <c r="K40" i="12" s="1"/>
  <c r="L40" i="12" s="1"/>
  <c r="G41" i="12"/>
  <c r="H41" i="12" s="1"/>
  <c r="K41" i="12" s="1"/>
  <c r="L41" i="12" s="1"/>
  <c r="G42" i="12"/>
  <c r="H42" i="12" s="1"/>
  <c r="K42" i="12" s="1"/>
  <c r="L42" i="12" s="1"/>
  <c r="G43" i="12"/>
  <c r="H43" i="12" s="1"/>
  <c r="K43" i="12" s="1"/>
  <c r="L43" i="12" s="1"/>
  <c r="G44" i="12"/>
  <c r="H44" i="12" s="1"/>
  <c r="K44" i="12" s="1"/>
  <c r="L44" i="12" s="1"/>
  <c r="G45" i="12"/>
  <c r="H45" i="12" s="1"/>
  <c r="K45" i="12" s="1"/>
  <c r="L45" i="12" s="1"/>
  <c r="G46" i="12"/>
  <c r="H46" i="12" s="1"/>
  <c r="K46" i="12" s="1"/>
  <c r="L46" i="12" s="1"/>
  <c r="G47" i="12"/>
  <c r="H47" i="12" s="1"/>
  <c r="K47" i="12" s="1"/>
  <c r="L47" i="12" s="1"/>
  <c r="G48" i="12"/>
  <c r="H48" i="12" s="1"/>
  <c r="K48" i="12" s="1"/>
  <c r="L48" i="12" s="1"/>
  <c r="G49" i="12"/>
  <c r="H49" i="12" s="1"/>
  <c r="K49" i="12" s="1"/>
  <c r="L49" i="12" s="1"/>
  <c r="G50" i="12"/>
  <c r="H50" i="12" s="1"/>
  <c r="K50" i="12" s="1"/>
  <c r="L50" i="12" s="1"/>
  <c r="G51" i="12"/>
  <c r="H51" i="12" s="1"/>
  <c r="K51" i="12" s="1"/>
  <c r="L51" i="12" s="1"/>
  <c r="G52" i="12"/>
  <c r="H52" i="12" s="1"/>
  <c r="K52" i="12" s="1"/>
  <c r="L52" i="12" s="1"/>
  <c r="G53" i="12"/>
  <c r="H53" i="12" s="1"/>
  <c r="K53" i="12" s="1"/>
  <c r="L53" i="12" s="1"/>
  <c r="G54" i="12"/>
  <c r="H54" i="12" s="1"/>
  <c r="K54" i="12" s="1"/>
  <c r="L54" i="12" s="1"/>
  <c r="G55" i="12"/>
  <c r="H55" i="12" s="1"/>
  <c r="K55" i="12" s="1"/>
  <c r="L55" i="12" s="1"/>
  <c r="G56" i="12"/>
  <c r="H56" i="12" s="1"/>
  <c r="K56" i="12" s="1"/>
  <c r="L56" i="12" s="1"/>
  <c r="G57" i="12"/>
  <c r="H57" i="12" s="1"/>
  <c r="K57" i="12" s="1"/>
  <c r="L57" i="12" s="1"/>
  <c r="G58" i="12"/>
  <c r="H58" i="12" s="1"/>
  <c r="K58" i="12" s="1"/>
  <c r="L58" i="12" s="1"/>
  <c r="G59" i="12"/>
  <c r="H59" i="12" s="1"/>
  <c r="K59" i="12" s="1"/>
  <c r="L59" i="12" s="1"/>
  <c r="G60" i="12"/>
  <c r="H60" i="12" s="1"/>
  <c r="K60" i="12" s="1"/>
  <c r="L60" i="12" s="1"/>
  <c r="G61" i="12"/>
  <c r="H61" i="12" s="1"/>
  <c r="K61" i="12" s="1"/>
  <c r="L61" i="12" s="1"/>
  <c r="G62" i="12"/>
  <c r="H62" i="12" s="1"/>
  <c r="K62" i="12" s="1"/>
  <c r="L62" i="12" s="1"/>
  <c r="G63" i="12"/>
  <c r="H63" i="12" s="1"/>
  <c r="K63" i="12" s="1"/>
  <c r="L63" i="12" s="1"/>
  <c r="G64" i="12"/>
  <c r="H64" i="12" s="1"/>
  <c r="K64" i="12" s="1"/>
  <c r="L64" i="12" s="1"/>
  <c r="G65" i="12"/>
  <c r="H65" i="12" s="1"/>
  <c r="K65" i="12" s="1"/>
  <c r="L65" i="12" s="1"/>
  <c r="G66" i="12"/>
  <c r="H66" i="12" s="1"/>
  <c r="K66" i="12" s="1"/>
  <c r="L66" i="12" s="1"/>
  <c r="G67" i="12"/>
  <c r="H67" i="12" s="1"/>
  <c r="K67" i="12" s="1"/>
  <c r="L67" i="12" s="1"/>
  <c r="G68" i="12"/>
  <c r="H68" i="12" s="1"/>
  <c r="K68" i="12" s="1"/>
  <c r="L68" i="12" s="1"/>
  <c r="G69" i="12"/>
  <c r="H69" i="12" s="1"/>
  <c r="K69" i="12" s="1"/>
  <c r="L69" i="12" s="1"/>
  <c r="G70" i="12"/>
  <c r="H70" i="12" s="1"/>
  <c r="K70" i="12" s="1"/>
  <c r="L70" i="12" s="1"/>
  <c r="G71" i="12"/>
  <c r="H71" i="12" s="1"/>
  <c r="K71" i="12" s="1"/>
  <c r="L71" i="12" s="1"/>
  <c r="G72" i="12"/>
  <c r="H72" i="12" s="1"/>
  <c r="K72" i="12" s="1"/>
  <c r="L72" i="12" s="1"/>
  <c r="G73" i="12"/>
  <c r="H73" i="12" s="1"/>
  <c r="K73" i="12" s="1"/>
  <c r="L73" i="12" s="1"/>
  <c r="G74" i="12"/>
  <c r="H74" i="12" s="1"/>
  <c r="K74" i="12" s="1"/>
  <c r="L74" i="12" s="1"/>
  <c r="G75" i="12"/>
  <c r="H75" i="12" s="1"/>
  <c r="K75" i="12" s="1"/>
  <c r="L75" i="12" s="1"/>
  <c r="G76" i="12"/>
  <c r="H76" i="12" s="1"/>
  <c r="K76" i="12" s="1"/>
  <c r="L76" i="12" s="1"/>
  <c r="G77" i="12"/>
  <c r="H77" i="12" s="1"/>
  <c r="K77" i="12" s="1"/>
  <c r="L77" i="12" s="1"/>
  <c r="G78" i="12"/>
  <c r="H78" i="12" s="1"/>
  <c r="K78" i="12" s="1"/>
  <c r="L78" i="12" s="1"/>
  <c r="G79" i="12"/>
  <c r="H79" i="12" s="1"/>
  <c r="K79" i="12" s="1"/>
  <c r="L79" i="12" s="1"/>
  <c r="G80" i="12"/>
  <c r="H80" i="12" s="1"/>
  <c r="K80" i="12" s="1"/>
  <c r="L80" i="12" s="1"/>
  <c r="G81" i="12"/>
  <c r="H81" i="12" s="1"/>
  <c r="K81" i="12" s="1"/>
  <c r="L81" i="12" s="1"/>
  <c r="G82" i="12"/>
  <c r="H82" i="12" s="1"/>
  <c r="K82" i="12" s="1"/>
  <c r="L82" i="12" s="1"/>
  <c r="G83" i="12"/>
  <c r="H83" i="12" s="1"/>
  <c r="K83" i="12" s="1"/>
  <c r="L83" i="12" s="1"/>
  <c r="G84" i="12"/>
  <c r="H84" i="12" s="1"/>
  <c r="K84" i="12" s="1"/>
  <c r="L84" i="12" s="1"/>
  <c r="G85" i="12"/>
  <c r="H85" i="12" s="1"/>
  <c r="K85" i="12" s="1"/>
  <c r="L85" i="12" s="1"/>
  <c r="G86" i="12"/>
  <c r="H86" i="12" s="1"/>
  <c r="K86" i="12" s="1"/>
  <c r="L86" i="12" s="1"/>
  <c r="G87" i="12"/>
  <c r="H87" i="12" s="1"/>
  <c r="K87" i="12" s="1"/>
  <c r="L87" i="12" s="1"/>
  <c r="G88" i="12"/>
  <c r="H88" i="12" s="1"/>
  <c r="K88" i="12" s="1"/>
  <c r="L88" i="12" s="1"/>
  <c r="G89" i="12"/>
  <c r="H89" i="12" s="1"/>
  <c r="K89" i="12" s="1"/>
  <c r="L89" i="12" s="1"/>
  <c r="G90" i="12"/>
  <c r="H90" i="12" s="1"/>
  <c r="K90" i="12" s="1"/>
  <c r="L90" i="12" s="1"/>
  <c r="G91" i="12"/>
  <c r="H91" i="12" s="1"/>
  <c r="K91" i="12" s="1"/>
  <c r="L91" i="12" s="1"/>
  <c r="G92" i="12"/>
  <c r="H92" i="12" s="1"/>
  <c r="K92" i="12" s="1"/>
  <c r="L92" i="12" s="1"/>
  <c r="G93" i="12"/>
  <c r="H93" i="12" s="1"/>
  <c r="K93" i="12" s="1"/>
  <c r="L93" i="12" s="1"/>
  <c r="G94" i="12"/>
  <c r="H94" i="12" s="1"/>
  <c r="K94" i="12" s="1"/>
  <c r="L94" i="12" s="1"/>
  <c r="G95" i="12"/>
  <c r="H95" i="12" s="1"/>
  <c r="K95" i="12" s="1"/>
  <c r="L95" i="12" s="1"/>
  <c r="G96" i="12"/>
  <c r="H96" i="12" s="1"/>
  <c r="K96" i="12" s="1"/>
  <c r="L96" i="12" s="1"/>
  <c r="G97" i="12"/>
  <c r="H97" i="12" s="1"/>
  <c r="K97" i="12" s="1"/>
  <c r="L97" i="12" s="1"/>
  <c r="G98" i="12"/>
  <c r="H98" i="12" s="1"/>
  <c r="K98" i="12" s="1"/>
  <c r="L98" i="12" s="1"/>
  <c r="G99" i="12"/>
  <c r="H99" i="12" s="1"/>
  <c r="K99" i="12" s="1"/>
  <c r="L99" i="12" s="1"/>
  <c r="G100" i="12"/>
  <c r="H100" i="12" s="1"/>
  <c r="K100" i="12" s="1"/>
  <c r="L100" i="12" s="1"/>
  <c r="G101" i="12"/>
  <c r="H101" i="12" s="1"/>
  <c r="K101" i="12" s="1"/>
  <c r="L101" i="12" s="1"/>
  <c r="G102" i="12"/>
  <c r="H102" i="12" s="1"/>
  <c r="K102" i="12" s="1"/>
  <c r="L102" i="12" s="1"/>
  <c r="G103" i="12"/>
  <c r="H103" i="12" s="1"/>
  <c r="K103" i="12" s="1"/>
  <c r="L103" i="12" s="1"/>
  <c r="G104" i="12"/>
  <c r="H104" i="12" s="1"/>
  <c r="K104" i="12" s="1"/>
  <c r="L104" i="12" s="1"/>
  <c r="G105" i="12"/>
  <c r="H105" i="12" s="1"/>
  <c r="K105" i="12" s="1"/>
  <c r="L105" i="12" s="1"/>
  <c r="G106" i="12"/>
  <c r="H106" i="12" s="1"/>
  <c r="K106" i="12" s="1"/>
  <c r="L106" i="12" s="1"/>
  <c r="G107" i="12"/>
  <c r="H107" i="12" s="1"/>
  <c r="K107" i="12" s="1"/>
  <c r="L107" i="12" s="1"/>
  <c r="G108" i="12"/>
  <c r="H108" i="12" s="1"/>
  <c r="K108" i="12" s="1"/>
  <c r="L108" i="12" s="1"/>
  <c r="G109" i="12"/>
  <c r="H109" i="12" s="1"/>
  <c r="K109" i="12" s="1"/>
  <c r="L109" i="12" s="1"/>
  <c r="G110" i="12"/>
  <c r="H110" i="12" s="1"/>
  <c r="K110" i="12" s="1"/>
  <c r="L110" i="12" s="1"/>
  <c r="G111" i="12"/>
  <c r="H111" i="12" s="1"/>
  <c r="K111" i="12" s="1"/>
  <c r="L111" i="12" s="1"/>
  <c r="G112" i="12"/>
  <c r="H112" i="12" s="1"/>
  <c r="K112" i="12" s="1"/>
  <c r="L112" i="12" s="1"/>
  <c r="G113" i="12"/>
  <c r="H113" i="12" s="1"/>
  <c r="K113" i="12" s="1"/>
  <c r="L113" i="12" s="1"/>
  <c r="G114" i="12"/>
  <c r="H114" i="12" s="1"/>
  <c r="K114" i="12" s="1"/>
  <c r="L114" i="12" s="1"/>
  <c r="G115" i="12"/>
  <c r="H115" i="12" s="1"/>
  <c r="K115" i="12" s="1"/>
  <c r="L115" i="12" s="1"/>
  <c r="G116" i="12"/>
  <c r="H116" i="12" s="1"/>
  <c r="K116" i="12" s="1"/>
  <c r="L116" i="12" s="1"/>
  <c r="G117" i="12"/>
  <c r="H117" i="12" s="1"/>
  <c r="K117" i="12" s="1"/>
  <c r="L117" i="12" s="1"/>
  <c r="G118" i="12"/>
  <c r="H118" i="12" s="1"/>
  <c r="K118" i="12" s="1"/>
  <c r="L118" i="12" s="1"/>
  <c r="G119" i="12"/>
  <c r="H119" i="12" s="1"/>
  <c r="K119" i="12" s="1"/>
  <c r="L119" i="12" s="1"/>
  <c r="G120" i="12"/>
  <c r="H120" i="12" s="1"/>
  <c r="K120" i="12" s="1"/>
  <c r="L120" i="12" s="1"/>
  <c r="G121" i="12"/>
  <c r="H121" i="12" s="1"/>
  <c r="K121" i="12" s="1"/>
  <c r="L121" i="12" s="1"/>
  <c r="G122" i="12"/>
  <c r="H122" i="12" s="1"/>
  <c r="K122" i="12" s="1"/>
  <c r="L122" i="12" s="1"/>
  <c r="G123" i="12"/>
  <c r="H123" i="12" s="1"/>
  <c r="K123" i="12" s="1"/>
  <c r="L123" i="12" s="1"/>
  <c r="G124" i="12"/>
  <c r="H124" i="12" s="1"/>
  <c r="K124" i="12" s="1"/>
  <c r="L124" i="12" s="1"/>
  <c r="G125" i="12"/>
  <c r="H125" i="12" s="1"/>
  <c r="K125" i="12" s="1"/>
  <c r="L125" i="12" s="1"/>
  <c r="G126" i="12"/>
  <c r="H126" i="12" s="1"/>
  <c r="K126" i="12" s="1"/>
  <c r="L126" i="12" s="1"/>
  <c r="G127" i="12"/>
  <c r="H127" i="12" s="1"/>
  <c r="K127" i="12" s="1"/>
  <c r="L127" i="12" s="1"/>
  <c r="G128" i="12"/>
  <c r="H128" i="12" s="1"/>
  <c r="K128" i="12" s="1"/>
  <c r="L128" i="12" s="1"/>
  <c r="G129" i="12"/>
  <c r="H129" i="12" s="1"/>
  <c r="K129" i="12" s="1"/>
  <c r="L129" i="12" s="1"/>
  <c r="G130" i="12"/>
  <c r="H130" i="12" s="1"/>
  <c r="K130" i="12" s="1"/>
  <c r="L130" i="12" s="1"/>
  <c r="G131" i="12"/>
  <c r="H131" i="12" s="1"/>
  <c r="K131" i="12" s="1"/>
  <c r="L131" i="12" s="1"/>
  <c r="G132" i="12"/>
  <c r="H132" i="12" s="1"/>
  <c r="K132" i="12" s="1"/>
  <c r="L132" i="12" s="1"/>
  <c r="G133" i="12"/>
  <c r="H133" i="12" s="1"/>
  <c r="K133" i="12" s="1"/>
  <c r="L133" i="12" s="1"/>
  <c r="G134" i="12"/>
  <c r="H134" i="12" s="1"/>
  <c r="K134" i="12" s="1"/>
  <c r="L134" i="12" s="1"/>
  <c r="G135" i="12"/>
  <c r="H135" i="12" s="1"/>
  <c r="K135" i="12" s="1"/>
  <c r="L135" i="12" s="1"/>
  <c r="G136" i="12"/>
  <c r="H136" i="12" s="1"/>
  <c r="K136" i="12" s="1"/>
  <c r="L136" i="12" s="1"/>
  <c r="G137" i="12"/>
  <c r="H137" i="12" s="1"/>
  <c r="K137" i="12" s="1"/>
  <c r="L137" i="12" s="1"/>
  <c r="G138" i="12"/>
  <c r="H138" i="12" s="1"/>
  <c r="K138" i="12" s="1"/>
  <c r="L138" i="12" s="1"/>
  <c r="G139" i="12"/>
  <c r="H139" i="12" s="1"/>
  <c r="K139" i="12" s="1"/>
  <c r="L139" i="12" s="1"/>
  <c r="G140" i="12"/>
  <c r="H140" i="12" s="1"/>
  <c r="K140" i="12" s="1"/>
  <c r="L140" i="12" s="1"/>
  <c r="G141" i="12"/>
  <c r="H141" i="12" s="1"/>
  <c r="K141" i="12" s="1"/>
  <c r="L141" i="12" s="1"/>
  <c r="G142" i="12"/>
  <c r="H142" i="12" s="1"/>
  <c r="K142" i="12" s="1"/>
  <c r="L142" i="12" s="1"/>
  <c r="G143" i="12"/>
  <c r="H143" i="12" s="1"/>
  <c r="K143" i="12" s="1"/>
  <c r="L143" i="12" s="1"/>
  <c r="G144" i="12"/>
  <c r="H144" i="12" s="1"/>
  <c r="K144" i="12" s="1"/>
  <c r="L144" i="12" s="1"/>
  <c r="G145" i="12"/>
  <c r="H145" i="12" s="1"/>
  <c r="K145" i="12" s="1"/>
  <c r="L145" i="12" s="1"/>
  <c r="G146" i="12"/>
  <c r="H146" i="12" s="1"/>
  <c r="K146" i="12" s="1"/>
  <c r="L146" i="12" s="1"/>
  <c r="G147" i="12"/>
  <c r="H147" i="12" s="1"/>
  <c r="K147" i="12" s="1"/>
  <c r="L147" i="12" s="1"/>
  <c r="G148" i="12"/>
  <c r="H148" i="12" s="1"/>
  <c r="K148" i="12" s="1"/>
  <c r="L148" i="12" s="1"/>
  <c r="G149" i="12"/>
  <c r="H149" i="12" s="1"/>
  <c r="K149" i="12" s="1"/>
  <c r="L149" i="12" s="1"/>
  <c r="G150" i="12"/>
  <c r="H150" i="12" s="1"/>
  <c r="K150" i="12" s="1"/>
  <c r="L150" i="12" s="1"/>
  <c r="G151" i="12"/>
  <c r="H151" i="12" s="1"/>
  <c r="K151" i="12" s="1"/>
  <c r="L151" i="12" s="1"/>
  <c r="G152" i="12"/>
  <c r="H152" i="12" s="1"/>
  <c r="K152" i="12" s="1"/>
  <c r="L152" i="12" s="1"/>
  <c r="G153" i="12"/>
  <c r="H153" i="12" s="1"/>
  <c r="K153" i="12" s="1"/>
  <c r="L153" i="12" s="1"/>
  <c r="G154" i="12"/>
  <c r="H154" i="12" s="1"/>
  <c r="K154" i="12" s="1"/>
  <c r="L154" i="12" s="1"/>
  <c r="G155" i="12"/>
  <c r="H155" i="12" s="1"/>
  <c r="K155" i="12" s="1"/>
  <c r="L155" i="12" s="1"/>
  <c r="G156" i="12"/>
  <c r="H156" i="12" s="1"/>
  <c r="K156" i="12" s="1"/>
  <c r="L156" i="12" s="1"/>
  <c r="G157" i="12"/>
  <c r="H157" i="12" s="1"/>
  <c r="K157" i="12" s="1"/>
  <c r="L157" i="12" s="1"/>
  <c r="G158" i="12"/>
  <c r="H158" i="12" s="1"/>
  <c r="K158" i="12" s="1"/>
  <c r="L158" i="12" s="1"/>
  <c r="G159" i="12"/>
  <c r="H159" i="12" s="1"/>
  <c r="K159" i="12" s="1"/>
  <c r="L159" i="12" s="1"/>
  <c r="G160" i="12"/>
  <c r="H160" i="12" s="1"/>
  <c r="K160" i="12" s="1"/>
  <c r="L160" i="12" s="1"/>
  <c r="G161" i="12"/>
  <c r="H161" i="12" s="1"/>
  <c r="K161" i="12" s="1"/>
  <c r="L161" i="12" s="1"/>
  <c r="G162" i="12"/>
  <c r="H162" i="12" s="1"/>
  <c r="K162" i="12" s="1"/>
  <c r="L162" i="12" s="1"/>
  <c r="G163" i="12"/>
  <c r="H163" i="12" s="1"/>
  <c r="K163" i="12" s="1"/>
  <c r="L163" i="12" s="1"/>
  <c r="G164" i="12"/>
  <c r="H164" i="12" s="1"/>
  <c r="K164" i="12" s="1"/>
  <c r="L164" i="12" s="1"/>
  <c r="G165" i="12"/>
  <c r="H165" i="12" s="1"/>
  <c r="K165" i="12" s="1"/>
  <c r="L165" i="12" s="1"/>
  <c r="G166" i="12"/>
  <c r="H166" i="12" s="1"/>
  <c r="K166" i="12" s="1"/>
  <c r="L166" i="12" s="1"/>
  <c r="G167" i="12"/>
  <c r="H167" i="12" s="1"/>
  <c r="K167" i="12" s="1"/>
  <c r="L167" i="12" s="1"/>
  <c r="G168" i="12"/>
  <c r="H168" i="12" s="1"/>
  <c r="K168" i="12" s="1"/>
  <c r="L168" i="12" s="1"/>
  <c r="G169" i="12"/>
  <c r="H169" i="12" s="1"/>
  <c r="K169" i="12" s="1"/>
  <c r="L169" i="12" s="1"/>
  <c r="G170" i="12"/>
  <c r="H170" i="12" s="1"/>
  <c r="K170" i="12" s="1"/>
  <c r="L170" i="12" s="1"/>
  <c r="G171" i="12"/>
  <c r="H171" i="12" s="1"/>
  <c r="K171" i="12" s="1"/>
  <c r="L171" i="12" s="1"/>
  <c r="G172" i="12"/>
  <c r="H172" i="12" s="1"/>
  <c r="K172" i="12" s="1"/>
  <c r="L172" i="12" s="1"/>
  <c r="G173" i="12"/>
  <c r="H173" i="12" s="1"/>
  <c r="K173" i="12" s="1"/>
  <c r="L173" i="12" s="1"/>
  <c r="G174" i="12"/>
  <c r="H174" i="12" s="1"/>
  <c r="K174" i="12" s="1"/>
  <c r="L174" i="12" s="1"/>
  <c r="G175" i="12"/>
  <c r="H175" i="12" s="1"/>
  <c r="K175" i="12" s="1"/>
  <c r="L175" i="12" s="1"/>
  <c r="G176" i="12"/>
  <c r="H176" i="12" s="1"/>
  <c r="K176" i="12" s="1"/>
  <c r="L176" i="12" s="1"/>
  <c r="G177" i="12"/>
  <c r="H177" i="12" s="1"/>
  <c r="K177" i="12" s="1"/>
  <c r="L177" i="12" s="1"/>
  <c r="G178" i="12"/>
  <c r="H178" i="12" s="1"/>
  <c r="K178" i="12" s="1"/>
  <c r="L178" i="12" s="1"/>
  <c r="G179" i="12"/>
  <c r="H179" i="12" s="1"/>
  <c r="K179" i="12" s="1"/>
  <c r="L179" i="12" s="1"/>
  <c r="G180" i="12"/>
  <c r="H180" i="12" s="1"/>
  <c r="K180" i="12" s="1"/>
  <c r="L180" i="12" s="1"/>
  <c r="G181" i="12"/>
  <c r="H181" i="12" s="1"/>
  <c r="K181" i="12" s="1"/>
  <c r="L181" i="12" s="1"/>
  <c r="G182" i="12"/>
  <c r="H182" i="12" s="1"/>
  <c r="K182" i="12" s="1"/>
  <c r="L182" i="12" s="1"/>
  <c r="G183" i="12"/>
  <c r="H183" i="12" s="1"/>
  <c r="K183" i="12" s="1"/>
  <c r="L183" i="12" s="1"/>
  <c r="G184" i="12"/>
  <c r="H184" i="12" s="1"/>
  <c r="K184" i="12" s="1"/>
  <c r="L184" i="12" s="1"/>
  <c r="G185" i="12"/>
  <c r="H185" i="12" s="1"/>
  <c r="K185" i="12" s="1"/>
  <c r="L185" i="12" s="1"/>
  <c r="G186" i="12"/>
  <c r="H186" i="12" s="1"/>
  <c r="K186" i="12" s="1"/>
  <c r="L186" i="12" s="1"/>
  <c r="G187" i="12"/>
  <c r="H187" i="12" s="1"/>
  <c r="K187" i="12" s="1"/>
  <c r="L187" i="12" s="1"/>
  <c r="G188" i="12"/>
  <c r="H188" i="12" s="1"/>
  <c r="K188" i="12" s="1"/>
  <c r="L188" i="12" s="1"/>
  <c r="G189" i="12"/>
  <c r="H189" i="12" s="1"/>
  <c r="K189" i="12" s="1"/>
  <c r="L189" i="12" s="1"/>
  <c r="G190" i="12"/>
  <c r="H190" i="12" s="1"/>
  <c r="K190" i="12" s="1"/>
  <c r="L190" i="12" s="1"/>
  <c r="G191" i="12"/>
  <c r="H191" i="12" s="1"/>
  <c r="K191" i="12" s="1"/>
  <c r="L191" i="12" s="1"/>
  <c r="G192" i="12"/>
  <c r="H192" i="12" s="1"/>
  <c r="K192" i="12" s="1"/>
  <c r="L192" i="12" s="1"/>
  <c r="G193" i="12"/>
  <c r="H193" i="12" s="1"/>
  <c r="K193" i="12" s="1"/>
  <c r="L193" i="12" s="1"/>
  <c r="G194" i="12"/>
  <c r="H194" i="12" s="1"/>
  <c r="K194" i="12" s="1"/>
  <c r="L194" i="12" s="1"/>
  <c r="G195" i="12"/>
  <c r="H195" i="12" s="1"/>
  <c r="K195" i="12" s="1"/>
  <c r="L195" i="12" s="1"/>
  <c r="G196" i="12"/>
  <c r="H196" i="12" s="1"/>
  <c r="K196" i="12" s="1"/>
  <c r="L196" i="12" s="1"/>
  <c r="G197" i="12"/>
  <c r="H197" i="12" s="1"/>
  <c r="K197" i="12" s="1"/>
  <c r="L197" i="12" s="1"/>
  <c r="G198" i="12"/>
  <c r="H198" i="12" s="1"/>
  <c r="K198" i="12" s="1"/>
  <c r="L198" i="12" s="1"/>
  <c r="G199" i="12"/>
  <c r="H199" i="12" s="1"/>
  <c r="K199" i="12" s="1"/>
  <c r="L199" i="12" s="1"/>
  <c r="G200" i="12"/>
  <c r="H200" i="12" s="1"/>
  <c r="K200" i="12" s="1"/>
  <c r="L200" i="12" s="1"/>
  <c r="G201" i="12"/>
  <c r="H201" i="12" s="1"/>
  <c r="K201" i="12" s="1"/>
  <c r="L201" i="12" s="1"/>
  <c r="G202" i="12"/>
  <c r="H202" i="12" s="1"/>
  <c r="K202" i="12" s="1"/>
  <c r="L202" i="12" s="1"/>
  <c r="G203" i="12"/>
  <c r="H203" i="12" s="1"/>
  <c r="K203" i="12" s="1"/>
  <c r="L203" i="12" s="1"/>
  <c r="G204" i="12"/>
  <c r="H204" i="12" s="1"/>
  <c r="K204" i="12" s="1"/>
  <c r="L204" i="12" s="1"/>
  <c r="G205" i="12"/>
  <c r="H205" i="12" s="1"/>
  <c r="K205" i="12" s="1"/>
  <c r="L205" i="12" s="1"/>
  <c r="G206" i="12"/>
  <c r="H206" i="12" s="1"/>
  <c r="K206" i="12" s="1"/>
  <c r="L206" i="12" s="1"/>
  <c r="G207" i="12"/>
  <c r="H207" i="12" s="1"/>
  <c r="K207" i="12" s="1"/>
  <c r="L207" i="12" s="1"/>
  <c r="G208" i="12"/>
  <c r="H208" i="12" s="1"/>
  <c r="K208" i="12" s="1"/>
  <c r="L208" i="12" s="1"/>
  <c r="G209" i="12"/>
  <c r="H209" i="12" s="1"/>
  <c r="K209" i="12" s="1"/>
  <c r="L209" i="12" s="1"/>
  <c r="G210" i="12"/>
  <c r="H210" i="12" s="1"/>
  <c r="K210" i="12" s="1"/>
  <c r="L210" i="12" s="1"/>
  <c r="G211" i="12"/>
  <c r="H211" i="12" s="1"/>
  <c r="K211" i="12" s="1"/>
  <c r="L211" i="12" s="1"/>
  <c r="G212" i="12"/>
  <c r="H212" i="12" s="1"/>
  <c r="K212" i="12" s="1"/>
  <c r="L212" i="12" s="1"/>
  <c r="G213" i="12"/>
  <c r="H213" i="12" s="1"/>
  <c r="K213" i="12" s="1"/>
  <c r="L213" i="12" s="1"/>
  <c r="G214" i="12"/>
  <c r="H214" i="12" s="1"/>
  <c r="K214" i="12" s="1"/>
  <c r="L214" i="12" s="1"/>
  <c r="G215" i="12"/>
  <c r="H215" i="12" s="1"/>
  <c r="K215" i="12" s="1"/>
  <c r="L215" i="12" s="1"/>
  <c r="G216" i="12"/>
  <c r="H216" i="12" s="1"/>
  <c r="K216" i="12" s="1"/>
  <c r="L216" i="12" s="1"/>
  <c r="G217" i="12"/>
  <c r="H217" i="12" s="1"/>
  <c r="K217" i="12" s="1"/>
  <c r="L217" i="12" s="1"/>
  <c r="G218" i="12"/>
  <c r="H218" i="12" s="1"/>
  <c r="K218" i="12" s="1"/>
  <c r="L218" i="12" s="1"/>
  <c r="G219" i="12"/>
  <c r="H219" i="12" s="1"/>
  <c r="K219" i="12" s="1"/>
  <c r="L219" i="12" s="1"/>
  <c r="G220" i="12"/>
  <c r="H220" i="12" s="1"/>
  <c r="K220" i="12" s="1"/>
  <c r="L220" i="12" s="1"/>
  <c r="G221" i="12"/>
  <c r="H221" i="12" s="1"/>
  <c r="K221" i="12" s="1"/>
  <c r="L221" i="12" s="1"/>
  <c r="G222" i="12"/>
  <c r="H222" i="12" s="1"/>
  <c r="K222" i="12" s="1"/>
  <c r="L222" i="12" s="1"/>
  <c r="G223" i="12"/>
  <c r="H223" i="12" s="1"/>
  <c r="K223" i="12" s="1"/>
  <c r="L223" i="12" s="1"/>
  <c r="G224" i="12"/>
  <c r="H224" i="12" s="1"/>
  <c r="K224" i="12" s="1"/>
  <c r="L224" i="12" s="1"/>
  <c r="G225" i="12"/>
  <c r="H225" i="12" s="1"/>
  <c r="K225" i="12" s="1"/>
  <c r="L225" i="12" s="1"/>
  <c r="G226" i="12"/>
  <c r="H226" i="12" s="1"/>
  <c r="K226" i="12" s="1"/>
  <c r="L226" i="12" s="1"/>
  <c r="G227" i="12"/>
  <c r="H227" i="12" s="1"/>
  <c r="K227" i="12" s="1"/>
  <c r="L227" i="12" s="1"/>
  <c r="G228" i="12"/>
  <c r="H228" i="12" s="1"/>
  <c r="K228" i="12" s="1"/>
  <c r="L228" i="12" s="1"/>
  <c r="G229" i="12"/>
  <c r="H229" i="12" s="1"/>
  <c r="K229" i="12" s="1"/>
  <c r="L229" i="12" s="1"/>
  <c r="G230" i="12"/>
  <c r="H230" i="12" s="1"/>
  <c r="K230" i="12" s="1"/>
  <c r="L230" i="12" s="1"/>
  <c r="G231" i="12"/>
  <c r="H231" i="12" s="1"/>
  <c r="K231" i="12" s="1"/>
  <c r="L231" i="12" s="1"/>
  <c r="G232" i="12"/>
  <c r="H232" i="12" s="1"/>
  <c r="K232" i="12" s="1"/>
  <c r="L232" i="12" s="1"/>
  <c r="G233" i="12"/>
  <c r="H233" i="12" s="1"/>
  <c r="K233" i="12" s="1"/>
  <c r="L233" i="12" s="1"/>
  <c r="G234" i="12"/>
  <c r="H234" i="12" s="1"/>
  <c r="K234" i="12" s="1"/>
  <c r="L234" i="12" s="1"/>
  <c r="G235" i="12"/>
  <c r="H235" i="12" s="1"/>
  <c r="K235" i="12" s="1"/>
  <c r="L235" i="12" s="1"/>
  <c r="G236" i="12"/>
  <c r="H236" i="12" s="1"/>
  <c r="K236" i="12" s="1"/>
  <c r="L236" i="12" s="1"/>
  <c r="G237" i="12"/>
  <c r="H237" i="12" s="1"/>
  <c r="K237" i="12" s="1"/>
  <c r="L237" i="12" s="1"/>
  <c r="G238" i="12"/>
  <c r="H238" i="12" s="1"/>
  <c r="K238" i="12" s="1"/>
  <c r="L238" i="12" s="1"/>
  <c r="G239" i="12"/>
  <c r="H239" i="12" s="1"/>
  <c r="K239" i="12" s="1"/>
  <c r="L239" i="12" s="1"/>
  <c r="G240" i="12"/>
  <c r="H240" i="12" s="1"/>
  <c r="K240" i="12" s="1"/>
  <c r="L240" i="12" s="1"/>
  <c r="G241" i="12"/>
  <c r="H241" i="12" s="1"/>
  <c r="K241" i="12" s="1"/>
  <c r="L241" i="12" s="1"/>
  <c r="G242" i="12"/>
  <c r="H242" i="12" s="1"/>
  <c r="K242" i="12" s="1"/>
  <c r="L242" i="12" s="1"/>
  <c r="G243" i="12"/>
  <c r="H243" i="12" s="1"/>
  <c r="K243" i="12" s="1"/>
  <c r="L243" i="12" s="1"/>
  <c r="G244" i="12"/>
  <c r="H244" i="12" s="1"/>
  <c r="K244" i="12" s="1"/>
  <c r="L244" i="12" s="1"/>
  <c r="G245" i="12"/>
  <c r="H245" i="12" s="1"/>
  <c r="K245" i="12" s="1"/>
  <c r="L245" i="12" s="1"/>
  <c r="G246" i="12"/>
  <c r="H246" i="12" s="1"/>
  <c r="K246" i="12" s="1"/>
  <c r="L246" i="12" s="1"/>
  <c r="G247" i="12"/>
  <c r="H247" i="12" s="1"/>
  <c r="K247" i="12" s="1"/>
  <c r="L247" i="12" s="1"/>
  <c r="G248" i="12"/>
  <c r="H248" i="12" s="1"/>
  <c r="K248" i="12" s="1"/>
  <c r="L248" i="12" s="1"/>
  <c r="G249" i="12"/>
  <c r="H249" i="12" s="1"/>
  <c r="K249" i="12" s="1"/>
  <c r="L249" i="12" s="1"/>
  <c r="G250" i="12"/>
  <c r="H250" i="12" s="1"/>
  <c r="K250" i="12" s="1"/>
  <c r="L250" i="12" s="1"/>
  <c r="G251" i="12"/>
  <c r="H251" i="12" s="1"/>
  <c r="K251" i="12" s="1"/>
  <c r="L251" i="12" s="1"/>
  <c r="G252" i="12"/>
  <c r="H252" i="12" s="1"/>
  <c r="K252" i="12" s="1"/>
  <c r="L252" i="12" s="1"/>
  <c r="G253" i="12"/>
  <c r="H253" i="12" s="1"/>
  <c r="K253" i="12" s="1"/>
  <c r="L253" i="12" s="1"/>
  <c r="G254" i="12"/>
  <c r="H254" i="12" s="1"/>
  <c r="K254" i="12" s="1"/>
  <c r="L254" i="12" s="1"/>
  <c r="G255" i="12"/>
  <c r="H255" i="12" s="1"/>
  <c r="K255" i="12" s="1"/>
  <c r="L255" i="12" s="1"/>
  <c r="G256" i="12"/>
  <c r="H256" i="12" s="1"/>
  <c r="K256" i="12" s="1"/>
  <c r="L256" i="12" s="1"/>
  <c r="G257" i="12"/>
  <c r="H257" i="12" s="1"/>
  <c r="K257" i="12" s="1"/>
  <c r="L257" i="12" s="1"/>
  <c r="G258" i="12"/>
  <c r="H258" i="12" s="1"/>
  <c r="K258" i="12" s="1"/>
  <c r="L258" i="12" s="1"/>
  <c r="G259" i="12"/>
  <c r="H259" i="12" s="1"/>
  <c r="K259" i="12" s="1"/>
  <c r="L259" i="12" s="1"/>
  <c r="G260" i="12"/>
  <c r="H260" i="12" s="1"/>
  <c r="K260" i="12" s="1"/>
  <c r="L260" i="12" s="1"/>
  <c r="G261" i="12"/>
  <c r="H261" i="12" s="1"/>
  <c r="K261" i="12" s="1"/>
  <c r="L261" i="12" s="1"/>
  <c r="G262" i="12"/>
  <c r="H262" i="12" s="1"/>
  <c r="K262" i="12" s="1"/>
  <c r="L262" i="12" s="1"/>
  <c r="G263" i="12"/>
  <c r="H263" i="12" s="1"/>
  <c r="K263" i="12" s="1"/>
  <c r="L263" i="12" s="1"/>
  <c r="G264" i="12"/>
  <c r="H264" i="12" s="1"/>
  <c r="K264" i="12" s="1"/>
  <c r="L264" i="12" s="1"/>
  <c r="G265" i="12"/>
  <c r="H265" i="12" s="1"/>
  <c r="K265" i="12" s="1"/>
  <c r="L265" i="12" s="1"/>
  <c r="G266" i="12"/>
  <c r="H266" i="12" s="1"/>
  <c r="K266" i="12" s="1"/>
  <c r="L266" i="12" s="1"/>
  <c r="G267" i="12"/>
  <c r="H267" i="12" s="1"/>
  <c r="K267" i="12" s="1"/>
  <c r="L267" i="12" s="1"/>
  <c r="G268" i="12"/>
  <c r="H268" i="12" s="1"/>
  <c r="K268" i="12" s="1"/>
  <c r="L268" i="12" s="1"/>
  <c r="G269" i="12"/>
  <c r="H269" i="12" s="1"/>
  <c r="K269" i="12" s="1"/>
  <c r="L269" i="12" s="1"/>
  <c r="G270" i="12"/>
  <c r="H270" i="12" s="1"/>
  <c r="K270" i="12" s="1"/>
  <c r="L270" i="12" s="1"/>
  <c r="G271" i="12"/>
  <c r="H271" i="12" s="1"/>
  <c r="K271" i="12" s="1"/>
  <c r="L271" i="12" s="1"/>
  <c r="G272" i="12"/>
  <c r="H272" i="12" s="1"/>
  <c r="K272" i="12" s="1"/>
  <c r="L272" i="12" s="1"/>
  <c r="G273" i="12"/>
  <c r="H273" i="12" s="1"/>
  <c r="K273" i="12" s="1"/>
  <c r="L273" i="12" s="1"/>
  <c r="G274" i="12"/>
  <c r="H274" i="12" s="1"/>
  <c r="K274" i="12" s="1"/>
  <c r="L274" i="12" s="1"/>
  <c r="G275" i="12"/>
  <c r="H275" i="12" s="1"/>
  <c r="K275" i="12" s="1"/>
  <c r="L275" i="12" s="1"/>
  <c r="G276" i="12"/>
  <c r="H276" i="12" s="1"/>
  <c r="K276" i="12" s="1"/>
  <c r="L276" i="12" s="1"/>
  <c r="G277" i="12"/>
  <c r="H277" i="12" s="1"/>
  <c r="K277" i="12" s="1"/>
  <c r="L277" i="12" s="1"/>
  <c r="G278" i="12"/>
  <c r="H278" i="12" s="1"/>
  <c r="K278" i="12" s="1"/>
  <c r="L278" i="12" s="1"/>
  <c r="G279" i="12"/>
  <c r="H279" i="12" s="1"/>
  <c r="K279" i="12" s="1"/>
  <c r="L279" i="12" s="1"/>
  <c r="G280" i="12"/>
  <c r="H280" i="12" s="1"/>
  <c r="K280" i="12" s="1"/>
  <c r="L280" i="12" s="1"/>
  <c r="G281" i="12"/>
  <c r="H281" i="12" s="1"/>
  <c r="K281" i="12" s="1"/>
  <c r="L281" i="12" s="1"/>
  <c r="G282" i="12"/>
  <c r="H282" i="12" s="1"/>
  <c r="K282" i="12" s="1"/>
  <c r="L282" i="12" s="1"/>
  <c r="G283" i="12"/>
  <c r="H283" i="12" s="1"/>
  <c r="K283" i="12" s="1"/>
  <c r="L283" i="12" s="1"/>
  <c r="G284" i="12"/>
  <c r="H284" i="12" s="1"/>
  <c r="K284" i="12" s="1"/>
  <c r="L284" i="12" s="1"/>
  <c r="G285" i="12"/>
  <c r="H285" i="12" s="1"/>
  <c r="K285" i="12" s="1"/>
  <c r="L285" i="12" s="1"/>
  <c r="G286" i="12"/>
  <c r="H286" i="12" s="1"/>
  <c r="K286" i="12" s="1"/>
  <c r="L286" i="12" s="1"/>
  <c r="G287" i="12"/>
  <c r="H287" i="12" s="1"/>
  <c r="K287" i="12" s="1"/>
  <c r="L287" i="12" s="1"/>
  <c r="G288" i="12"/>
  <c r="H288" i="12" s="1"/>
  <c r="K288" i="12" s="1"/>
  <c r="L288" i="12" s="1"/>
  <c r="G289" i="12"/>
  <c r="H289" i="12" s="1"/>
  <c r="K289" i="12" s="1"/>
  <c r="L289" i="12" s="1"/>
  <c r="G290" i="12"/>
  <c r="H290" i="12" s="1"/>
  <c r="K290" i="12" s="1"/>
  <c r="L290" i="12" s="1"/>
  <c r="G291" i="12"/>
  <c r="H291" i="12" s="1"/>
  <c r="K291" i="12" s="1"/>
  <c r="L291" i="12" s="1"/>
  <c r="G292" i="12"/>
  <c r="H292" i="12" s="1"/>
  <c r="K292" i="12" s="1"/>
  <c r="L292" i="12" s="1"/>
  <c r="G293" i="12"/>
  <c r="H293" i="12" s="1"/>
  <c r="K293" i="12" s="1"/>
  <c r="L293" i="12" s="1"/>
  <c r="G294" i="12"/>
  <c r="H294" i="12" s="1"/>
  <c r="K294" i="12" s="1"/>
  <c r="L294" i="12" s="1"/>
  <c r="G295" i="12"/>
  <c r="H295" i="12" s="1"/>
  <c r="K295" i="12" s="1"/>
  <c r="L295" i="12" s="1"/>
  <c r="G296" i="12"/>
  <c r="H296" i="12" s="1"/>
  <c r="K296" i="12" s="1"/>
  <c r="L296" i="12" s="1"/>
  <c r="G297" i="12"/>
  <c r="H297" i="12" s="1"/>
  <c r="K297" i="12" s="1"/>
  <c r="L297" i="12" s="1"/>
  <c r="G298" i="12"/>
  <c r="H298" i="12" s="1"/>
  <c r="K298" i="12" s="1"/>
  <c r="L298" i="12" s="1"/>
  <c r="G299" i="12"/>
  <c r="H299" i="12" s="1"/>
  <c r="K299" i="12" s="1"/>
  <c r="L299" i="12" s="1"/>
  <c r="G300" i="12"/>
  <c r="H300" i="12" s="1"/>
  <c r="K300" i="12" s="1"/>
  <c r="L300" i="12" s="1"/>
  <c r="G301" i="12"/>
  <c r="H301" i="12" s="1"/>
  <c r="K301" i="12" s="1"/>
  <c r="L301" i="12" s="1"/>
  <c r="G302" i="12"/>
  <c r="H302" i="12" s="1"/>
  <c r="K302" i="12" s="1"/>
  <c r="L302" i="12" s="1"/>
  <c r="G303" i="12"/>
  <c r="H303" i="12" s="1"/>
  <c r="K303" i="12" s="1"/>
  <c r="L303" i="12" s="1"/>
  <c r="K12" i="12"/>
  <c r="L12" i="12" s="1"/>
  <c r="U10" i="10" l="1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39" i="10"/>
  <c r="U40" i="10"/>
  <c r="U41" i="10"/>
  <c r="U42" i="10"/>
  <c r="U43" i="10"/>
  <c r="U44" i="10"/>
  <c r="U45" i="10"/>
  <c r="U46" i="10"/>
  <c r="U47" i="10"/>
  <c r="U48" i="10"/>
  <c r="U49" i="10"/>
  <c r="U50" i="10"/>
  <c r="U51" i="10"/>
  <c r="U52" i="10"/>
  <c r="U53" i="10"/>
  <c r="U54" i="10"/>
  <c r="U55" i="10"/>
  <c r="U56" i="10"/>
  <c r="U57" i="10"/>
  <c r="U58" i="10"/>
  <c r="U59" i="10"/>
  <c r="U60" i="10"/>
  <c r="U61" i="10"/>
  <c r="U62" i="10"/>
  <c r="U63" i="10"/>
  <c r="U64" i="10"/>
  <c r="U65" i="10"/>
  <c r="U66" i="10"/>
  <c r="U67" i="10"/>
  <c r="U68" i="10"/>
  <c r="U69" i="10"/>
  <c r="U70" i="10"/>
  <c r="U71" i="10"/>
  <c r="U72" i="10"/>
  <c r="U73" i="10"/>
  <c r="U74" i="10"/>
  <c r="U75" i="10"/>
  <c r="U76" i="10"/>
  <c r="U77" i="10"/>
  <c r="U78" i="10"/>
  <c r="U79" i="10"/>
  <c r="U80" i="10"/>
  <c r="U81" i="10"/>
  <c r="U82" i="10"/>
  <c r="U83" i="10"/>
  <c r="U84" i="10"/>
  <c r="U85" i="10"/>
  <c r="U86" i="10"/>
  <c r="U87" i="10"/>
  <c r="U88" i="10"/>
  <c r="U89" i="10"/>
  <c r="U90" i="10"/>
  <c r="U91" i="10"/>
  <c r="U92" i="10"/>
  <c r="U93" i="10"/>
  <c r="U94" i="10"/>
  <c r="U95" i="10"/>
  <c r="U96" i="10"/>
  <c r="U97" i="10"/>
  <c r="U98" i="10"/>
  <c r="U99" i="10"/>
  <c r="U100" i="10"/>
  <c r="U101" i="10"/>
  <c r="U102" i="10"/>
  <c r="U103" i="10"/>
  <c r="U104" i="10"/>
  <c r="U105" i="10"/>
  <c r="U106" i="10"/>
  <c r="U107" i="10"/>
  <c r="U108" i="10"/>
  <c r="U109" i="10"/>
  <c r="U110" i="10"/>
  <c r="U111" i="10"/>
  <c r="U112" i="10"/>
  <c r="U113" i="10"/>
  <c r="U114" i="10"/>
  <c r="U115" i="10"/>
  <c r="U116" i="10"/>
  <c r="U117" i="10"/>
  <c r="U118" i="10"/>
  <c r="U119" i="10"/>
  <c r="U120" i="10"/>
  <c r="U121" i="10"/>
  <c r="U122" i="10"/>
  <c r="U123" i="10"/>
  <c r="U124" i="10"/>
  <c r="U125" i="10"/>
  <c r="U126" i="10"/>
  <c r="U127" i="10"/>
  <c r="U128" i="10"/>
  <c r="U129" i="10"/>
  <c r="U130" i="10"/>
  <c r="U131" i="10"/>
  <c r="U132" i="10"/>
  <c r="U133" i="10"/>
  <c r="U134" i="10"/>
  <c r="U135" i="10"/>
  <c r="U136" i="10"/>
  <c r="U137" i="10"/>
  <c r="U138" i="10"/>
  <c r="U139" i="10"/>
  <c r="U140" i="10"/>
  <c r="U141" i="10"/>
  <c r="U142" i="10"/>
  <c r="U143" i="10"/>
  <c r="U144" i="10"/>
  <c r="U145" i="10"/>
  <c r="U146" i="10"/>
  <c r="U147" i="10"/>
  <c r="U148" i="10"/>
  <c r="U149" i="10"/>
  <c r="U150" i="10"/>
  <c r="U151" i="10"/>
  <c r="U152" i="10"/>
  <c r="U153" i="10"/>
  <c r="U154" i="10"/>
  <c r="U155" i="10"/>
  <c r="U156" i="10"/>
  <c r="U157" i="10"/>
  <c r="U158" i="10"/>
  <c r="U159" i="10"/>
  <c r="U160" i="10"/>
  <c r="U161" i="10"/>
  <c r="U162" i="10"/>
  <c r="U163" i="10"/>
  <c r="U164" i="10"/>
  <c r="U165" i="10"/>
  <c r="U166" i="10"/>
  <c r="U167" i="10"/>
  <c r="U168" i="10"/>
  <c r="U169" i="10"/>
  <c r="U170" i="10"/>
  <c r="U171" i="10"/>
  <c r="U172" i="10"/>
  <c r="U173" i="10"/>
  <c r="U174" i="10"/>
  <c r="U175" i="10"/>
  <c r="U176" i="10"/>
  <c r="U177" i="10"/>
  <c r="U178" i="10"/>
  <c r="U179" i="10"/>
  <c r="U180" i="10"/>
  <c r="U181" i="10"/>
  <c r="U182" i="10"/>
  <c r="U183" i="10"/>
  <c r="U184" i="10"/>
  <c r="U185" i="10"/>
  <c r="U186" i="10"/>
  <c r="U187" i="10"/>
  <c r="U188" i="10"/>
  <c r="U189" i="10"/>
  <c r="U190" i="10"/>
  <c r="U191" i="10"/>
  <c r="U192" i="10"/>
  <c r="U193" i="10"/>
  <c r="U194" i="10"/>
  <c r="U195" i="10"/>
  <c r="U196" i="10"/>
  <c r="U197" i="10"/>
  <c r="U198" i="10"/>
  <c r="U199" i="10"/>
  <c r="U200" i="10"/>
  <c r="U201" i="10"/>
  <c r="U202" i="10"/>
  <c r="U203" i="10"/>
  <c r="U204" i="10"/>
  <c r="U205" i="10"/>
  <c r="U206" i="10"/>
  <c r="U207" i="10"/>
  <c r="U208" i="10"/>
  <c r="U209" i="10"/>
  <c r="U210" i="10"/>
  <c r="U211" i="10"/>
  <c r="U212" i="10"/>
  <c r="U213" i="10"/>
  <c r="U214" i="10"/>
  <c r="U215" i="10"/>
  <c r="U216" i="10"/>
  <c r="U217" i="10"/>
  <c r="U218" i="10"/>
  <c r="U219" i="10"/>
  <c r="U220" i="10"/>
  <c r="U221" i="10"/>
  <c r="U222" i="10"/>
  <c r="U223" i="10"/>
  <c r="U224" i="10"/>
  <c r="U225" i="10"/>
  <c r="U226" i="10"/>
  <c r="U227" i="10"/>
  <c r="U228" i="10"/>
  <c r="U229" i="10"/>
  <c r="U230" i="10"/>
  <c r="U231" i="10"/>
  <c r="U232" i="10"/>
  <c r="U233" i="10"/>
  <c r="U234" i="10"/>
  <c r="U235" i="10"/>
  <c r="U236" i="10"/>
  <c r="U237" i="10"/>
  <c r="U238" i="10"/>
  <c r="U239" i="10"/>
  <c r="U240" i="10"/>
  <c r="U241" i="10"/>
  <c r="U242" i="10"/>
  <c r="U243" i="10"/>
  <c r="U244" i="10"/>
  <c r="U245" i="10"/>
  <c r="U246" i="10"/>
  <c r="U247" i="10"/>
  <c r="U248" i="10"/>
  <c r="U249" i="10"/>
  <c r="U250" i="10"/>
  <c r="U251" i="10"/>
  <c r="U252" i="10"/>
  <c r="U253" i="10"/>
  <c r="U254" i="10"/>
  <c r="U255" i="10"/>
  <c r="U256" i="10"/>
  <c r="U257" i="10"/>
  <c r="U258" i="10"/>
  <c r="U259" i="10"/>
  <c r="U260" i="10"/>
  <c r="U261" i="10"/>
  <c r="U262" i="10"/>
  <c r="U263" i="10"/>
  <c r="U264" i="10"/>
  <c r="U265" i="10"/>
  <c r="U266" i="10"/>
  <c r="U267" i="10"/>
  <c r="U268" i="10"/>
  <c r="U269" i="10"/>
  <c r="U270" i="10"/>
  <c r="U271" i="10"/>
  <c r="U272" i="10"/>
  <c r="U273" i="10"/>
  <c r="U274" i="10"/>
  <c r="U275" i="10"/>
  <c r="U276" i="10"/>
  <c r="U277" i="10"/>
  <c r="U278" i="10"/>
  <c r="U279" i="10"/>
  <c r="U280" i="10"/>
  <c r="U281" i="10"/>
  <c r="U282" i="10"/>
  <c r="U283" i="10"/>
  <c r="U284" i="10"/>
  <c r="U285" i="10"/>
  <c r="U286" i="10"/>
  <c r="U287" i="10"/>
  <c r="U288" i="10"/>
  <c r="U289" i="10"/>
  <c r="U290" i="10"/>
  <c r="U291" i="10"/>
  <c r="U292" i="10"/>
  <c r="U293" i="10"/>
  <c r="U294" i="10"/>
  <c r="U295" i="10"/>
  <c r="U296" i="10"/>
  <c r="U297" i="10"/>
  <c r="U298" i="10"/>
  <c r="U299" i="10"/>
  <c r="U300" i="10"/>
  <c r="S7" i="10"/>
  <c r="T7" i="10"/>
  <c r="U7" i="10" l="1"/>
  <c r="AB14" i="9"/>
  <c r="AB15" i="9"/>
  <c r="AB16" i="9"/>
  <c r="AB17" i="9"/>
  <c r="AB18" i="9"/>
  <c r="AB19" i="9"/>
  <c r="AB20" i="9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46" i="9"/>
  <c r="AB47" i="9"/>
  <c r="AB48" i="9"/>
  <c r="AB49" i="9"/>
  <c r="AB50" i="9"/>
  <c r="AB51" i="9"/>
  <c r="AB52" i="9"/>
  <c r="AB53" i="9"/>
  <c r="AB54" i="9"/>
  <c r="AB55" i="9"/>
  <c r="AB56" i="9"/>
  <c r="AB57" i="9"/>
  <c r="AB58" i="9"/>
  <c r="AB59" i="9"/>
  <c r="AB60" i="9"/>
  <c r="AB61" i="9"/>
  <c r="AB62" i="9"/>
  <c r="AB63" i="9"/>
  <c r="AB64" i="9"/>
  <c r="AB65" i="9"/>
  <c r="AB66" i="9"/>
  <c r="AB67" i="9"/>
  <c r="AB68" i="9"/>
  <c r="AB69" i="9"/>
  <c r="AB70" i="9"/>
  <c r="AB71" i="9"/>
  <c r="AB72" i="9"/>
  <c r="AB73" i="9"/>
  <c r="AB74" i="9"/>
  <c r="AB75" i="9"/>
  <c r="AB76" i="9"/>
  <c r="AB77" i="9"/>
  <c r="AB78" i="9"/>
  <c r="AB79" i="9"/>
  <c r="AB80" i="9"/>
  <c r="AB81" i="9"/>
  <c r="AB82" i="9"/>
  <c r="AB83" i="9"/>
  <c r="AB84" i="9"/>
  <c r="AB85" i="9"/>
  <c r="AB86" i="9"/>
  <c r="AB87" i="9"/>
  <c r="AB88" i="9"/>
  <c r="AB89" i="9"/>
  <c r="AB90" i="9"/>
  <c r="AB91" i="9"/>
  <c r="AB92" i="9"/>
  <c r="AB93" i="9"/>
  <c r="AB94" i="9"/>
  <c r="AB95" i="9"/>
  <c r="AB96" i="9"/>
  <c r="AB97" i="9"/>
  <c r="AB98" i="9"/>
  <c r="AB99" i="9"/>
  <c r="AB100" i="9"/>
  <c r="AB101" i="9"/>
  <c r="AB102" i="9"/>
  <c r="AB103" i="9"/>
  <c r="AB104" i="9"/>
  <c r="AB105" i="9"/>
  <c r="AB106" i="9"/>
  <c r="AB107" i="9"/>
  <c r="AB108" i="9"/>
  <c r="AB109" i="9"/>
  <c r="AB110" i="9"/>
  <c r="AB111" i="9"/>
  <c r="AB112" i="9"/>
  <c r="AB113" i="9"/>
  <c r="AB114" i="9"/>
  <c r="AB115" i="9"/>
  <c r="AB116" i="9"/>
  <c r="AB117" i="9"/>
  <c r="AB118" i="9"/>
  <c r="AB119" i="9"/>
  <c r="AB120" i="9"/>
  <c r="AB121" i="9"/>
  <c r="AB122" i="9"/>
  <c r="AB123" i="9"/>
  <c r="AB124" i="9"/>
  <c r="AB125" i="9"/>
  <c r="AB126" i="9"/>
  <c r="AB127" i="9"/>
  <c r="AB128" i="9"/>
  <c r="AB129" i="9"/>
  <c r="AB130" i="9"/>
  <c r="AB131" i="9"/>
  <c r="AB132" i="9"/>
  <c r="AB133" i="9"/>
  <c r="AB134" i="9"/>
  <c r="AB135" i="9"/>
  <c r="AB136" i="9"/>
  <c r="AB137" i="9"/>
  <c r="AB138" i="9"/>
  <c r="AB139" i="9"/>
  <c r="AB140" i="9"/>
  <c r="AB141" i="9"/>
  <c r="AB142" i="9"/>
  <c r="AB143" i="9"/>
  <c r="AB144" i="9"/>
  <c r="AB145" i="9"/>
  <c r="AB146" i="9"/>
  <c r="AB147" i="9"/>
  <c r="AB148" i="9"/>
  <c r="AB149" i="9"/>
  <c r="AB150" i="9"/>
  <c r="AB151" i="9"/>
  <c r="AB152" i="9"/>
  <c r="AB153" i="9"/>
  <c r="AB154" i="9"/>
  <c r="AB155" i="9"/>
  <c r="AB156" i="9"/>
  <c r="AB157" i="9"/>
  <c r="AB158" i="9"/>
  <c r="AB159" i="9"/>
  <c r="AB160" i="9"/>
  <c r="AB161" i="9"/>
  <c r="AB162" i="9"/>
  <c r="AB163" i="9"/>
  <c r="AB164" i="9"/>
  <c r="AB165" i="9"/>
  <c r="AB166" i="9"/>
  <c r="AB167" i="9"/>
  <c r="AB168" i="9"/>
  <c r="AB169" i="9"/>
  <c r="AB170" i="9"/>
  <c r="AB171" i="9"/>
  <c r="AB172" i="9"/>
  <c r="AB173" i="9"/>
  <c r="AB174" i="9"/>
  <c r="AB175" i="9"/>
  <c r="AB176" i="9"/>
  <c r="AB177" i="9"/>
  <c r="AB178" i="9"/>
  <c r="AB179" i="9"/>
  <c r="AB180" i="9"/>
  <c r="AB181" i="9"/>
  <c r="AB182" i="9"/>
  <c r="AB183" i="9"/>
  <c r="AB184" i="9"/>
  <c r="AB185" i="9"/>
  <c r="AB186" i="9"/>
  <c r="AB187" i="9"/>
  <c r="AB188" i="9"/>
  <c r="AB189" i="9"/>
  <c r="AB190" i="9"/>
  <c r="AB191" i="9"/>
  <c r="AB192" i="9"/>
  <c r="AB193" i="9"/>
  <c r="AB194" i="9"/>
  <c r="AB195" i="9"/>
  <c r="AB196" i="9"/>
  <c r="AB197" i="9"/>
  <c r="AB198" i="9"/>
  <c r="AB199" i="9"/>
  <c r="AB200" i="9"/>
  <c r="AB201" i="9"/>
  <c r="AB202" i="9"/>
  <c r="AB203" i="9"/>
  <c r="AB204" i="9"/>
  <c r="AB205" i="9"/>
  <c r="AB206" i="9"/>
  <c r="AB207" i="9"/>
  <c r="AB208" i="9"/>
  <c r="AB209" i="9"/>
  <c r="AB210" i="9"/>
  <c r="AB211" i="9"/>
  <c r="AB212" i="9"/>
  <c r="AB213" i="9"/>
  <c r="AB214" i="9"/>
  <c r="AB215" i="9"/>
  <c r="AB216" i="9"/>
  <c r="AB217" i="9"/>
  <c r="AB218" i="9"/>
  <c r="AB219" i="9"/>
  <c r="AB220" i="9"/>
  <c r="AB221" i="9"/>
  <c r="AB222" i="9"/>
  <c r="AB223" i="9"/>
  <c r="AB224" i="9"/>
  <c r="AB225" i="9"/>
  <c r="AB226" i="9"/>
  <c r="AB227" i="9"/>
  <c r="AB228" i="9"/>
  <c r="AB229" i="9"/>
  <c r="AB230" i="9"/>
  <c r="AB231" i="9"/>
  <c r="AB232" i="9"/>
  <c r="AB233" i="9"/>
  <c r="AB234" i="9"/>
  <c r="AB235" i="9"/>
  <c r="AB236" i="9"/>
  <c r="AB237" i="9"/>
  <c r="AB238" i="9"/>
  <c r="AB239" i="9"/>
  <c r="AB240" i="9"/>
  <c r="AB241" i="9"/>
  <c r="AB242" i="9"/>
  <c r="AB243" i="9"/>
  <c r="AB244" i="9"/>
  <c r="AB245" i="9"/>
  <c r="AB246" i="9"/>
  <c r="AB247" i="9"/>
  <c r="AB248" i="9"/>
  <c r="AB249" i="9"/>
  <c r="AB250" i="9"/>
  <c r="AB251" i="9"/>
  <c r="AB252" i="9"/>
  <c r="AB253" i="9"/>
  <c r="AB254" i="9"/>
  <c r="AB255" i="9"/>
  <c r="AB256" i="9"/>
  <c r="AB257" i="9"/>
  <c r="AB258" i="9"/>
  <c r="AB259" i="9"/>
  <c r="AB260" i="9"/>
  <c r="AB261" i="9"/>
  <c r="AB262" i="9"/>
  <c r="AB263" i="9"/>
  <c r="AB264" i="9"/>
  <c r="AB265" i="9"/>
  <c r="AB266" i="9"/>
  <c r="AB267" i="9"/>
  <c r="AB268" i="9"/>
  <c r="AB269" i="9"/>
  <c r="AB270" i="9"/>
  <c r="AB271" i="9"/>
  <c r="AB272" i="9"/>
  <c r="AB273" i="9"/>
  <c r="AB274" i="9"/>
  <c r="AB275" i="9"/>
  <c r="AB276" i="9"/>
  <c r="AB277" i="9"/>
  <c r="AB278" i="9"/>
  <c r="AB279" i="9"/>
  <c r="AB280" i="9"/>
  <c r="AB281" i="9"/>
  <c r="AB282" i="9"/>
  <c r="AB283" i="9"/>
  <c r="AB284" i="9"/>
  <c r="AB285" i="9"/>
  <c r="AB286" i="9"/>
  <c r="AB287" i="9"/>
  <c r="AB288" i="9"/>
  <c r="AB289" i="9"/>
  <c r="AB290" i="9"/>
  <c r="AB291" i="9"/>
  <c r="AB292" i="9"/>
  <c r="AB293" i="9"/>
  <c r="AB294" i="9"/>
  <c r="AB295" i="9"/>
  <c r="AB296" i="9"/>
  <c r="AB297" i="9"/>
  <c r="AB298" i="9"/>
  <c r="AB299" i="9"/>
  <c r="AB300" i="9"/>
  <c r="AB301" i="9"/>
  <c r="AB302" i="9"/>
  <c r="AB303" i="9"/>
  <c r="AB304" i="9"/>
  <c r="AB305" i="9"/>
  <c r="N8" i="8" l="1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102" i="8"/>
  <c r="N103" i="8"/>
  <c r="N104" i="8"/>
  <c r="N105" i="8"/>
  <c r="N106" i="8"/>
  <c r="N107" i="8"/>
  <c r="N108" i="8"/>
  <c r="N109" i="8"/>
  <c r="N110" i="8"/>
  <c r="N111" i="8"/>
  <c r="N112" i="8"/>
  <c r="N113" i="8"/>
  <c r="N114" i="8"/>
  <c r="N115" i="8"/>
  <c r="N116" i="8"/>
  <c r="N117" i="8"/>
  <c r="N118" i="8"/>
  <c r="N119" i="8"/>
  <c r="N120" i="8"/>
  <c r="N121" i="8"/>
  <c r="N122" i="8"/>
  <c r="N123" i="8"/>
  <c r="N124" i="8"/>
  <c r="N125" i="8"/>
  <c r="N126" i="8"/>
  <c r="N127" i="8"/>
  <c r="N128" i="8"/>
  <c r="N129" i="8"/>
  <c r="N130" i="8"/>
  <c r="N131" i="8"/>
  <c r="N132" i="8"/>
  <c r="N133" i="8"/>
  <c r="N134" i="8"/>
  <c r="N135" i="8"/>
  <c r="N136" i="8"/>
  <c r="N137" i="8"/>
  <c r="N138" i="8"/>
  <c r="N139" i="8"/>
  <c r="N140" i="8"/>
  <c r="N141" i="8"/>
  <c r="N142" i="8"/>
  <c r="N143" i="8"/>
  <c r="N144" i="8"/>
  <c r="N145" i="8"/>
  <c r="N146" i="8"/>
  <c r="N147" i="8"/>
  <c r="N148" i="8"/>
  <c r="N149" i="8"/>
  <c r="N150" i="8"/>
  <c r="N151" i="8"/>
  <c r="N152" i="8"/>
  <c r="N153" i="8"/>
  <c r="N154" i="8"/>
  <c r="N155" i="8"/>
  <c r="N156" i="8"/>
  <c r="N157" i="8"/>
  <c r="N158" i="8"/>
  <c r="N159" i="8"/>
  <c r="N160" i="8"/>
  <c r="N161" i="8"/>
  <c r="N162" i="8"/>
  <c r="N163" i="8"/>
  <c r="N164" i="8"/>
  <c r="N165" i="8"/>
  <c r="N166" i="8"/>
  <c r="N167" i="8"/>
  <c r="N168" i="8"/>
  <c r="N169" i="8"/>
  <c r="N170" i="8"/>
  <c r="N171" i="8"/>
  <c r="N172" i="8"/>
  <c r="N173" i="8"/>
  <c r="N174" i="8"/>
  <c r="N175" i="8"/>
  <c r="N176" i="8"/>
  <c r="N177" i="8"/>
  <c r="N178" i="8"/>
  <c r="N179" i="8"/>
  <c r="N180" i="8"/>
  <c r="N181" i="8"/>
  <c r="N182" i="8"/>
  <c r="N183" i="8"/>
  <c r="N184" i="8"/>
  <c r="N185" i="8"/>
  <c r="N186" i="8"/>
  <c r="N187" i="8"/>
  <c r="N188" i="8"/>
  <c r="N189" i="8"/>
  <c r="N190" i="8"/>
  <c r="N191" i="8"/>
  <c r="N192" i="8"/>
  <c r="N193" i="8"/>
  <c r="N194" i="8"/>
  <c r="N195" i="8"/>
  <c r="N196" i="8"/>
  <c r="N197" i="8"/>
  <c r="N198" i="8"/>
  <c r="N199" i="8"/>
  <c r="N200" i="8"/>
  <c r="N201" i="8"/>
  <c r="N202" i="8"/>
  <c r="N203" i="8"/>
  <c r="N204" i="8"/>
  <c r="N205" i="8"/>
  <c r="N206" i="8"/>
  <c r="N207" i="8"/>
  <c r="N208" i="8"/>
  <c r="N209" i="8"/>
  <c r="N210" i="8"/>
  <c r="N211" i="8"/>
  <c r="N212" i="8"/>
  <c r="N213" i="8"/>
  <c r="N214" i="8"/>
  <c r="N215" i="8"/>
  <c r="N216" i="8"/>
  <c r="N217" i="8"/>
  <c r="N218" i="8"/>
  <c r="N219" i="8"/>
  <c r="N220" i="8"/>
  <c r="N221" i="8"/>
  <c r="N222" i="8"/>
  <c r="N223" i="8"/>
  <c r="N224" i="8"/>
  <c r="N225" i="8"/>
  <c r="N226" i="8"/>
  <c r="N227" i="8"/>
  <c r="N228" i="8"/>
  <c r="N229" i="8"/>
  <c r="N230" i="8"/>
  <c r="N231" i="8"/>
  <c r="N232" i="8"/>
  <c r="N233" i="8"/>
  <c r="N234" i="8"/>
  <c r="N235" i="8"/>
  <c r="N236" i="8"/>
  <c r="N237" i="8"/>
  <c r="N238" i="8"/>
  <c r="N239" i="8"/>
  <c r="N240" i="8"/>
  <c r="N241" i="8"/>
  <c r="N242" i="8"/>
  <c r="N243" i="8"/>
  <c r="N244" i="8"/>
  <c r="N245" i="8"/>
  <c r="N246" i="8"/>
  <c r="N247" i="8"/>
  <c r="N248" i="8"/>
  <c r="N249" i="8"/>
  <c r="N250" i="8"/>
  <c r="N251" i="8"/>
  <c r="N252" i="8"/>
  <c r="N253" i="8"/>
  <c r="N254" i="8"/>
  <c r="N255" i="8"/>
  <c r="N256" i="8"/>
  <c r="N257" i="8"/>
  <c r="N258" i="8"/>
  <c r="N259" i="8"/>
  <c r="N260" i="8"/>
  <c r="N261" i="8"/>
  <c r="N262" i="8"/>
  <c r="N263" i="8"/>
  <c r="N264" i="8"/>
  <c r="N265" i="8"/>
  <c r="N266" i="8"/>
  <c r="N267" i="8"/>
  <c r="N268" i="8"/>
  <c r="N269" i="8"/>
  <c r="N270" i="8"/>
  <c r="N271" i="8"/>
  <c r="N272" i="8"/>
  <c r="N273" i="8"/>
  <c r="N274" i="8"/>
  <c r="N275" i="8"/>
  <c r="N276" i="8"/>
  <c r="N277" i="8"/>
  <c r="N278" i="8"/>
  <c r="N279" i="8"/>
  <c r="N280" i="8"/>
  <c r="N281" i="8"/>
  <c r="N282" i="8"/>
  <c r="N283" i="8"/>
  <c r="N284" i="8"/>
  <c r="N285" i="8"/>
  <c r="N286" i="8"/>
  <c r="N287" i="8"/>
  <c r="N288" i="8"/>
  <c r="N289" i="8"/>
  <c r="N290" i="8"/>
  <c r="N291" i="8"/>
  <c r="N292" i="8"/>
  <c r="N293" i="8"/>
  <c r="N294" i="8"/>
  <c r="N295" i="8"/>
  <c r="N296" i="8"/>
  <c r="N297" i="8"/>
  <c r="N298" i="8"/>
  <c r="N299" i="8"/>
  <c r="N7" i="8"/>
  <c r="G7" i="14" l="1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1" i="14"/>
  <c r="G102" i="14"/>
  <c r="G103" i="14"/>
  <c r="G104" i="14"/>
  <c r="G105" i="14"/>
  <c r="G106" i="14"/>
  <c r="G107" i="14"/>
  <c r="G108" i="14"/>
  <c r="G109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72" i="14"/>
  <c r="G173" i="14"/>
  <c r="G174" i="14"/>
  <c r="G175" i="14"/>
  <c r="G176" i="14"/>
  <c r="G177" i="14"/>
  <c r="G178" i="14"/>
  <c r="G179" i="14"/>
  <c r="G180" i="14"/>
  <c r="G181" i="14"/>
  <c r="G182" i="14"/>
  <c r="G183" i="14"/>
  <c r="G184" i="14"/>
  <c r="G185" i="14"/>
  <c r="G186" i="14"/>
  <c r="G187" i="14"/>
  <c r="G188" i="14"/>
  <c r="G189" i="14"/>
  <c r="G190" i="14"/>
  <c r="G191" i="14"/>
  <c r="G192" i="14"/>
  <c r="G193" i="14"/>
  <c r="G194" i="14"/>
  <c r="G195" i="14"/>
  <c r="G196" i="14"/>
  <c r="G197" i="14"/>
  <c r="G198" i="14"/>
  <c r="G199" i="14"/>
  <c r="G200" i="14"/>
  <c r="G201" i="14"/>
  <c r="G202" i="14"/>
  <c r="G203" i="14"/>
  <c r="G204" i="14"/>
  <c r="G205" i="14"/>
  <c r="G206" i="14"/>
  <c r="G207" i="14"/>
  <c r="G208" i="14"/>
  <c r="G209" i="14"/>
  <c r="G210" i="14"/>
  <c r="G211" i="14"/>
  <c r="G212" i="14"/>
  <c r="G213" i="14"/>
  <c r="G214" i="14"/>
  <c r="G215" i="14"/>
  <c r="G216" i="14"/>
  <c r="G217" i="14"/>
  <c r="G218" i="14"/>
  <c r="G219" i="14"/>
  <c r="G220" i="14"/>
  <c r="G221" i="14"/>
  <c r="G222" i="14"/>
  <c r="G223" i="14"/>
  <c r="G224" i="14"/>
  <c r="G225" i="14"/>
  <c r="G226" i="14"/>
  <c r="G227" i="14"/>
  <c r="G228" i="14"/>
  <c r="G229" i="14"/>
  <c r="G230" i="14"/>
  <c r="G231" i="14"/>
  <c r="G232" i="14"/>
  <c r="G233" i="14"/>
  <c r="G234" i="14"/>
  <c r="G235" i="14"/>
  <c r="G236" i="14"/>
  <c r="G237" i="14"/>
  <c r="G238" i="14"/>
  <c r="G239" i="14"/>
  <c r="G240" i="14"/>
  <c r="G241" i="14"/>
  <c r="G242" i="14"/>
  <c r="G243" i="14"/>
  <c r="G244" i="14"/>
  <c r="G245" i="14"/>
  <c r="G246" i="14"/>
  <c r="G247" i="14"/>
  <c r="G248" i="14"/>
  <c r="G249" i="14"/>
  <c r="G250" i="14"/>
  <c r="G251" i="14"/>
  <c r="G252" i="14"/>
  <c r="G253" i="14"/>
  <c r="G254" i="14"/>
  <c r="G255" i="14"/>
  <c r="G256" i="14"/>
  <c r="G257" i="14"/>
  <c r="G258" i="14"/>
  <c r="G259" i="14"/>
  <c r="G260" i="14"/>
  <c r="G261" i="14"/>
  <c r="G262" i="14"/>
  <c r="G263" i="14"/>
  <c r="G264" i="14"/>
  <c r="G265" i="14"/>
  <c r="G266" i="14"/>
  <c r="G267" i="14"/>
  <c r="G268" i="14"/>
  <c r="G269" i="14"/>
  <c r="G270" i="14"/>
  <c r="G271" i="14"/>
  <c r="G272" i="14"/>
  <c r="G273" i="14"/>
  <c r="G274" i="14"/>
  <c r="G275" i="14"/>
  <c r="G276" i="14"/>
  <c r="G277" i="14"/>
  <c r="G278" i="14"/>
  <c r="G279" i="14"/>
  <c r="G280" i="14"/>
  <c r="G281" i="14"/>
  <c r="G282" i="14"/>
  <c r="G283" i="14"/>
  <c r="G284" i="14"/>
  <c r="G285" i="14"/>
  <c r="G286" i="14"/>
  <c r="G287" i="14"/>
  <c r="G288" i="14"/>
  <c r="G289" i="14"/>
  <c r="G290" i="14"/>
  <c r="G291" i="14"/>
  <c r="G292" i="14"/>
  <c r="G293" i="14"/>
  <c r="G294" i="14"/>
  <c r="G295" i="14"/>
  <c r="G296" i="14"/>
  <c r="G297" i="14"/>
  <c r="G298" i="14"/>
  <c r="F5" i="14"/>
  <c r="E5" i="14" l="1"/>
  <c r="G5" i="14" s="1"/>
  <c r="D5" i="14"/>
  <c r="F4" i="11" l="1"/>
  <c r="C5" i="14" l="1"/>
  <c r="D12" i="9" l="1"/>
  <c r="I7" i="10" l="1"/>
  <c r="H7" i="10"/>
  <c r="Q12" i="9" l="1"/>
  <c r="F7" i="7" l="1"/>
  <c r="M7" i="7" l="1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N265" i="7"/>
  <c r="N266" i="7"/>
  <c r="N267" i="7"/>
  <c r="N268" i="7"/>
  <c r="N269" i="7"/>
  <c r="N270" i="7"/>
  <c r="N271" i="7"/>
  <c r="N272" i="7"/>
  <c r="N273" i="7"/>
  <c r="N274" i="7"/>
  <c r="N275" i="7"/>
  <c r="N276" i="7"/>
  <c r="N277" i="7"/>
  <c r="N278" i="7"/>
  <c r="N279" i="7"/>
  <c r="N280" i="7"/>
  <c r="N281" i="7"/>
  <c r="N282" i="7"/>
  <c r="N283" i="7"/>
  <c r="N284" i="7"/>
  <c r="N285" i="7"/>
  <c r="N286" i="7"/>
  <c r="N287" i="7"/>
  <c r="N288" i="7"/>
  <c r="N289" i="7"/>
  <c r="N290" i="7"/>
  <c r="N291" i="7"/>
  <c r="N292" i="7"/>
  <c r="N293" i="7"/>
  <c r="N294" i="7"/>
  <c r="N295" i="7"/>
  <c r="N296" i="7"/>
  <c r="N297" i="7"/>
  <c r="N298" i="7"/>
  <c r="N299" i="7"/>
  <c r="N300" i="7"/>
  <c r="K11" i="12"/>
  <c r="L11" i="12" s="1"/>
  <c r="J11" i="12"/>
  <c r="I11" i="12"/>
  <c r="H11" i="12"/>
  <c r="C11" i="12"/>
  <c r="G11" i="12"/>
  <c r="F11" i="12"/>
  <c r="P254" i="7" l="1"/>
  <c r="R254" i="7"/>
  <c r="P295" i="7"/>
  <c r="R295" i="7"/>
  <c r="P287" i="7"/>
  <c r="R287" i="7"/>
  <c r="P279" i="7"/>
  <c r="R279" i="7"/>
  <c r="P271" i="7"/>
  <c r="R271" i="7"/>
  <c r="P263" i="7"/>
  <c r="R263" i="7"/>
  <c r="P255" i="7"/>
  <c r="R255" i="7"/>
  <c r="P247" i="7"/>
  <c r="R247" i="7"/>
  <c r="P239" i="7"/>
  <c r="R239" i="7"/>
  <c r="P231" i="7"/>
  <c r="R231" i="7"/>
  <c r="P223" i="7"/>
  <c r="R223" i="7"/>
  <c r="P215" i="7"/>
  <c r="R215" i="7"/>
  <c r="P207" i="7"/>
  <c r="R207" i="7"/>
  <c r="P199" i="7"/>
  <c r="R199" i="7"/>
  <c r="P191" i="7"/>
  <c r="R191" i="7"/>
  <c r="P183" i="7"/>
  <c r="R183" i="7"/>
  <c r="P175" i="7"/>
  <c r="R175" i="7"/>
  <c r="P167" i="7"/>
  <c r="R167" i="7"/>
  <c r="P159" i="7"/>
  <c r="R159" i="7"/>
  <c r="P151" i="7"/>
  <c r="R151" i="7"/>
  <c r="P143" i="7"/>
  <c r="R143" i="7"/>
  <c r="P135" i="7"/>
  <c r="R135" i="7"/>
  <c r="P127" i="7"/>
  <c r="R127" i="7"/>
  <c r="P119" i="7"/>
  <c r="R119" i="7"/>
  <c r="P111" i="7"/>
  <c r="R111" i="7"/>
  <c r="P103" i="7"/>
  <c r="R103" i="7"/>
  <c r="P95" i="7"/>
  <c r="R95" i="7"/>
  <c r="P87" i="7"/>
  <c r="R87" i="7"/>
  <c r="P79" i="7"/>
  <c r="R79" i="7"/>
  <c r="P71" i="7"/>
  <c r="R71" i="7"/>
  <c r="P63" i="7"/>
  <c r="R63" i="7"/>
  <c r="P55" i="7"/>
  <c r="R55" i="7"/>
  <c r="P47" i="7"/>
  <c r="R47" i="7"/>
  <c r="P39" i="7"/>
  <c r="R39" i="7"/>
  <c r="P31" i="7"/>
  <c r="R31" i="7"/>
  <c r="P23" i="7"/>
  <c r="R23" i="7"/>
  <c r="P15" i="7"/>
  <c r="R15" i="7"/>
  <c r="P134" i="7"/>
  <c r="R134" i="7"/>
  <c r="P126" i="7"/>
  <c r="R126" i="7"/>
  <c r="P118" i="7"/>
  <c r="R118" i="7"/>
  <c r="P110" i="7"/>
  <c r="R110" i="7"/>
  <c r="P102" i="7"/>
  <c r="R102" i="7"/>
  <c r="P94" i="7"/>
  <c r="R94" i="7"/>
  <c r="P86" i="7"/>
  <c r="R86" i="7"/>
  <c r="P78" i="7"/>
  <c r="R78" i="7"/>
  <c r="P70" i="7"/>
  <c r="R70" i="7"/>
  <c r="P62" i="7"/>
  <c r="R62" i="7"/>
  <c r="P54" i="7"/>
  <c r="R54" i="7"/>
  <c r="R46" i="7"/>
  <c r="P46" i="7"/>
  <c r="P38" i="7"/>
  <c r="R38" i="7"/>
  <c r="P30" i="7"/>
  <c r="R30" i="7"/>
  <c r="P22" i="7"/>
  <c r="R22" i="7"/>
  <c r="P14" i="7"/>
  <c r="R14" i="7"/>
  <c r="P270" i="7"/>
  <c r="R270" i="7"/>
  <c r="P222" i="7"/>
  <c r="R222" i="7"/>
  <c r="P190" i="7"/>
  <c r="R190" i="7"/>
  <c r="P150" i="7"/>
  <c r="R150" i="7"/>
  <c r="P269" i="7"/>
  <c r="R269" i="7"/>
  <c r="P229" i="7"/>
  <c r="R229" i="7"/>
  <c r="P189" i="7"/>
  <c r="R189" i="7"/>
  <c r="P149" i="7"/>
  <c r="R149" i="7"/>
  <c r="P133" i="7"/>
  <c r="R133" i="7"/>
  <c r="P101" i="7"/>
  <c r="R101" i="7"/>
  <c r="P85" i="7"/>
  <c r="R85" i="7"/>
  <c r="P69" i="7"/>
  <c r="R69" i="7"/>
  <c r="P53" i="7"/>
  <c r="R53" i="7"/>
  <c r="P37" i="7"/>
  <c r="R37" i="7"/>
  <c r="P29" i="7"/>
  <c r="R29" i="7"/>
  <c r="P13" i="7"/>
  <c r="R13" i="7"/>
  <c r="R300" i="7"/>
  <c r="P300" i="7"/>
  <c r="R292" i="7"/>
  <c r="P292" i="7"/>
  <c r="R284" i="7"/>
  <c r="P284" i="7"/>
  <c r="R276" i="7"/>
  <c r="P276" i="7"/>
  <c r="R268" i="7"/>
  <c r="P268" i="7"/>
  <c r="R260" i="7"/>
  <c r="P260" i="7"/>
  <c r="R252" i="7"/>
  <c r="P252" i="7"/>
  <c r="R244" i="7"/>
  <c r="P244" i="7"/>
  <c r="R236" i="7"/>
  <c r="P236" i="7"/>
  <c r="R228" i="7"/>
  <c r="P228" i="7"/>
  <c r="R220" i="7"/>
  <c r="P220" i="7"/>
  <c r="R212" i="7"/>
  <c r="P212" i="7"/>
  <c r="R204" i="7"/>
  <c r="P204" i="7"/>
  <c r="R196" i="7"/>
  <c r="P196" i="7"/>
  <c r="R188" i="7"/>
  <c r="P188" i="7"/>
  <c r="R180" i="7"/>
  <c r="P180" i="7"/>
  <c r="R172" i="7"/>
  <c r="P172" i="7"/>
  <c r="R164" i="7"/>
  <c r="P164" i="7"/>
  <c r="R156" i="7"/>
  <c r="P156" i="7"/>
  <c r="R148" i="7"/>
  <c r="P148" i="7"/>
  <c r="R140" i="7"/>
  <c r="P140" i="7"/>
  <c r="R132" i="7"/>
  <c r="P132" i="7"/>
  <c r="R124" i="7"/>
  <c r="P124" i="7"/>
  <c r="R116" i="7"/>
  <c r="P116" i="7"/>
  <c r="R108" i="7"/>
  <c r="P108" i="7"/>
  <c r="R100" i="7"/>
  <c r="P100" i="7"/>
  <c r="R92" i="7"/>
  <c r="P92" i="7"/>
  <c r="R84" i="7"/>
  <c r="P84" i="7"/>
  <c r="R76" i="7"/>
  <c r="P76" i="7"/>
  <c r="R68" i="7"/>
  <c r="P68" i="7"/>
  <c r="R60" i="7"/>
  <c r="P60" i="7"/>
  <c r="R52" i="7"/>
  <c r="P52" i="7"/>
  <c r="R44" i="7"/>
  <c r="P44" i="7"/>
  <c r="R36" i="7"/>
  <c r="P36" i="7"/>
  <c r="R28" i="7"/>
  <c r="P28" i="7"/>
  <c r="R20" i="7"/>
  <c r="P20" i="7"/>
  <c r="R12" i="7"/>
  <c r="P12" i="7"/>
  <c r="P262" i="7"/>
  <c r="R262" i="7"/>
  <c r="P214" i="7"/>
  <c r="R214" i="7"/>
  <c r="P174" i="7"/>
  <c r="R174" i="7"/>
  <c r="P293" i="7"/>
  <c r="R293" i="7"/>
  <c r="P245" i="7"/>
  <c r="R245" i="7"/>
  <c r="P205" i="7"/>
  <c r="R205" i="7"/>
  <c r="P165" i="7"/>
  <c r="R165" i="7"/>
  <c r="P141" i="7"/>
  <c r="R141" i="7"/>
  <c r="P109" i="7"/>
  <c r="R109" i="7"/>
  <c r="P77" i="7"/>
  <c r="R77" i="7"/>
  <c r="P61" i="7"/>
  <c r="R61" i="7"/>
  <c r="P45" i="7"/>
  <c r="R45" i="7"/>
  <c r="P21" i="7"/>
  <c r="R21" i="7"/>
  <c r="R299" i="7"/>
  <c r="P299" i="7"/>
  <c r="R291" i="7"/>
  <c r="P291" i="7"/>
  <c r="R283" i="7"/>
  <c r="P283" i="7"/>
  <c r="R275" i="7"/>
  <c r="P275" i="7"/>
  <c r="R267" i="7"/>
  <c r="P267" i="7"/>
  <c r="R259" i="7"/>
  <c r="P259" i="7"/>
  <c r="R251" i="7"/>
  <c r="P251" i="7"/>
  <c r="R243" i="7"/>
  <c r="P243" i="7"/>
  <c r="R235" i="7"/>
  <c r="P235" i="7"/>
  <c r="R227" i="7"/>
  <c r="P227" i="7"/>
  <c r="R219" i="7"/>
  <c r="P219" i="7"/>
  <c r="R211" i="7"/>
  <c r="P211" i="7"/>
  <c r="R203" i="7"/>
  <c r="P203" i="7"/>
  <c r="R195" i="7"/>
  <c r="P195" i="7"/>
  <c r="R187" i="7"/>
  <c r="P187" i="7"/>
  <c r="R179" i="7"/>
  <c r="P179" i="7"/>
  <c r="R171" i="7"/>
  <c r="P171" i="7"/>
  <c r="R163" i="7"/>
  <c r="P163" i="7"/>
  <c r="R155" i="7"/>
  <c r="P155" i="7"/>
  <c r="R147" i="7"/>
  <c r="P147" i="7"/>
  <c r="R139" i="7"/>
  <c r="P139" i="7"/>
  <c r="R131" i="7"/>
  <c r="P131" i="7"/>
  <c r="R123" i="7"/>
  <c r="P123" i="7"/>
  <c r="R115" i="7"/>
  <c r="P115" i="7"/>
  <c r="R107" i="7"/>
  <c r="P107" i="7"/>
  <c r="R99" i="7"/>
  <c r="P99" i="7"/>
  <c r="R91" i="7"/>
  <c r="P91" i="7"/>
  <c r="R83" i="7"/>
  <c r="P83" i="7"/>
  <c r="R75" i="7"/>
  <c r="P75" i="7"/>
  <c r="R67" i="7"/>
  <c r="P67" i="7"/>
  <c r="R59" i="7"/>
  <c r="P59" i="7"/>
  <c r="R51" i="7"/>
  <c r="P51" i="7"/>
  <c r="R43" i="7"/>
  <c r="P43" i="7"/>
  <c r="R35" i="7"/>
  <c r="P35" i="7"/>
  <c r="R27" i="7"/>
  <c r="P27" i="7"/>
  <c r="R19" i="7"/>
  <c r="P19" i="7"/>
  <c r="R11" i="7"/>
  <c r="P11" i="7"/>
  <c r="P294" i="7"/>
  <c r="R294" i="7"/>
  <c r="P246" i="7"/>
  <c r="R246" i="7"/>
  <c r="P206" i="7"/>
  <c r="R206" i="7"/>
  <c r="P166" i="7"/>
  <c r="R166" i="7"/>
  <c r="P285" i="7"/>
  <c r="R285" i="7"/>
  <c r="P253" i="7"/>
  <c r="R253" i="7"/>
  <c r="P213" i="7"/>
  <c r="R213" i="7"/>
  <c r="P173" i="7"/>
  <c r="R173" i="7"/>
  <c r="P93" i="7"/>
  <c r="R93" i="7"/>
  <c r="R282" i="7"/>
  <c r="P282" i="7"/>
  <c r="R242" i="7"/>
  <c r="P242" i="7"/>
  <c r="R138" i="7"/>
  <c r="P138" i="7"/>
  <c r="R130" i="7"/>
  <c r="P130" i="7"/>
  <c r="R122" i="7"/>
  <c r="P122" i="7"/>
  <c r="P114" i="7"/>
  <c r="R114" i="7"/>
  <c r="R106" i="7"/>
  <c r="P106" i="7"/>
  <c r="R98" i="7"/>
  <c r="P98" i="7"/>
  <c r="R90" i="7"/>
  <c r="P90" i="7"/>
  <c r="R82" i="7"/>
  <c r="P82" i="7"/>
  <c r="R74" i="7"/>
  <c r="P74" i="7"/>
  <c r="R66" i="7"/>
  <c r="P66" i="7"/>
  <c r="P58" i="7"/>
  <c r="R58" i="7"/>
  <c r="R50" i="7"/>
  <c r="P50" i="7"/>
  <c r="R42" i="7"/>
  <c r="P42" i="7"/>
  <c r="R34" i="7"/>
  <c r="P34" i="7"/>
  <c r="R26" i="7"/>
  <c r="P26" i="7"/>
  <c r="R18" i="7"/>
  <c r="P18" i="7"/>
  <c r="R10" i="7"/>
  <c r="P10" i="7"/>
  <c r="P278" i="7"/>
  <c r="R278" i="7"/>
  <c r="R230" i="7"/>
  <c r="P230" i="7"/>
  <c r="P182" i="7"/>
  <c r="R182" i="7"/>
  <c r="R158" i="7"/>
  <c r="P158" i="7"/>
  <c r="P261" i="7"/>
  <c r="R261" i="7"/>
  <c r="P221" i="7"/>
  <c r="R221" i="7"/>
  <c r="P181" i="7"/>
  <c r="R181" i="7"/>
  <c r="P117" i="7"/>
  <c r="R117" i="7"/>
  <c r="R290" i="7"/>
  <c r="P290" i="7"/>
  <c r="R266" i="7"/>
  <c r="P266" i="7"/>
  <c r="R250" i="7"/>
  <c r="P250" i="7"/>
  <c r="R226" i="7"/>
  <c r="P226" i="7"/>
  <c r="P210" i="7"/>
  <c r="R210" i="7"/>
  <c r="R194" i="7"/>
  <c r="P194" i="7"/>
  <c r="R186" i="7"/>
  <c r="P186" i="7"/>
  <c r="R170" i="7"/>
  <c r="P170" i="7"/>
  <c r="R162" i="7"/>
  <c r="P162" i="7"/>
  <c r="P154" i="7"/>
  <c r="R154" i="7"/>
  <c r="R146" i="7"/>
  <c r="P146" i="7"/>
  <c r="R297" i="7"/>
  <c r="P297" i="7"/>
  <c r="R289" i="7"/>
  <c r="P289" i="7"/>
  <c r="R281" i="7"/>
  <c r="P281" i="7"/>
  <c r="R273" i="7"/>
  <c r="P273" i="7"/>
  <c r="R265" i="7"/>
  <c r="P265" i="7"/>
  <c r="R257" i="7"/>
  <c r="P257" i="7"/>
  <c r="R249" i="7"/>
  <c r="P249" i="7"/>
  <c r="R241" i="7"/>
  <c r="P241" i="7"/>
  <c r="R233" i="7"/>
  <c r="P233" i="7"/>
  <c r="R225" i="7"/>
  <c r="P225" i="7"/>
  <c r="R217" i="7"/>
  <c r="P217" i="7"/>
  <c r="R209" i="7"/>
  <c r="P209" i="7"/>
  <c r="R201" i="7"/>
  <c r="P201" i="7"/>
  <c r="R193" i="7"/>
  <c r="P193" i="7"/>
  <c r="R185" i="7"/>
  <c r="P185" i="7"/>
  <c r="R177" i="7"/>
  <c r="P177" i="7"/>
  <c r="R169" i="7"/>
  <c r="P169" i="7"/>
  <c r="R161" i="7"/>
  <c r="P161" i="7"/>
  <c r="R153" i="7"/>
  <c r="P153" i="7"/>
  <c r="R145" i="7"/>
  <c r="P145" i="7"/>
  <c r="R137" i="7"/>
  <c r="P137" i="7"/>
  <c r="R129" i="7"/>
  <c r="P129" i="7"/>
  <c r="R121" i="7"/>
  <c r="P121" i="7"/>
  <c r="R113" i="7"/>
  <c r="P113" i="7"/>
  <c r="R105" i="7"/>
  <c r="P105" i="7"/>
  <c r="R97" i="7"/>
  <c r="P97" i="7"/>
  <c r="R89" i="7"/>
  <c r="P89" i="7"/>
  <c r="R81" i="7"/>
  <c r="P81" i="7"/>
  <c r="R73" i="7"/>
  <c r="P73" i="7"/>
  <c r="R65" i="7"/>
  <c r="P65" i="7"/>
  <c r="R57" i="7"/>
  <c r="P57" i="7"/>
  <c r="R49" i="7"/>
  <c r="P49" i="7"/>
  <c r="R41" i="7"/>
  <c r="P41" i="7"/>
  <c r="R33" i="7"/>
  <c r="P33" i="7"/>
  <c r="R25" i="7"/>
  <c r="P25" i="7"/>
  <c r="R17" i="7"/>
  <c r="P17" i="7"/>
  <c r="R9" i="7"/>
  <c r="P9" i="7"/>
  <c r="R286" i="7"/>
  <c r="P286" i="7"/>
  <c r="P238" i="7"/>
  <c r="R238" i="7"/>
  <c r="P198" i="7"/>
  <c r="R198" i="7"/>
  <c r="P142" i="7"/>
  <c r="R142" i="7"/>
  <c r="P277" i="7"/>
  <c r="R277" i="7"/>
  <c r="P237" i="7"/>
  <c r="R237" i="7"/>
  <c r="P197" i="7"/>
  <c r="R197" i="7"/>
  <c r="P157" i="7"/>
  <c r="R157" i="7"/>
  <c r="P125" i="7"/>
  <c r="R125" i="7"/>
  <c r="R298" i="7"/>
  <c r="P298" i="7"/>
  <c r="R274" i="7"/>
  <c r="P274" i="7"/>
  <c r="R258" i="7"/>
  <c r="P258" i="7"/>
  <c r="R234" i="7"/>
  <c r="P234" i="7"/>
  <c r="R218" i="7"/>
  <c r="P218" i="7"/>
  <c r="R202" i="7"/>
  <c r="P202" i="7"/>
  <c r="R178" i="7"/>
  <c r="P178" i="7"/>
  <c r="P296" i="7"/>
  <c r="R296" i="7"/>
  <c r="P288" i="7"/>
  <c r="R288" i="7"/>
  <c r="P280" i="7"/>
  <c r="R280" i="7"/>
  <c r="P272" i="7"/>
  <c r="R272" i="7"/>
  <c r="P264" i="7"/>
  <c r="R264" i="7"/>
  <c r="P256" i="7"/>
  <c r="R256" i="7"/>
  <c r="P248" i="7"/>
  <c r="R248" i="7"/>
  <c r="P240" i="7"/>
  <c r="R240" i="7"/>
  <c r="P232" i="7"/>
  <c r="R232" i="7"/>
  <c r="P224" i="7"/>
  <c r="R224" i="7"/>
  <c r="P216" i="7"/>
  <c r="R216" i="7"/>
  <c r="P208" i="7"/>
  <c r="R208" i="7"/>
  <c r="P200" i="7"/>
  <c r="R200" i="7"/>
  <c r="P192" i="7"/>
  <c r="R192" i="7"/>
  <c r="P184" i="7"/>
  <c r="R184" i="7"/>
  <c r="P176" i="7"/>
  <c r="R176" i="7"/>
  <c r="P168" i="7"/>
  <c r="R168" i="7"/>
  <c r="P160" i="7"/>
  <c r="R160" i="7"/>
  <c r="P152" i="7"/>
  <c r="R152" i="7"/>
  <c r="P144" i="7"/>
  <c r="R144" i="7"/>
  <c r="P136" i="7"/>
  <c r="R136" i="7"/>
  <c r="P128" i="7"/>
  <c r="R128" i="7"/>
  <c r="P120" i="7"/>
  <c r="R120" i="7"/>
  <c r="P112" i="7"/>
  <c r="R112" i="7"/>
  <c r="P104" i="7"/>
  <c r="R104" i="7"/>
  <c r="P96" i="7"/>
  <c r="R96" i="7"/>
  <c r="P88" i="7"/>
  <c r="R88" i="7"/>
  <c r="P80" i="7"/>
  <c r="R80" i="7"/>
  <c r="P72" i="7"/>
  <c r="R72" i="7"/>
  <c r="P64" i="7"/>
  <c r="R64" i="7"/>
  <c r="P56" i="7"/>
  <c r="R56" i="7"/>
  <c r="P48" i="7"/>
  <c r="R48" i="7"/>
  <c r="P40" i="7"/>
  <c r="R40" i="7"/>
  <c r="P32" i="7"/>
  <c r="R32" i="7"/>
  <c r="P24" i="7"/>
  <c r="R24" i="7"/>
  <c r="P16" i="7"/>
  <c r="R16" i="7"/>
  <c r="M12" i="12"/>
  <c r="N12" i="12" s="1"/>
  <c r="O12" i="12" s="1"/>
  <c r="M13" i="12"/>
  <c r="N13" i="12" s="1"/>
  <c r="O13" i="12" s="1"/>
  <c r="M21" i="12"/>
  <c r="N21" i="12" s="1"/>
  <c r="O21" i="12" s="1"/>
  <c r="M29" i="12"/>
  <c r="N29" i="12" s="1"/>
  <c r="O29" i="12" s="1"/>
  <c r="M37" i="12"/>
  <c r="N37" i="12" s="1"/>
  <c r="O37" i="12" s="1"/>
  <c r="M45" i="12"/>
  <c r="N45" i="12" s="1"/>
  <c r="O45" i="12" s="1"/>
  <c r="M53" i="12"/>
  <c r="N53" i="12" s="1"/>
  <c r="O53" i="12" s="1"/>
  <c r="M61" i="12"/>
  <c r="N61" i="12" s="1"/>
  <c r="O61" i="12" s="1"/>
  <c r="M69" i="12"/>
  <c r="N69" i="12" s="1"/>
  <c r="O69" i="12" s="1"/>
  <c r="M77" i="12"/>
  <c r="N77" i="12" s="1"/>
  <c r="O77" i="12" s="1"/>
  <c r="M85" i="12"/>
  <c r="N85" i="12" s="1"/>
  <c r="O85" i="12" s="1"/>
  <c r="M93" i="12"/>
  <c r="N93" i="12" s="1"/>
  <c r="O93" i="12" s="1"/>
  <c r="M101" i="12"/>
  <c r="N101" i="12" s="1"/>
  <c r="O101" i="12" s="1"/>
  <c r="M109" i="12"/>
  <c r="N109" i="12" s="1"/>
  <c r="O109" i="12" s="1"/>
  <c r="M117" i="12"/>
  <c r="N117" i="12" s="1"/>
  <c r="O117" i="12" s="1"/>
  <c r="M125" i="12"/>
  <c r="N125" i="12" s="1"/>
  <c r="O125" i="12" s="1"/>
  <c r="M133" i="12"/>
  <c r="N133" i="12" s="1"/>
  <c r="O133" i="12" s="1"/>
  <c r="M141" i="12"/>
  <c r="N141" i="12" s="1"/>
  <c r="O141" i="12" s="1"/>
  <c r="M149" i="12"/>
  <c r="N149" i="12" s="1"/>
  <c r="O149" i="12" s="1"/>
  <c r="M157" i="12"/>
  <c r="N157" i="12" s="1"/>
  <c r="O157" i="12" s="1"/>
  <c r="M165" i="12"/>
  <c r="N165" i="12" s="1"/>
  <c r="O165" i="12" s="1"/>
  <c r="M173" i="12"/>
  <c r="N173" i="12" s="1"/>
  <c r="O173" i="12" s="1"/>
  <c r="M181" i="12"/>
  <c r="N181" i="12" s="1"/>
  <c r="O181" i="12" s="1"/>
  <c r="M189" i="12"/>
  <c r="N189" i="12" s="1"/>
  <c r="O189" i="12" s="1"/>
  <c r="M197" i="12"/>
  <c r="N197" i="12" s="1"/>
  <c r="O197" i="12" s="1"/>
  <c r="M205" i="12"/>
  <c r="N205" i="12" s="1"/>
  <c r="O205" i="12" s="1"/>
  <c r="M213" i="12"/>
  <c r="N213" i="12" s="1"/>
  <c r="O213" i="12" s="1"/>
  <c r="M221" i="12"/>
  <c r="N221" i="12" s="1"/>
  <c r="O221" i="12" s="1"/>
  <c r="M229" i="12"/>
  <c r="N229" i="12" s="1"/>
  <c r="O229" i="12" s="1"/>
  <c r="M237" i="12"/>
  <c r="N237" i="12" s="1"/>
  <c r="O237" i="12" s="1"/>
  <c r="M245" i="12"/>
  <c r="N245" i="12" s="1"/>
  <c r="O245" i="12" s="1"/>
  <c r="M253" i="12"/>
  <c r="N253" i="12" s="1"/>
  <c r="O253" i="12" s="1"/>
  <c r="M261" i="12"/>
  <c r="N261" i="12" s="1"/>
  <c r="O261" i="12" s="1"/>
  <c r="M269" i="12"/>
  <c r="N269" i="12" s="1"/>
  <c r="O269" i="12" s="1"/>
  <c r="M277" i="12"/>
  <c r="N277" i="12" s="1"/>
  <c r="O277" i="12" s="1"/>
  <c r="M285" i="12"/>
  <c r="N285" i="12" s="1"/>
  <c r="O285" i="12" s="1"/>
  <c r="M293" i="12"/>
  <c r="N293" i="12" s="1"/>
  <c r="O293" i="12" s="1"/>
  <c r="M301" i="12"/>
  <c r="N301" i="12" s="1"/>
  <c r="O301" i="12" s="1"/>
  <c r="M14" i="12"/>
  <c r="N14" i="12" s="1"/>
  <c r="O14" i="12" s="1"/>
  <c r="M22" i="12"/>
  <c r="N22" i="12" s="1"/>
  <c r="O22" i="12" s="1"/>
  <c r="M30" i="12"/>
  <c r="N30" i="12" s="1"/>
  <c r="O30" i="12" s="1"/>
  <c r="M38" i="12"/>
  <c r="N38" i="12" s="1"/>
  <c r="O38" i="12" s="1"/>
  <c r="M46" i="12"/>
  <c r="N46" i="12" s="1"/>
  <c r="O46" i="12" s="1"/>
  <c r="M54" i="12"/>
  <c r="N54" i="12" s="1"/>
  <c r="O54" i="12" s="1"/>
  <c r="M62" i="12"/>
  <c r="N62" i="12" s="1"/>
  <c r="O62" i="12" s="1"/>
  <c r="M70" i="12"/>
  <c r="N70" i="12" s="1"/>
  <c r="O70" i="12" s="1"/>
  <c r="M78" i="12"/>
  <c r="N78" i="12" s="1"/>
  <c r="O78" i="12" s="1"/>
  <c r="M86" i="12"/>
  <c r="N86" i="12" s="1"/>
  <c r="O86" i="12" s="1"/>
  <c r="M94" i="12"/>
  <c r="N94" i="12" s="1"/>
  <c r="O94" i="12" s="1"/>
  <c r="M102" i="12"/>
  <c r="N102" i="12" s="1"/>
  <c r="O102" i="12" s="1"/>
  <c r="M110" i="12"/>
  <c r="N110" i="12" s="1"/>
  <c r="O110" i="12" s="1"/>
  <c r="M118" i="12"/>
  <c r="N118" i="12" s="1"/>
  <c r="O118" i="12" s="1"/>
  <c r="M126" i="12"/>
  <c r="N126" i="12" s="1"/>
  <c r="O126" i="12" s="1"/>
  <c r="M134" i="12"/>
  <c r="N134" i="12" s="1"/>
  <c r="O134" i="12" s="1"/>
  <c r="M142" i="12"/>
  <c r="N142" i="12" s="1"/>
  <c r="O142" i="12" s="1"/>
  <c r="M150" i="12"/>
  <c r="N150" i="12" s="1"/>
  <c r="O150" i="12" s="1"/>
  <c r="M158" i="12"/>
  <c r="N158" i="12" s="1"/>
  <c r="O158" i="12" s="1"/>
  <c r="M166" i="12"/>
  <c r="N166" i="12" s="1"/>
  <c r="O166" i="12" s="1"/>
  <c r="M174" i="12"/>
  <c r="N174" i="12" s="1"/>
  <c r="O174" i="12" s="1"/>
  <c r="M182" i="12"/>
  <c r="N182" i="12" s="1"/>
  <c r="O182" i="12" s="1"/>
  <c r="M190" i="12"/>
  <c r="N190" i="12" s="1"/>
  <c r="O190" i="12" s="1"/>
  <c r="M198" i="12"/>
  <c r="N198" i="12" s="1"/>
  <c r="O198" i="12" s="1"/>
  <c r="M206" i="12"/>
  <c r="N206" i="12" s="1"/>
  <c r="O206" i="12" s="1"/>
  <c r="M214" i="12"/>
  <c r="N214" i="12" s="1"/>
  <c r="O214" i="12" s="1"/>
  <c r="M222" i="12"/>
  <c r="N222" i="12" s="1"/>
  <c r="O222" i="12" s="1"/>
  <c r="M230" i="12"/>
  <c r="N230" i="12" s="1"/>
  <c r="O230" i="12" s="1"/>
  <c r="M238" i="12"/>
  <c r="N238" i="12" s="1"/>
  <c r="O238" i="12" s="1"/>
  <c r="M246" i="12"/>
  <c r="N246" i="12" s="1"/>
  <c r="O246" i="12" s="1"/>
  <c r="M254" i="12"/>
  <c r="N254" i="12" s="1"/>
  <c r="O254" i="12" s="1"/>
  <c r="M262" i="12"/>
  <c r="N262" i="12" s="1"/>
  <c r="O262" i="12" s="1"/>
  <c r="M270" i="12"/>
  <c r="N270" i="12" s="1"/>
  <c r="O270" i="12" s="1"/>
  <c r="M278" i="12"/>
  <c r="N278" i="12" s="1"/>
  <c r="O278" i="12" s="1"/>
  <c r="M286" i="12"/>
  <c r="N286" i="12" s="1"/>
  <c r="O286" i="12" s="1"/>
  <c r="M294" i="12"/>
  <c r="N294" i="12" s="1"/>
  <c r="O294" i="12" s="1"/>
  <c r="M302" i="12"/>
  <c r="N302" i="12" s="1"/>
  <c r="O302" i="12" s="1"/>
  <c r="M15" i="12"/>
  <c r="N15" i="12" s="1"/>
  <c r="O15" i="12" s="1"/>
  <c r="M23" i="12"/>
  <c r="N23" i="12" s="1"/>
  <c r="O23" i="12" s="1"/>
  <c r="M31" i="12"/>
  <c r="N31" i="12" s="1"/>
  <c r="O31" i="12" s="1"/>
  <c r="M39" i="12"/>
  <c r="N39" i="12" s="1"/>
  <c r="O39" i="12" s="1"/>
  <c r="M47" i="12"/>
  <c r="N47" i="12" s="1"/>
  <c r="O47" i="12" s="1"/>
  <c r="M55" i="12"/>
  <c r="N55" i="12" s="1"/>
  <c r="O55" i="12" s="1"/>
  <c r="M63" i="12"/>
  <c r="N63" i="12" s="1"/>
  <c r="O63" i="12" s="1"/>
  <c r="M71" i="12"/>
  <c r="N71" i="12" s="1"/>
  <c r="O71" i="12" s="1"/>
  <c r="M79" i="12"/>
  <c r="N79" i="12" s="1"/>
  <c r="O79" i="12" s="1"/>
  <c r="M87" i="12"/>
  <c r="N87" i="12" s="1"/>
  <c r="O87" i="12" s="1"/>
  <c r="M95" i="12"/>
  <c r="N95" i="12" s="1"/>
  <c r="O95" i="12" s="1"/>
  <c r="M103" i="12"/>
  <c r="N103" i="12" s="1"/>
  <c r="O103" i="12" s="1"/>
  <c r="M111" i="12"/>
  <c r="N111" i="12" s="1"/>
  <c r="O111" i="12" s="1"/>
  <c r="M119" i="12"/>
  <c r="N119" i="12" s="1"/>
  <c r="O119" i="12" s="1"/>
  <c r="M127" i="12"/>
  <c r="N127" i="12" s="1"/>
  <c r="O127" i="12" s="1"/>
  <c r="M135" i="12"/>
  <c r="N135" i="12" s="1"/>
  <c r="O135" i="12" s="1"/>
  <c r="M143" i="12"/>
  <c r="N143" i="12" s="1"/>
  <c r="O143" i="12" s="1"/>
  <c r="M151" i="12"/>
  <c r="N151" i="12" s="1"/>
  <c r="O151" i="12" s="1"/>
  <c r="M159" i="12"/>
  <c r="N159" i="12" s="1"/>
  <c r="O159" i="12" s="1"/>
  <c r="M167" i="12"/>
  <c r="N167" i="12" s="1"/>
  <c r="O167" i="12" s="1"/>
  <c r="M175" i="12"/>
  <c r="N175" i="12" s="1"/>
  <c r="O175" i="12" s="1"/>
  <c r="M183" i="12"/>
  <c r="N183" i="12" s="1"/>
  <c r="O183" i="12" s="1"/>
  <c r="M191" i="12"/>
  <c r="N191" i="12" s="1"/>
  <c r="O191" i="12" s="1"/>
  <c r="M199" i="12"/>
  <c r="N199" i="12" s="1"/>
  <c r="O199" i="12" s="1"/>
  <c r="M207" i="12"/>
  <c r="N207" i="12" s="1"/>
  <c r="O207" i="12" s="1"/>
  <c r="M215" i="12"/>
  <c r="N215" i="12" s="1"/>
  <c r="O215" i="12" s="1"/>
  <c r="M223" i="12"/>
  <c r="N223" i="12" s="1"/>
  <c r="O223" i="12" s="1"/>
  <c r="M231" i="12"/>
  <c r="N231" i="12" s="1"/>
  <c r="O231" i="12" s="1"/>
  <c r="M239" i="12"/>
  <c r="N239" i="12" s="1"/>
  <c r="O239" i="12" s="1"/>
  <c r="M247" i="12"/>
  <c r="N247" i="12" s="1"/>
  <c r="O247" i="12" s="1"/>
  <c r="M255" i="12"/>
  <c r="N255" i="12" s="1"/>
  <c r="O255" i="12" s="1"/>
  <c r="M263" i="12"/>
  <c r="N263" i="12" s="1"/>
  <c r="O263" i="12" s="1"/>
  <c r="M271" i="12"/>
  <c r="N271" i="12" s="1"/>
  <c r="O271" i="12" s="1"/>
  <c r="M279" i="12"/>
  <c r="N279" i="12" s="1"/>
  <c r="O279" i="12" s="1"/>
  <c r="M287" i="12"/>
  <c r="N287" i="12" s="1"/>
  <c r="O287" i="12" s="1"/>
  <c r="M295" i="12"/>
  <c r="N295" i="12" s="1"/>
  <c r="O295" i="12" s="1"/>
  <c r="M303" i="12"/>
  <c r="N303" i="12" s="1"/>
  <c r="O303" i="12" s="1"/>
  <c r="M17" i="12"/>
  <c r="N17" i="12" s="1"/>
  <c r="O17" i="12" s="1"/>
  <c r="M25" i="12"/>
  <c r="N25" i="12" s="1"/>
  <c r="O25" i="12" s="1"/>
  <c r="M33" i="12"/>
  <c r="N33" i="12" s="1"/>
  <c r="O33" i="12" s="1"/>
  <c r="M41" i="12"/>
  <c r="N41" i="12" s="1"/>
  <c r="O41" i="12" s="1"/>
  <c r="M49" i="12"/>
  <c r="N49" i="12" s="1"/>
  <c r="O49" i="12" s="1"/>
  <c r="M57" i="12"/>
  <c r="N57" i="12" s="1"/>
  <c r="O57" i="12" s="1"/>
  <c r="M65" i="12"/>
  <c r="N65" i="12" s="1"/>
  <c r="O65" i="12" s="1"/>
  <c r="M73" i="12"/>
  <c r="N73" i="12" s="1"/>
  <c r="O73" i="12" s="1"/>
  <c r="M81" i="12"/>
  <c r="N81" i="12" s="1"/>
  <c r="O81" i="12" s="1"/>
  <c r="M89" i="12"/>
  <c r="N89" i="12" s="1"/>
  <c r="O89" i="12" s="1"/>
  <c r="M97" i="12"/>
  <c r="N97" i="12" s="1"/>
  <c r="O97" i="12" s="1"/>
  <c r="M105" i="12"/>
  <c r="N105" i="12" s="1"/>
  <c r="O105" i="12" s="1"/>
  <c r="M113" i="12"/>
  <c r="N113" i="12" s="1"/>
  <c r="O113" i="12" s="1"/>
  <c r="M121" i="12"/>
  <c r="N121" i="12" s="1"/>
  <c r="O121" i="12" s="1"/>
  <c r="M129" i="12"/>
  <c r="N129" i="12" s="1"/>
  <c r="O129" i="12" s="1"/>
  <c r="M137" i="12"/>
  <c r="N137" i="12" s="1"/>
  <c r="O137" i="12" s="1"/>
  <c r="M145" i="12"/>
  <c r="N145" i="12" s="1"/>
  <c r="O145" i="12" s="1"/>
  <c r="M153" i="12"/>
  <c r="N153" i="12" s="1"/>
  <c r="O153" i="12" s="1"/>
  <c r="M161" i="12"/>
  <c r="N161" i="12" s="1"/>
  <c r="O161" i="12" s="1"/>
  <c r="M169" i="12"/>
  <c r="N169" i="12" s="1"/>
  <c r="O169" i="12" s="1"/>
  <c r="M177" i="12"/>
  <c r="N177" i="12" s="1"/>
  <c r="O177" i="12" s="1"/>
  <c r="M185" i="12"/>
  <c r="N185" i="12" s="1"/>
  <c r="O185" i="12" s="1"/>
  <c r="M193" i="12"/>
  <c r="N193" i="12" s="1"/>
  <c r="O193" i="12" s="1"/>
  <c r="M201" i="12"/>
  <c r="N201" i="12" s="1"/>
  <c r="O201" i="12" s="1"/>
  <c r="M209" i="12"/>
  <c r="N209" i="12" s="1"/>
  <c r="O209" i="12" s="1"/>
  <c r="M217" i="12"/>
  <c r="N217" i="12" s="1"/>
  <c r="O217" i="12" s="1"/>
  <c r="M225" i="12"/>
  <c r="N225" i="12" s="1"/>
  <c r="O225" i="12" s="1"/>
  <c r="M233" i="12"/>
  <c r="N233" i="12" s="1"/>
  <c r="O233" i="12" s="1"/>
  <c r="M241" i="12"/>
  <c r="N241" i="12" s="1"/>
  <c r="O241" i="12" s="1"/>
  <c r="M249" i="12"/>
  <c r="N249" i="12" s="1"/>
  <c r="O249" i="12" s="1"/>
  <c r="M257" i="12"/>
  <c r="N257" i="12" s="1"/>
  <c r="O257" i="12" s="1"/>
  <c r="M265" i="12"/>
  <c r="N265" i="12" s="1"/>
  <c r="O265" i="12" s="1"/>
  <c r="M273" i="12"/>
  <c r="N273" i="12" s="1"/>
  <c r="O273" i="12" s="1"/>
  <c r="M281" i="12"/>
  <c r="N281" i="12" s="1"/>
  <c r="O281" i="12" s="1"/>
  <c r="M289" i="12"/>
  <c r="N289" i="12" s="1"/>
  <c r="O289" i="12" s="1"/>
  <c r="M297" i="12"/>
  <c r="N297" i="12" s="1"/>
  <c r="O297" i="12" s="1"/>
  <c r="M18" i="12"/>
  <c r="N18" i="12" s="1"/>
  <c r="O18" i="12" s="1"/>
  <c r="M26" i="12"/>
  <c r="N26" i="12" s="1"/>
  <c r="O26" i="12" s="1"/>
  <c r="M34" i="12"/>
  <c r="N34" i="12" s="1"/>
  <c r="O34" i="12" s="1"/>
  <c r="M42" i="12"/>
  <c r="N42" i="12" s="1"/>
  <c r="O42" i="12" s="1"/>
  <c r="M50" i="12"/>
  <c r="N50" i="12" s="1"/>
  <c r="O50" i="12" s="1"/>
  <c r="M58" i="12"/>
  <c r="N58" i="12" s="1"/>
  <c r="O58" i="12" s="1"/>
  <c r="M66" i="12"/>
  <c r="N66" i="12" s="1"/>
  <c r="O66" i="12" s="1"/>
  <c r="M74" i="12"/>
  <c r="N74" i="12" s="1"/>
  <c r="O74" i="12" s="1"/>
  <c r="M82" i="12"/>
  <c r="N82" i="12" s="1"/>
  <c r="O82" i="12" s="1"/>
  <c r="M90" i="12"/>
  <c r="N90" i="12" s="1"/>
  <c r="O90" i="12" s="1"/>
  <c r="M98" i="12"/>
  <c r="N98" i="12" s="1"/>
  <c r="O98" i="12" s="1"/>
  <c r="M106" i="12"/>
  <c r="N106" i="12" s="1"/>
  <c r="O106" i="12" s="1"/>
  <c r="M114" i="12"/>
  <c r="N114" i="12" s="1"/>
  <c r="O114" i="12" s="1"/>
  <c r="M122" i="12"/>
  <c r="N122" i="12" s="1"/>
  <c r="O122" i="12" s="1"/>
  <c r="M130" i="12"/>
  <c r="N130" i="12" s="1"/>
  <c r="O130" i="12" s="1"/>
  <c r="M138" i="12"/>
  <c r="N138" i="12" s="1"/>
  <c r="O138" i="12" s="1"/>
  <c r="M146" i="12"/>
  <c r="N146" i="12" s="1"/>
  <c r="O146" i="12" s="1"/>
  <c r="M154" i="12"/>
  <c r="N154" i="12" s="1"/>
  <c r="O154" i="12" s="1"/>
  <c r="M162" i="12"/>
  <c r="N162" i="12" s="1"/>
  <c r="O162" i="12" s="1"/>
  <c r="M170" i="12"/>
  <c r="N170" i="12" s="1"/>
  <c r="O170" i="12" s="1"/>
  <c r="M178" i="12"/>
  <c r="N178" i="12" s="1"/>
  <c r="O178" i="12" s="1"/>
  <c r="M186" i="12"/>
  <c r="N186" i="12" s="1"/>
  <c r="O186" i="12" s="1"/>
  <c r="M194" i="12"/>
  <c r="N194" i="12" s="1"/>
  <c r="O194" i="12" s="1"/>
  <c r="M202" i="12"/>
  <c r="N202" i="12" s="1"/>
  <c r="O202" i="12" s="1"/>
  <c r="M210" i="12"/>
  <c r="N210" i="12" s="1"/>
  <c r="O210" i="12" s="1"/>
  <c r="M218" i="12"/>
  <c r="N218" i="12" s="1"/>
  <c r="O218" i="12" s="1"/>
  <c r="M226" i="12"/>
  <c r="N226" i="12" s="1"/>
  <c r="O226" i="12" s="1"/>
  <c r="M234" i="12"/>
  <c r="N234" i="12" s="1"/>
  <c r="O234" i="12" s="1"/>
  <c r="M242" i="12"/>
  <c r="N242" i="12" s="1"/>
  <c r="O242" i="12" s="1"/>
  <c r="M250" i="12"/>
  <c r="N250" i="12" s="1"/>
  <c r="O250" i="12" s="1"/>
  <c r="M258" i="12"/>
  <c r="N258" i="12" s="1"/>
  <c r="O258" i="12" s="1"/>
  <c r="M266" i="12"/>
  <c r="N266" i="12" s="1"/>
  <c r="O266" i="12" s="1"/>
  <c r="M274" i="12"/>
  <c r="N274" i="12" s="1"/>
  <c r="O274" i="12" s="1"/>
  <c r="M282" i="12"/>
  <c r="N282" i="12" s="1"/>
  <c r="O282" i="12" s="1"/>
  <c r="M290" i="12"/>
  <c r="N290" i="12" s="1"/>
  <c r="O290" i="12" s="1"/>
  <c r="M298" i="12"/>
  <c r="N298" i="12" s="1"/>
  <c r="O298" i="12" s="1"/>
  <c r="M19" i="12"/>
  <c r="N19" i="12" s="1"/>
  <c r="O19" i="12" s="1"/>
  <c r="M27" i="12"/>
  <c r="N27" i="12" s="1"/>
  <c r="O27" i="12" s="1"/>
  <c r="M35" i="12"/>
  <c r="N35" i="12" s="1"/>
  <c r="O35" i="12" s="1"/>
  <c r="M43" i="12"/>
  <c r="N43" i="12" s="1"/>
  <c r="O43" i="12" s="1"/>
  <c r="M51" i="12"/>
  <c r="N51" i="12" s="1"/>
  <c r="O51" i="12" s="1"/>
  <c r="M59" i="12"/>
  <c r="N59" i="12" s="1"/>
  <c r="O59" i="12" s="1"/>
  <c r="M67" i="12"/>
  <c r="N67" i="12" s="1"/>
  <c r="O67" i="12" s="1"/>
  <c r="M75" i="12"/>
  <c r="N75" i="12" s="1"/>
  <c r="O75" i="12" s="1"/>
  <c r="M83" i="12"/>
  <c r="N83" i="12" s="1"/>
  <c r="O83" i="12" s="1"/>
  <c r="M91" i="12"/>
  <c r="N91" i="12" s="1"/>
  <c r="O91" i="12" s="1"/>
  <c r="M99" i="12"/>
  <c r="N99" i="12" s="1"/>
  <c r="O99" i="12" s="1"/>
  <c r="M107" i="12"/>
  <c r="N107" i="12" s="1"/>
  <c r="O107" i="12" s="1"/>
  <c r="M115" i="12"/>
  <c r="N115" i="12" s="1"/>
  <c r="O115" i="12" s="1"/>
  <c r="M123" i="12"/>
  <c r="N123" i="12" s="1"/>
  <c r="O123" i="12" s="1"/>
  <c r="M131" i="12"/>
  <c r="N131" i="12" s="1"/>
  <c r="O131" i="12" s="1"/>
  <c r="M139" i="12"/>
  <c r="N139" i="12" s="1"/>
  <c r="O139" i="12" s="1"/>
  <c r="M147" i="12"/>
  <c r="N147" i="12" s="1"/>
  <c r="O147" i="12" s="1"/>
  <c r="M155" i="12"/>
  <c r="N155" i="12" s="1"/>
  <c r="O155" i="12" s="1"/>
  <c r="M163" i="12"/>
  <c r="N163" i="12" s="1"/>
  <c r="O163" i="12" s="1"/>
  <c r="M171" i="12"/>
  <c r="N171" i="12" s="1"/>
  <c r="O171" i="12" s="1"/>
  <c r="M179" i="12"/>
  <c r="N179" i="12" s="1"/>
  <c r="O179" i="12" s="1"/>
  <c r="M187" i="12"/>
  <c r="N187" i="12" s="1"/>
  <c r="O187" i="12" s="1"/>
  <c r="M195" i="12"/>
  <c r="N195" i="12" s="1"/>
  <c r="O195" i="12" s="1"/>
  <c r="M203" i="12"/>
  <c r="N203" i="12" s="1"/>
  <c r="O203" i="12" s="1"/>
  <c r="M211" i="12"/>
  <c r="N211" i="12" s="1"/>
  <c r="O211" i="12" s="1"/>
  <c r="M219" i="12"/>
  <c r="N219" i="12" s="1"/>
  <c r="O219" i="12" s="1"/>
  <c r="M227" i="12"/>
  <c r="N227" i="12" s="1"/>
  <c r="O227" i="12" s="1"/>
  <c r="M235" i="12"/>
  <c r="N235" i="12" s="1"/>
  <c r="O235" i="12" s="1"/>
  <c r="M243" i="12"/>
  <c r="N243" i="12" s="1"/>
  <c r="O243" i="12" s="1"/>
  <c r="M251" i="12"/>
  <c r="N251" i="12" s="1"/>
  <c r="O251" i="12" s="1"/>
  <c r="M259" i="12"/>
  <c r="N259" i="12" s="1"/>
  <c r="O259" i="12" s="1"/>
  <c r="M267" i="12"/>
  <c r="N267" i="12" s="1"/>
  <c r="O267" i="12" s="1"/>
  <c r="M275" i="12"/>
  <c r="N275" i="12" s="1"/>
  <c r="O275" i="12" s="1"/>
  <c r="M283" i="12"/>
  <c r="N283" i="12" s="1"/>
  <c r="O283" i="12" s="1"/>
  <c r="M291" i="12"/>
  <c r="N291" i="12" s="1"/>
  <c r="O291" i="12" s="1"/>
  <c r="M16" i="12"/>
  <c r="N16" i="12" s="1"/>
  <c r="O16" i="12" s="1"/>
  <c r="M48" i="12"/>
  <c r="N48" i="12" s="1"/>
  <c r="O48" i="12" s="1"/>
  <c r="M80" i="12"/>
  <c r="N80" i="12" s="1"/>
  <c r="O80" i="12" s="1"/>
  <c r="M112" i="12"/>
  <c r="N112" i="12" s="1"/>
  <c r="O112" i="12" s="1"/>
  <c r="M144" i="12"/>
  <c r="N144" i="12" s="1"/>
  <c r="O144" i="12" s="1"/>
  <c r="M176" i="12"/>
  <c r="N176" i="12" s="1"/>
  <c r="O176" i="12" s="1"/>
  <c r="M208" i="12"/>
  <c r="N208" i="12" s="1"/>
  <c r="O208" i="12" s="1"/>
  <c r="M240" i="12"/>
  <c r="N240" i="12" s="1"/>
  <c r="O240" i="12" s="1"/>
  <c r="M272" i="12"/>
  <c r="N272" i="12" s="1"/>
  <c r="O272" i="12" s="1"/>
  <c r="M300" i="12"/>
  <c r="N300" i="12" s="1"/>
  <c r="O300" i="12" s="1"/>
  <c r="M60" i="12"/>
  <c r="N60" i="12" s="1"/>
  <c r="O60" i="12" s="1"/>
  <c r="M124" i="12"/>
  <c r="N124" i="12" s="1"/>
  <c r="O124" i="12" s="1"/>
  <c r="M188" i="12"/>
  <c r="N188" i="12" s="1"/>
  <c r="O188" i="12" s="1"/>
  <c r="M220" i="12"/>
  <c r="N220" i="12" s="1"/>
  <c r="O220" i="12" s="1"/>
  <c r="M284" i="12"/>
  <c r="N284" i="12" s="1"/>
  <c r="O284" i="12" s="1"/>
  <c r="M20" i="12"/>
  <c r="N20" i="12" s="1"/>
  <c r="O20" i="12" s="1"/>
  <c r="M52" i="12"/>
  <c r="N52" i="12" s="1"/>
  <c r="O52" i="12" s="1"/>
  <c r="M84" i="12"/>
  <c r="N84" i="12" s="1"/>
  <c r="O84" i="12" s="1"/>
  <c r="M116" i="12"/>
  <c r="N116" i="12" s="1"/>
  <c r="O116" i="12" s="1"/>
  <c r="M148" i="12"/>
  <c r="N148" i="12" s="1"/>
  <c r="O148" i="12" s="1"/>
  <c r="M180" i="12"/>
  <c r="N180" i="12" s="1"/>
  <c r="O180" i="12" s="1"/>
  <c r="M212" i="12"/>
  <c r="N212" i="12" s="1"/>
  <c r="O212" i="12" s="1"/>
  <c r="M244" i="12"/>
  <c r="N244" i="12" s="1"/>
  <c r="O244" i="12" s="1"/>
  <c r="M276" i="12"/>
  <c r="N276" i="12" s="1"/>
  <c r="O276" i="12" s="1"/>
  <c r="M304" i="12"/>
  <c r="N304" i="12" s="1"/>
  <c r="O304" i="12" s="1"/>
  <c r="M92" i="12"/>
  <c r="N92" i="12" s="1"/>
  <c r="O92" i="12" s="1"/>
  <c r="M24" i="12"/>
  <c r="N24" i="12" s="1"/>
  <c r="O24" i="12" s="1"/>
  <c r="M56" i="12"/>
  <c r="N56" i="12" s="1"/>
  <c r="O56" i="12" s="1"/>
  <c r="M88" i="12"/>
  <c r="N88" i="12" s="1"/>
  <c r="O88" i="12" s="1"/>
  <c r="M120" i="12"/>
  <c r="N120" i="12" s="1"/>
  <c r="O120" i="12" s="1"/>
  <c r="M152" i="12"/>
  <c r="N152" i="12" s="1"/>
  <c r="O152" i="12" s="1"/>
  <c r="M184" i="12"/>
  <c r="N184" i="12" s="1"/>
  <c r="O184" i="12" s="1"/>
  <c r="M216" i="12"/>
  <c r="N216" i="12" s="1"/>
  <c r="O216" i="12" s="1"/>
  <c r="M248" i="12"/>
  <c r="N248" i="12" s="1"/>
  <c r="O248" i="12" s="1"/>
  <c r="M280" i="12"/>
  <c r="N280" i="12" s="1"/>
  <c r="O280" i="12" s="1"/>
  <c r="M28" i="12"/>
  <c r="N28" i="12" s="1"/>
  <c r="O28" i="12" s="1"/>
  <c r="M156" i="12"/>
  <c r="N156" i="12" s="1"/>
  <c r="O156" i="12" s="1"/>
  <c r="M252" i="12"/>
  <c r="N252" i="12" s="1"/>
  <c r="O252" i="12" s="1"/>
  <c r="M32" i="12"/>
  <c r="N32" i="12" s="1"/>
  <c r="O32" i="12" s="1"/>
  <c r="M64" i="12"/>
  <c r="N64" i="12" s="1"/>
  <c r="O64" i="12" s="1"/>
  <c r="M96" i="12"/>
  <c r="N96" i="12" s="1"/>
  <c r="O96" i="12" s="1"/>
  <c r="M128" i="12"/>
  <c r="N128" i="12" s="1"/>
  <c r="O128" i="12" s="1"/>
  <c r="M160" i="12"/>
  <c r="N160" i="12" s="1"/>
  <c r="O160" i="12" s="1"/>
  <c r="M192" i="12"/>
  <c r="N192" i="12" s="1"/>
  <c r="O192" i="12" s="1"/>
  <c r="M224" i="12"/>
  <c r="N224" i="12" s="1"/>
  <c r="O224" i="12" s="1"/>
  <c r="M256" i="12"/>
  <c r="N256" i="12" s="1"/>
  <c r="O256" i="12" s="1"/>
  <c r="M288" i="12"/>
  <c r="N288" i="12" s="1"/>
  <c r="O288" i="12" s="1"/>
  <c r="M72" i="12"/>
  <c r="N72" i="12" s="1"/>
  <c r="O72" i="12" s="1"/>
  <c r="M76" i="12"/>
  <c r="N76" i="12" s="1"/>
  <c r="O76" i="12" s="1"/>
  <c r="M140" i="12"/>
  <c r="N140" i="12" s="1"/>
  <c r="O140" i="12" s="1"/>
  <c r="M204" i="12"/>
  <c r="N204" i="12" s="1"/>
  <c r="O204" i="12" s="1"/>
  <c r="M299" i="12"/>
  <c r="N299" i="12" s="1"/>
  <c r="O299" i="12" s="1"/>
  <c r="M36" i="12"/>
  <c r="N36" i="12" s="1"/>
  <c r="O36" i="12" s="1"/>
  <c r="M68" i="12"/>
  <c r="N68" i="12" s="1"/>
  <c r="O68" i="12" s="1"/>
  <c r="M100" i="12"/>
  <c r="N100" i="12" s="1"/>
  <c r="O100" i="12" s="1"/>
  <c r="M132" i="12"/>
  <c r="N132" i="12" s="1"/>
  <c r="O132" i="12" s="1"/>
  <c r="M164" i="12"/>
  <c r="N164" i="12" s="1"/>
  <c r="O164" i="12" s="1"/>
  <c r="M196" i="12"/>
  <c r="N196" i="12" s="1"/>
  <c r="O196" i="12" s="1"/>
  <c r="M228" i="12"/>
  <c r="N228" i="12" s="1"/>
  <c r="O228" i="12" s="1"/>
  <c r="M260" i="12"/>
  <c r="N260" i="12" s="1"/>
  <c r="O260" i="12" s="1"/>
  <c r="M292" i="12"/>
  <c r="N292" i="12" s="1"/>
  <c r="O292" i="12" s="1"/>
  <c r="M40" i="12"/>
  <c r="N40" i="12" s="1"/>
  <c r="O40" i="12" s="1"/>
  <c r="M104" i="12"/>
  <c r="N104" i="12" s="1"/>
  <c r="O104" i="12" s="1"/>
  <c r="M136" i="12"/>
  <c r="N136" i="12" s="1"/>
  <c r="O136" i="12" s="1"/>
  <c r="M168" i="12"/>
  <c r="N168" i="12" s="1"/>
  <c r="O168" i="12" s="1"/>
  <c r="M200" i="12"/>
  <c r="N200" i="12" s="1"/>
  <c r="O200" i="12" s="1"/>
  <c r="M232" i="12"/>
  <c r="N232" i="12" s="1"/>
  <c r="O232" i="12" s="1"/>
  <c r="M264" i="12"/>
  <c r="N264" i="12" s="1"/>
  <c r="O264" i="12" s="1"/>
  <c r="M296" i="12"/>
  <c r="N296" i="12" s="1"/>
  <c r="O296" i="12" s="1"/>
  <c r="M44" i="12"/>
  <c r="N44" i="12" s="1"/>
  <c r="O44" i="12" s="1"/>
  <c r="M108" i="12"/>
  <c r="N108" i="12" s="1"/>
  <c r="O108" i="12" s="1"/>
  <c r="M172" i="12"/>
  <c r="N172" i="12" s="1"/>
  <c r="O172" i="12" s="1"/>
  <c r="M236" i="12"/>
  <c r="N236" i="12" s="1"/>
  <c r="O236" i="12" s="1"/>
  <c r="M268" i="12"/>
  <c r="N268" i="12" s="1"/>
  <c r="O268" i="12" s="1"/>
  <c r="L7" i="7"/>
  <c r="R7" i="7" l="1"/>
  <c r="P7" i="7"/>
  <c r="O11" i="12"/>
  <c r="N11" i="12" s="1"/>
  <c r="C4" i="11" l="1"/>
  <c r="F7" i="10"/>
  <c r="G7" i="10" s="1"/>
  <c r="C7" i="10"/>
  <c r="AB12" i="9" l="1"/>
  <c r="O12" i="9" l="1"/>
  <c r="C12" i="9"/>
  <c r="N6" i="8"/>
  <c r="K4" i="11" l="1"/>
  <c r="L4" i="11"/>
  <c r="J4" i="11"/>
  <c r="I4" i="11"/>
  <c r="H4" i="11"/>
  <c r="G4" i="11"/>
  <c r="E4" i="11"/>
  <c r="D4" i="11"/>
  <c r="P4" i="11" l="1"/>
  <c r="R7" i="10" l="1"/>
  <c r="Q7" i="10"/>
  <c r="P7" i="10"/>
  <c r="AA12" i="9"/>
  <c r="Z12" i="9"/>
  <c r="Y12" i="9"/>
  <c r="X12" i="9"/>
  <c r="W12" i="9"/>
  <c r="V12" i="9"/>
  <c r="U12" i="9"/>
  <c r="T12" i="9"/>
  <c r="P12" i="9" l="1"/>
  <c r="M6" i="8" l="1"/>
  <c r="L6" i="8"/>
  <c r="K6" i="8"/>
  <c r="J6" i="8"/>
  <c r="I6" i="8"/>
  <c r="H6" i="8"/>
  <c r="G6" i="8"/>
  <c r="F6" i="8"/>
  <c r="E6" i="8"/>
  <c r="D6" i="8"/>
  <c r="C6" i="8"/>
  <c r="N7" i="7"/>
  <c r="K7" i="7"/>
  <c r="I7" i="7"/>
  <c r="H7" i="7"/>
  <c r="E7" i="7"/>
  <c r="D7" i="7"/>
  <c r="C7" i="7"/>
  <c r="K12" i="9" l="1"/>
  <c r="J12" i="9"/>
  <c r="I12" i="9"/>
  <c r="E12" i="9"/>
  <c r="F12" i="9" l="1"/>
  <c r="G12" i="9"/>
  <c r="B3" i="9" l="1"/>
  <c r="L12" i="9" l="1"/>
  <c r="M12" i="9" l="1"/>
  <c r="F8" i="17"/>
  <c r="F7" i="17" s="1"/>
</calcChain>
</file>

<file path=xl/sharedStrings.xml><?xml version="1.0" encoding="utf-8"?>
<sst xmlns="http://schemas.openxmlformats.org/spreadsheetml/2006/main" count="2711" uniqueCount="1113">
  <si>
    <t>Valtionosuusprosentti:</t>
  </si>
  <si>
    <t>Kuntien lkm</t>
  </si>
  <si>
    <t>Kuntanumero</t>
  </si>
  <si>
    <t>Kunta</t>
  </si>
  <si>
    <t>Ikärakenne, laskennallinen kustannus</t>
  </si>
  <si>
    <t>Laskennalliset kustannukset yhteensä</t>
  </si>
  <si>
    <t>Omarahoitusosuus, €/as</t>
  </si>
  <si>
    <t>Omarahoitusosuus, €</t>
  </si>
  <si>
    <t>Valtionosuus omarahoitusosuuden jälkeen (välisumma)</t>
  </si>
  <si>
    <t>Lisäosat yhteensä</t>
  </si>
  <si>
    <t>Valtionosuuteen tehtävät vähennykset ja lisäykset, netto</t>
  </si>
  <si>
    <t>Valtionosuus ennen verotuloihin perustuvaa valtionosuuksien tasausta</t>
  </si>
  <si>
    <t>Verotuloihin perustuva valtionosuuksien tasaus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</si>
  <si>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</si>
  <si>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</si>
  <si>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</si>
  <si>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</si>
  <si>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</si>
  <si>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</si>
  <si>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</si>
  <si>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</si>
  <si>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</si>
  <si>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</si>
  <si>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</si>
  <si>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</si>
  <si>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</si>
  <si>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</si>
  <si>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</si>
  <si>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</si>
  <si>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</si>
  <si>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</si>
  <si>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</si>
  <si>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</si>
  <si>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</si>
  <si>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</si>
  <si>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</si>
  <si>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</si>
  <si>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</si>
  <si>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</si>
  <si>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</si>
  <si>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</si>
  <si>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</si>
  <si>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</si>
  <si>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</si>
  <si>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</si>
  <si>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</si>
  <si>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</si>
  <si>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</si>
  <si>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</si>
  <si>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</si>
  <si>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</si>
  <si>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</si>
  <si>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</si>
  <si>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</si>
  <si>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</si>
  <si>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</si>
  <si>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</si>
  <si>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</si>
  <si>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</si>
  <si>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</si>
  <si>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</si>
  <si>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</si>
  <si>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</si>
  <si>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</si>
  <si>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</si>
  <si>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</si>
  <si>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</si>
  <si>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</si>
  <si>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</si>
  <si>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</si>
  <si>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</si>
  <si>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</si>
  <si>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</si>
  <si>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</si>
  <si>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</si>
  <si>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</si>
  <si>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</si>
  <si>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</si>
  <si>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</si>
  <si>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</si>
  <si>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</si>
  <si>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</si>
  <si>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</si>
  <si>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</si>
  <si>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</si>
  <si>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</si>
  <si>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</si>
  <si>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</si>
  <si>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</si>
  <si>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</si>
  <si>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</si>
  <si>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</si>
  <si>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</si>
  <si>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</si>
  <si>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</si>
  <si>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</si>
  <si>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</si>
  <si>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</si>
  <si>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</si>
  <si>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</si>
  <si>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</si>
  <si>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</si>
  <si>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</si>
  <si>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</si>
  <si>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</si>
  <si>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</si>
  <si>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</si>
  <si>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</si>
  <si>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</si>
  <si>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</si>
  <si>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</si>
  <si>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</si>
  <si>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</si>
  <si>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</si>
  <si>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</si>
  <si>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</si>
  <si>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</si>
  <si>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</si>
  <si>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</si>
  <si>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</si>
  <si>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</si>
  <si>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</si>
  <si>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</si>
  <si>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</si>
  <si>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</si>
  <si>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</si>
  <si>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</si>
  <si>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</si>
  <si>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</si>
  <si>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</si>
  <si>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</si>
  <si>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</si>
  <si>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</si>
  <si>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</si>
  <si>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</si>
  <si>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</si>
  <si>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</si>
  <si>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</si>
  <si>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</si>
  <si>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</si>
  <si>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</si>
  <si>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</si>
  <si>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</si>
  <si>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</si>
  <si>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</si>
  <si>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</si>
  <si>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</si>
  <si>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</si>
  <si>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</si>
  <si>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</si>
  <si>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</si>
  <si>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</si>
  <si>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</si>
  <si>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</si>
  <si>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</si>
  <si>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</si>
  <si>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</si>
  <si>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</si>
  <si>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</si>
  <si>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</si>
  <si>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</si>
  <si>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</si>
  <si>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</si>
  <si>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</si>
  <si>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</si>
  <si>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</si>
  <si>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</si>
  <si>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</si>
  <si>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</si>
  <si>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</si>
  <si>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</si>
  <si>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</si>
  <si>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</si>
  <si>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</si>
  <si>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</si>
  <si>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</si>
  <si>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</si>
  <si>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</si>
  <si>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</si>
  <si>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</si>
  <si>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</si>
  <si>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</si>
  <si>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</si>
  <si>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</si>
  <si>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</si>
  <si>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</si>
  <si>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</si>
  <si>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</si>
  <si>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</si>
  <si>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</si>
  <si>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</si>
  <si>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</si>
  <si>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</si>
  <si>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</si>
  <si>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</si>
  <si>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</si>
  <si>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</si>
  <si>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</si>
  <si>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</si>
  <si>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</si>
  <si>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</si>
  <si>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</si>
  <si>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</si>
  <si>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</si>
  <si>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</si>
  <si>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</si>
  <si>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</si>
  <si>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</si>
  <si>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</si>
  <si>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</si>
  <si>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</si>
  <si>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</si>
  <si>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</si>
  <si>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</si>
  <si>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</si>
  <si>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</si>
  <si>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</si>
  <si>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</si>
  <si>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</si>
  <si>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</si>
  <si>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</si>
  <si>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</si>
  <si>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</si>
  <si>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</si>
  <si>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</si>
  <si>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</si>
  <si>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</si>
  <si>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</si>
  <si>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</si>
  <si>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</si>
  <si>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</si>
  <si>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</si>
  <si>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</si>
  <si>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</si>
  <si>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</si>
  <si>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</si>
  <si>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</si>
  <si>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</si>
  <si>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</si>
  <si>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</si>
  <si>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</si>
  <si>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</si>
  <si>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</si>
  <si>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</si>
  <si>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</si>
  <si>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</si>
  <si>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</si>
  <si>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</si>
  <si>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</si>
  <si>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</si>
  <si>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</si>
  <si>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</si>
  <si>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</si>
  <si>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</si>
  <si>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</si>
  <si>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</si>
  <si>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</si>
  <si>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</si>
  <si>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</si>
  <si>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</si>
  <si>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</si>
  <si>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</si>
  <si>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</si>
  <si>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</si>
  <si>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</si>
  <si>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</si>
  <si>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</si>
  <si>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</si>
  <si>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</si>
  <si>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</si>
  <si>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</si>
  <si>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</si>
  <si>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</si>
  <si>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</si>
  <si>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</si>
  <si>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</si>
  <si>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</si>
  <si>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</si>
  <si>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</si>
  <si>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</si>
  <si>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</si>
  <si>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</si>
  <si>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</si>
  <si>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</si>
  <si>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</si>
  <si>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</si>
  <si>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</si>
  <si>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</si>
  <si>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</si>
  <si>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</si>
  <si>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</si>
  <si>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</si>
  <si>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</si>
  <si>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</si>
  <si>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</si>
  <si>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</si>
  <si>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</si>
  <si>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</si>
  <si>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</si>
  <si>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</si>
  <si>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</si>
  <si>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</si>
  <si>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</si>
  <si>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</si>
  <si>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</si>
  <si>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</si>
  <si>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</si>
  <si>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</si>
  <si>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</si>
  <si>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</si>
  <si>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</si>
  <si>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</si>
  <si>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</si>
  <si>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</si>
  <si>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</si>
  <si>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</si>
  <si>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</si>
  <si>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</si>
  <si>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</si>
  <si>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</si>
  <si>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</si>
  <si>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</si>
  <si>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</si>
  <si>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</si>
  <si>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</si>
  <si>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</si>
  <si>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</si>
  <si>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</si>
  <si>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HELSINGIN JUUTALAINEN SEURAKUN</t>
  </si>
  <si>
    <t>NUORTEN YSTÄVÄT RY</t>
  </si>
  <si>
    <t>PERHEKUNTOUTUSKESKUS LAUSTE RY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</si>
  <si>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</si>
  <si>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</si>
  <si>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</si>
  <si>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</si>
  <si>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</si>
  <si>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</si>
  <si>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</si>
  <si>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</si>
  <si>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</si>
  <si>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</si>
  <si>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</si>
  <si>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</si>
  <si>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</si>
  <si>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</si>
  <si>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</si>
  <si>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</si>
  <si>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</si>
  <si>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</si>
  <si>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</si>
  <si>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</si>
  <si>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</si>
  <si>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</si>
  <si>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</si>
  <si>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</si>
  <si>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</si>
  <si>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</si>
  <si>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</si>
  <si>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</si>
  <si>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</si>
  <si>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</si>
  <si>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</si>
  <si>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</si>
  <si>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</si>
  <si>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</si>
  <si>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</si>
  <si>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</si>
  <si>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</si>
  <si>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</si>
  <si>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</si>
  <si>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</si>
  <si>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ITÄ-SUOMEN YLIOPISTO</t>
  </si>
  <si>
    <t>VM/KAO</t>
  </si>
  <si>
    <t>Ikäryhmähinnat:</t>
  </si>
  <si>
    <t>Laskentatekijät:</t>
  </si>
  <si>
    <t>Ikä 6</t>
  </si>
  <si>
    <t>Koko maa</t>
  </si>
  <si>
    <t>Saaristo</t>
  </si>
  <si>
    <t>Hinnat:</t>
  </si>
  <si>
    <t>Syrjäisyys</t>
  </si>
  <si>
    <t>Yhteensä</t>
  </si>
  <si>
    <t>Tasausraja: 100 %</t>
  </si>
  <si>
    <t>Verotuloihin perustuva valtionosuuksien tasaus: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</si>
  <si>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</si>
  <si>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</si>
  <si>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</si>
  <si>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</si>
  <si>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</si>
  <si>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</si>
  <si>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</si>
  <si>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</si>
  <si>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</si>
  <si>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</si>
  <si>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</si>
  <si>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</si>
  <si>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</si>
  <si>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</si>
  <si>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</si>
  <si>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</si>
  <si>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</si>
  <si>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</si>
  <si>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</si>
  <si>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</si>
  <si>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</si>
  <si>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</si>
  <si>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</si>
  <si>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</si>
  <si>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</si>
  <si>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</si>
  <si>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</si>
  <si>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</si>
  <si>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</si>
  <si>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</si>
  <si>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</si>
  <si>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</si>
  <si>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</si>
  <si>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</si>
  <si>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</si>
  <si>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</si>
  <si>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</si>
  <si>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</si>
  <si>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</si>
  <si>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</si>
  <si>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</si>
  <si>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</si>
  <si>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</si>
  <si>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</si>
  <si>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</si>
  <si>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</si>
  <si>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</si>
  <si>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</si>
  <si>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</si>
  <si>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</si>
  <si>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</si>
  <si>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</si>
  <si>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</si>
  <si>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</si>
  <si>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</si>
  <si>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</si>
  <si>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</si>
  <si>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</si>
  <si>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</si>
  <si>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</si>
  <si>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</si>
  <si>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</si>
  <si>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</si>
  <si>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</si>
  <si>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</si>
  <si>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</si>
  <si>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</si>
  <si>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</si>
  <si>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</si>
  <si>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</si>
  <si>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</si>
  <si>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</si>
  <si>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</si>
  <si>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</si>
  <si>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</si>
  <si>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</si>
  <si>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</si>
  <si>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</si>
  <si>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</si>
  <si>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</si>
  <si>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</si>
  <si>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</si>
  <si>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</si>
  <si>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</si>
  <si>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</si>
  <si>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</si>
  <si>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</si>
  <si>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</si>
  <si>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</si>
  <si>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</si>
  <si>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</si>
  <si>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</si>
  <si>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</si>
  <si>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</si>
  <si>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</si>
  <si>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</si>
  <si>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</si>
  <si>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</si>
  <si>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</si>
  <si>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</si>
  <si>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</si>
  <si>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</si>
  <si>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</si>
  <si>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</si>
  <si>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</si>
  <si>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</si>
  <si>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</si>
  <si>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</si>
  <si>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</si>
  <si>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</si>
  <si>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</si>
  <si>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</si>
  <si>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</si>
  <si>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</si>
  <si>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</si>
  <si>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</si>
  <si>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</si>
  <si>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</si>
  <si>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</si>
  <si>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</si>
  <si>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</si>
  <si>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</si>
  <si>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</si>
  <si>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</si>
  <si>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</si>
  <si>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</si>
  <si>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</si>
  <si>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</si>
  <si>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</si>
  <si>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</si>
  <si>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</si>
  <si>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</si>
  <si>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</si>
  <si>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</si>
  <si>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</si>
  <si>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</si>
  <si>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</si>
  <si>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</si>
  <si>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</si>
  <si>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</si>
  <si>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</si>
  <si>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</si>
  <si>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</si>
  <si>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</si>
  <si>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</si>
  <si>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</si>
  <si>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</si>
  <si>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</si>
  <si>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</si>
  <si>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</si>
  <si>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</si>
  <si>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</si>
  <si>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</si>
  <si>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</si>
  <si>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</si>
  <si>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</si>
  <si>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</si>
  <si>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</si>
  <si>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</si>
  <si>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</si>
  <si>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</si>
  <si>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</si>
  <si>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</si>
  <si>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</si>
  <si>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</si>
  <si>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</si>
  <si>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</si>
  <si>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</si>
  <si>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</si>
  <si>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</si>
  <si>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</si>
  <si>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</si>
  <si>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</si>
  <si>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</si>
  <si>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</si>
  <si>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</si>
  <si>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</si>
  <si>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</si>
  <si>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</si>
  <si>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</si>
  <si>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</si>
  <si>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</si>
  <si>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</si>
  <si>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</si>
  <si>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</si>
  <si>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</si>
  <si>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</si>
  <si>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</si>
  <si>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</si>
  <si>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</si>
  <si>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</si>
  <si>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</si>
  <si>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</si>
  <si>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</si>
  <si>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</si>
  <si>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</si>
  <si>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</si>
  <si>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</si>
  <si>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</si>
  <si>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</si>
  <si>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</si>
  <si>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</si>
  <si>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</si>
  <si>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</si>
  <si>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</si>
  <si>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</si>
  <si>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</si>
  <si>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</si>
  <si>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</si>
  <si>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</si>
  <si>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</si>
  <si>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</si>
  <si>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</si>
  <si>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</si>
  <si>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</si>
  <si>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</si>
  <si>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</si>
  <si>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</si>
  <si>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</si>
  <si>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</si>
  <si>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</si>
  <si>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</si>
  <si>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</si>
  <si>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</si>
  <si>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</si>
  <si>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</si>
  <si>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</si>
  <si>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</si>
  <si>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</si>
  <si>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</si>
  <si>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</si>
  <si>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</si>
  <si>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</si>
  <si>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</si>
  <si>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</si>
  <si>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</si>
  <si>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</si>
  <si>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</si>
  <si>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</si>
  <si>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</si>
  <si>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</si>
  <si>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</si>
  <si>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</si>
  <si>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</si>
  <si>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</si>
  <si>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</si>
  <si>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</si>
  <si>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</si>
  <si>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</si>
  <si>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</si>
  <si>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</si>
  <si>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</si>
  <si>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</si>
  <si>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</si>
  <si>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</si>
  <si>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</si>
  <si>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</si>
  <si>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</si>
  <si>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</si>
  <si>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</si>
  <si>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</si>
  <si>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</si>
  <si>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</si>
  <si>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</si>
  <si>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</si>
  <si>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</si>
  <si>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</si>
  <si>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</si>
  <si>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</si>
  <si>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</si>
  <si>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</si>
  <si>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</si>
  <si>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</si>
  <si>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</si>
  <si>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</si>
  <si>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</si>
  <si>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</si>
  <si>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</si>
  <si>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</si>
  <si>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</si>
  <si>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</si>
  <si>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</si>
  <si>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</si>
  <si>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Ikärakenne:</t>
  </si>
  <si>
    <t>Työttömyysaste</t>
  </si>
  <si>
    <t>Vieraskielisyys</t>
  </si>
  <si>
    <t>Asukastiheys</t>
  </si>
  <si>
    <t>Saaristo-osakunta</t>
  </si>
  <si>
    <t>Koulutustausta</t>
  </si>
  <si>
    <t>Työpaikkaomavaraisuus</t>
  </si>
  <si>
    <t>Laskennalliset kustannukset, IKÄRAKENNE yhteensä, €</t>
  </si>
  <si>
    <t>Kunta-numero</t>
  </si>
  <si>
    <t>Laskennalliset kustannukset ikäryhmittäin, €:</t>
  </si>
  <si>
    <t>Ikä 0–5</t>
  </si>
  <si>
    <t>Ikä 7–12</t>
  </si>
  <si>
    <t>Ikä 13–15</t>
  </si>
  <si>
    <t>Työttömyyskerroin</t>
  </si>
  <si>
    <t>Kieliasema</t>
  </si>
  <si>
    <t>Kieliasema:</t>
  </si>
  <si>
    <t>0 = yksikielinen S</t>
  </si>
  <si>
    <t>1 = kaksikielinen S</t>
  </si>
  <si>
    <t xml:space="preserve">2 = yksikielinen  R </t>
  </si>
  <si>
    <t>3 = kaksikielinen R</t>
  </si>
  <si>
    <t>Asukastiheyskerroin (maks kerroin x20)</t>
  </si>
  <si>
    <t>Saaristoasema</t>
  </si>
  <si>
    <t>0 = ei</t>
  </si>
  <si>
    <t>1 = saaristo</t>
  </si>
  <si>
    <t>2 = saaristo, &gt; 50 % i.k.t.</t>
  </si>
  <si>
    <t>3 = saaristo-osakunta</t>
  </si>
  <si>
    <t>Saaristoasema:</t>
  </si>
  <si>
    <t>Laskennalliset kustannukset, €</t>
  </si>
  <si>
    <t>Kaksikielisyys I (koko väestö)</t>
  </si>
  <si>
    <t>Kaksikielisyys II, (ruotsink.)</t>
  </si>
  <si>
    <t>Muut lask. kustannukset yhteensä</t>
  </si>
  <si>
    <t>Saamenkielisen väestön osuus, %</t>
  </si>
  <si>
    <t>Saamen kotiseutu</t>
  </si>
  <si>
    <t>Saamen kotiseutu, 1 = kyllä 0 = ei</t>
  </si>
  <si>
    <t xml:space="preserve">Työpaikkaomavaraisuus </t>
  </si>
  <si>
    <t>Valtionosuus, €</t>
  </si>
  <si>
    <t>Kunnallisvero (maksuunpantu), €</t>
  </si>
  <si>
    <t>Verotettava tulo (kunnallisvero), €</t>
  </si>
  <si>
    <t>Laskennallinen verotulo yhteensä, €</t>
  </si>
  <si>
    <t>Laskennallinen verotulo yhteensä, €/asukas (=tasausraja)</t>
  </si>
  <si>
    <t>Tasaus,  €/asukas</t>
  </si>
  <si>
    <t>Tasaus, €</t>
  </si>
  <si>
    <t>Kuntien lkm:</t>
  </si>
  <si>
    <t>HELSINGIN YLIOPISTO</t>
  </si>
  <si>
    <t>JYVÄSKYLÄN YLIOPISTO</t>
  </si>
  <si>
    <t>OULUN YLIOPISTO</t>
  </si>
  <si>
    <t>TURUN YLIOPISTO</t>
  </si>
  <si>
    <t>ÅBO AKADEMI</t>
  </si>
  <si>
    <t>LAPIN YLIOPISTO</t>
  </si>
  <si>
    <t>Vuoden 2021 kuntajaolla.</t>
  </si>
  <si>
    <t>Maksettava yhteisövero, €</t>
  </si>
  <si>
    <t>Laskennallinen kunnallisvero, €</t>
  </si>
  <si>
    <t xml:space="preserve">Kunnan  peruspalvelujen valtionosuus </t>
  </si>
  <si>
    <t>MUNKKINIEMEN KOULUTUSSÄÄTIÖ SR</t>
  </si>
  <si>
    <t>TAMPEREEN KORKEAKOULUSÄÄTIÖ SR</t>
  </si>
  <si>
    <t>Verokorvaukset vuosilta 2010-2022 yhteensä, €</t>
  </si>
  <si>
    <t>Veroperustemuutoksista johtuvien veromenetysten korvaus</t>
  </si>
  <si>
    <t>Kunnan peruspalvelujen valtionosuus vuonna 2023</t>
  </si>
  <si>
    <t>2022 kuntajako</t>
  </si>
  <si>
    <t>Asukasmäärä 31.12.2021</t>
  </si>
  <si>
    <t xml:space="preserve">Muut laskennalliset kustannukset </t>
  </si>
  <si>
    <t>Laskennalliset kustannukset 2023; MUUT KRITEERIT</t>
  </si>
  <si>
    <t>Työttömät työnhakijat 2021</t>
  </si>
  <si>
    <t>Työvoima 2021</t>
  </si>
  <si>
    <t>Keskim. työttömyysaste 2021, %</t>
  </si>
  <si>
    <t>Ruotsinkielisten määrä 31.12.2021</t>
  </si>
  <si>
    <t>Vieraskielisten määrä 31.12.2021</t>
  </si>
  <si>
    <t>Maapinta-ala km2, 31.12.2021</t>
  </si>
  <si>
    <t>Asukastiehys 2021</t>
  </si>
  <si>
    <t>16 vuotta täyttäneet</t>
  </si>
  <si>
    <t>0–5-vuotiaat</t>
  </si>
  <si>
    <t>6 vuotiaat</t>
  </si>
  <si>
    <t>7–12-vuotiaat</t>
  </si>
  <si>
    <t>13–15-vuotiaat</t>
  </si>
  <si>
    <t>Ikä 16+</t>
  </si>
  <si>
    <t>Lisäosat vuonna 2023</t>
  </si>
  <si>
    <t>Syrjäisyysluku (tiestö) 2022-2026</t>
  </si>
  <si>
    <t>Saamenkielisen väestön määrä 31.12.2021</t>
  </si>
  <si>
    <t>HYTE-kerroin</t>
  </si>
  <si>
    <t>Väestön kasvu</t>
  </si>
  <si>
    <t xml:space="preserve">HYTE-kerroin </t>
  </si>
  <si>
    <t>Sote-uudistuksen muutosrajoitin</t>
  </si>
  <si>
    <t>Asukasluku 31.12.2020</t>
  </si>
  <si>
    <t>Tuloveroprosentti 2021</t>
  </si>
  <si>
    <t>Veromenetysten korvaus 2023</t>
  </si>
  <si>
    <t>Veromenetysten korvaus 2010-2023 yhteensä, €</t>
  </si>
  <si>
    <t>Positiivinen väestön kasvu 2019-2021</t>
  </si>
  <si>
    <t>Väestöllä painotettu HYTE-kerroin</t>
  </si>
  <si>
    <t>Harkinnanvaraisten avustusten vähennys (-1,81 €/as)</t>
  </si>
  <si>
    <t>Kuntien yhdistymisavustus (-1,00 €/as)</t>
  </si>
  <si>
    <t>Kriisikuntien harkinnanvarainen yhdistymisavustus (-1,00 €/as)</t>
  </si>
  <si>
    <t>Eläketukivähennys (-0,18 €/as)</t>
  </si>
  <si>
    <t>Keskimääräinen tuloveroprosentti: 20,02</t>
  </si>
  <si>
    <t>Tuloveroprosentti 2021 ml. 12,64 %-y leikkuuosuus</t>
  </si>
  <si>
    <t>Sote-uudistuksen järjestelmämuutoksen tasaus vuodelle 2023</t>
  </si>
  <si>
    <t>Valtionosuuteen tehtävät vähennykset ja lisäykset v. 2023</t>
  </si>
  <si>
    <t>Laskelmassa ei ole huomioitu opetus- ja kuttuuritoimen valtionosuutta.</t>
  </si>
  <si>
    <t xml:space="preserve">Lisätietoja: </t>
  </si>
  <si>
    <t>Unna Heimberg, finanssiasiantuntija</t>
  </si>
  <si>
    <t>Valtiovarainministeriö, Kunta- ja aluehallinto-osasto</t>
  </si>
  <si>
    <t>02 9553 0280 / etunimi.sukunimi@gov.fi</t>
  </si>
  <si>
    <t>30 - 54 v. väestö 31.12.2021</t>
  </si>
  <si>
    <t xml:space="preserve">Koulutustausta, ilman tutkintoa osuus </t>
  </si>
  <si>
    <t>HYTE-kerroin (sis. Kulttuurihyte)</t>
  </si>
  <si>
    <t>Kumulatiivinen verotuloihin perustuvan tasauksen muutoksen neutralisointi</t>
  </si>
  <si>
    <t>Kuntanumero /opetuksen järjestäjän tunnus</t>
  </si>
  <si>
    <t>Kunta /opetuksen järjestäjä</t>
  </si>
  <si>
    <t>Kotikuntakorvaukset, tulot</t>
  </si>
  <si>
    <t>Alv</t>
  </si>
  <si>
    <t>Kotikuntakorvaukset, menot</t>
  </si>
  <si>
    <t>Kotikuntakorvaukset, netto</t>
  </si>
  <si>
    <t>(valtio / kotikuntaa vailla olevien menot)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</si>
  <si>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</si>
  <si>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</si>
  <si>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</si>
  <si>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</si>
  <si>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</si>
  <si>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</si>
  <si>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</si>
  <si>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</si>
  <si>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</si>
  <si>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</si>
  <si>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</si>
  <si>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</si>
  <si>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</si>
  <si>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</si>
  <si>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</si>
  <si>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</si>
  <si>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</si>
  <si>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</si>
  <si>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</si>
  <si>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</si>
  <si>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</si>
  <si>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</si>
  <si>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</si>
  <si>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</si>
  <si>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</si>
  <si>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</si>
  <si>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</si>
  <si>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</si>
  <si>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</si>
  <si>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</si>
  <si>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</si>
  <si>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</si>
  <si>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</si>
  <si>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</si>
  <si>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</si>
  <si>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</si>
  <si>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</si>
  <si>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</si>
  <si>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</si>
  <si>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</si>
  <si>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</si>
  <si>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</si>
  <si>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</si>
  <si>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</si>
  <si>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</si>
  <si>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</si>
  <si>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</si>
  <si>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</si>
  <si>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</si>
  <si>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</si>
  <si>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</si>
  <si>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</si>
  <si>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</si>
  <si>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</si>
  <si>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</si>
  <si>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</si>
  <si>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</si>
  <si>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</si>
  <si>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</si>
  <si>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</si>
  <si>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</si>
  <si>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</si>
  <si>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</si>
  <si>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</si>
  <si>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KAUPUNKI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</si>
  <si>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</si>
  <si>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</si>
  <si>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</si>
  <si>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</si>
  <si>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</si>
  <si>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</si>
  <si>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</si>
  <si>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</si>
  <si>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</si>
  <si>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</si>
  <si>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</si>
  <si>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</si>
  <si>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</si>
  <si>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</si>
  <si>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</si>
  <si>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</si>
  <si>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</si>
  <si>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</si>
  <si>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</si>
  <si>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</si>
  <si>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</si>
  <si>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</si>
  <si>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</si>
  <si>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</si>
  <si>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</si>
  <si>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</si>
  <si>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</si>
  <si>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</si>
  <si>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</si>
  <si>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</si>
  <si>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</si>
  <si>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</si>
  <si>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</si>
  <si>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</si>
  <si>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</si>
  <si>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</si>
  <si>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</si>
  <si>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</si>
  <si>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</si>
  <si>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</si>
  <si>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</si>
  <si>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</si>
  <si>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</si>
  <si>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</si>
  <si>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</si>
  <si>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</si>
  <si>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</si>
  <si>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</si>
  <si>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</si>
  <si>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</si>
  <si>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</si>
  <si>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</si>
  <si>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</si>
  <si>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</si>
  <si>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</si>
  <si>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</si>
  <si>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</si>
  <si>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</si>
  <si>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</si>
  <si>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</si>
  <si>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</si>
  <si>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</si>
  <si>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</si>
  <si>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</si>
  <si>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</si>
  <si>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</si>
  <si>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</si>
  <si>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</si>
  <si>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</si>
  <si>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</si>
  <si>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</si>
  <si>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</si>
  <si>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</si>
  <si>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</si>
  <si>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</si>
  <si>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</si>
  <si>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</si>
  <si>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</si>
  <si>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</si>
  <si>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</si>
  <si>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</si>
  <si>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Ei järjestä opetusta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</si>
  <si>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</si>
  <si>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</si>
  <si>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</si>
  <si>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</si>
  <si>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</si>
  <si>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</si>
  <si>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</si>
  <si>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</si>
  <si>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</si>
  <si>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</si>
  <si>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</si>
  <si>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</si>
  <si>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</si>
  <si>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</si>
  <si>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</si>
  <si>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</si>
  <si>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</si>
  <si>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</si>
  <si>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</si>
  <si>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</si>
  <si>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</si>
  <si>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</si>
  <si>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</si>
  <si>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</si>
  <si>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</si>
  <si>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</si>
  <si>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</si>
  <si>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</si>
  <si>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</si>
  <si>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</si>
  <si>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</si>
  <si>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</si>
  <si>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</si>
  <si>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</si>
  <si>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</si>
  <si>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PEDERSÖREN KUNTA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</si>
  <si>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</si>
  <si>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</si>
  <si>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</si>
  <si>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</si>
  <si>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</si>
  <si>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</si>
  <si>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</si>
  <si>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</si>
  <si>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</si>
  <si>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</si>
  <si>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</si>
  <si>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</si>
  <si>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</si>
  <si>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</si>
  <si>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</si>
  <si>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</si>
  <si>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</si>
  <si>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</si>
  <si>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</si>
  <si>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</si>
  <si>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</si>
  <si>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</si>
  <si>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</si>
  <si>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</si>
  <si>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</si>
  <si>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</si>
  <si>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</si>
  <si>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</si>
  <si>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</si>
  <si>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</si>
  <si>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</si>
  <si>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</si>
  <si>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</si>
  <si>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</si>
  <si>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</si>
  <si>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</si>
  <si>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</si>
  <si>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</si>
  <si>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</si>
  <si>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</si>
  <si>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</si>
  <si>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</si>
  <si>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</si>
  <si>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</si>
  <si>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</si>
  <si>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</si>
  <si>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</si>
  <si>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</si>
  <si>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</si>
  <si>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</si>
  <si>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</si>
  <si>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</si>
  <si>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</si>
  <si>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</si>
  <si>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</si>
  <si>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</si>
  <si>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</si>
  <si>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</si>
  <si>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</si>
  <si>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</si>
  <si>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</si>
  <si>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</si>
  <si>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</si>
  <si>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</si>
  <si>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</si>
  <si>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</si>
  <si>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</si>
  <si>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</si>
  <si>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</si>
  <si>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</si>
  <si>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</si>
  <si>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</si>
  <si>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</si>
  <si>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</si>
  <si>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</si>
  <si>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</si>
  <si>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</si>
  <si>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</si>
  <si>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</si>
  <si>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</si>
  <si>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</si>
  <si>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</si>
  <si>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</si>
  <si>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</si>
  <si>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</si>
  <si>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</si>
  <si>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</si>
  <si>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</si>
  <si>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</si>
  <si>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</si>
  <si>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</si>
  <si>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</si>
  <si>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</si>
  <si>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</si>
  <si>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</si>
  <si>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</si>
  <si>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</si>
  <si>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</si>
  <si>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</si>
  <si>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</si>
  <si>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</si>
  <si>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</si>
  <si>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</si>
  <si>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</si>
  <si>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</si>
  <si>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</si>
  <si>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</si>
  <si>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</si>
  <si>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Kotikuntakorvaukset vuonna 2023, yhteenveto</t>
  </si>
  <si>
    <t>LAHDEN YHTEISKOULUN SÄÄTIÖ SR</t>
  </si>
  <si>
    <t>ROVANIEMEN STEINERKASVATUS RY</t>
  </si>
  <si>
    <t>Lauri Piirainen, finanssiasiantuntija</t>
  </si>
  <si>
    <t>02 9553 0521 / etunimi.sukunimi@gov.fi</t>
  </si>
  <si>
    <t>Työpaikat 2020</t>
  </si>
  <si>
    <t>Työlliset 2020</t>
  </si>
  <si>
    <t>Työpaikkaomavaraisuus 2020</t>
  </si>
  <si>
    <t>Työpaikkaomavaraisuuskerroin 2020</t>
  </si>
  <si>
    <t>Kotikuntakorvaus, netto</t>
  </si>
  <si>
    <t>Laskennalliset kustannukset 2023, IKÄRAKENNE 31.12.2021 mukaan</t>
  </si>
  <si>
    <t>Saaristoväestö 31.12.2021</t>
  </si>
  <si>
    <t>Aloittavien koulujen rahoitukseen liittyvä vähennys (-0,02 €/as)</t>
  </si>
  <si>
    <t>Laskennallinen kiinteistövero, €</t>
  </si>
  <si>
    <t>Hyvinvointialueiden rahoitukseen siirtyvä osuus, €</t>
  </si>
  <si>
    <t>MÄNTTÄ-VILPPULAN KAUPUNKI</t>
  </si>
  <si>
    <t>Tasauslisä-%:</t>
  </si>
  <si>
    <t>Tasausvähennys-%:</t>
  </si>
  <si>
    <t>Erotus = tasausrja - laskennallinen verotulo, €/asukas</t>
  </si>
  <si>
    <t>Hyte-kertoimen väestöpainotus</t>
  </si>
  <si>
    <t>VM maksatus (valtionosuus + verokomp. + kotikuntakorv.)</t>
  </si>
  <si>
    <t>Muutamalla kunnalla valtionosuus on miinusmerkkinen. Tämä johtuu erityisesti sote-uudistuksen myötä käyttöön otettavista suurista tasausmenettelyistä, joilla perustaltaan tasoitetaan kuntien talouteen kohdistuvia muutoksia (kustannusten ja tulojen siirron epäsuhta sekä tasapainotilan muutos). Tasapainotilan (vuosikate poistojen jälkeen) muutos rajataan uudistuksessa +/- 60 euroon asukasta kohti. Tähän muutokseen sisältyvät myös negatiiviset valtionosuudet.</t>
  </si>
  <si>
    <t>Kunnan rahoitusosuus perustoimeentulotuesta</t>
  </si>
  <si>
    <t>Lisäykset ja vähennykset yhteensä, €</t>
  </si>
  <si>
    <t>Jäljelle jäävät korvaukset vuosilta 2010-2022, €</t>
  </si>
  <si>
    <t>Valtionosuudet ja veromenetysten korvaukset, yhteensä</t>
  </si>
  <si>
    <t>30 - 54 v. ilman tutkintoa 31.12.2021</t>
  </si>
  <si>
    <t xml:space="preserve">Koulutustausta-kerroin </t>
  </si>
  <si>
    <t>Kertaluonteinen vähennys vuodelle 2023 (-1,81 €/as)</t>
  </si>
  <si>
    <t>Valmistuneen verotuksen mukainen tieto maksuunpannuista veroista 2021</t>
  </si>
  <si>
    <t>Tasausraja: 1 964,11 euroa/as</t>
  </si>
  <si>
    <t>Perushinta vuodelle 2023:</t>
  </si>
  <si>
    <t>Verotulohin perustuva valtionosuuden tasaus 2023</t>
  </si>
  <si>
    <t>Aikaisempien vuosien digikannustinraha, kertaluonteinen vuodelle 2023 (1,45 €/as)</t>
  </si>
  <si>
    <t>Kunnan peruspalvelujen valtionosuuslaskelma vuodelle 2023</t>
  </si>
  <si>
    <r>
      <t xml:space="preserve">Kunnan peruspalveluiden valtionosuus vuodelle 2023 perustuu edellisen varainhoitovuoden (eli vuoden 2022) valtionosuuslaskelmaan, josta on poistettu sote-uudistuksen yhteydessä hyvinvointialueille siirtyvät sote-sidonnaiset valtionosuudet (noin 5,36 mrd. €). Lisäksi laskelmassa on huomioitu sote-uudistuksen yhteydessä voimaan tulevat muutokset peruspalveluiden valtionosuudessa. Järjestelmään on lisätty 16 vuotta täyttäneiden ikäryhmä ja väestökasvun sekä hyvinvoinnin ja terveyden edistämisen lisäosat. Lisäksi verotuloihin perustuvan valtionosuuden tasauksen lisäys- ja vähennysrajoja on muutettu. Valtionosuusjärjestelmän muutoksista voi lukea lisää täältä: </t>
    </r>
    <r>
      <rPr>
        <u/>
        <sz val="11"/>
        <color rgb="FF000000"/>
        <rFont val="Arial"/>
        <family val="2"/>
        <scheme val="minor"/>
      </rPr>
      <t>https://soteuudistus.fi/valtionosuusjarjestelman-muutokset</t>
    </r>
    <r>
      <rPr>
        <sz val="11"/>
        <color rgb="FF000000"/>
        <rFont val="Arial"/>
        <family val="2"/>
        <scheme val="minor"/>
      </rPr>
      <t xml:space="preserve"> </t>
    </r>
  </si>
  <si>
    <t xml:space="preserve">Tämä tiedosto sisältää lopullisen kuntakohtaisen laskelman vuodelle 2023 myönnetyistä kuntien peruspalveluiden valtionosuuksista kotikuntakorvauksista sekä verometysten korvauksista. </t>
  </si>
  <si>
    <t xml:space="preserve">Laskelma sisältää sote-uudistuksen talousvaikutuksia tasaavat elementit, jotka perustuvat marraskuussa 2022 päivitettyihin kuntien sote-rahoituslaskelmiin. Sote-laskelma päivitetään seuraavan kerran keväällä 2023, jolloin käytössä on alustavia tietoja vuoden 2022 tilinpäätöksistä. </t>
  </si>
  <si>
    <t>SATEENKAAREN KOULUN KUNTAYHTYMÄ</t>
  </si>
  <si>
    <t>Veromuutosten (-menetysten) korvaus v. 2023</t>
  </si>
  <si>
    <t xml:space="preserve">Laskelmaan on marraskuussa 2023 päivitetty korjatut tiedot. </t>
  </si>
  <si>
    <t>VM/KAO 24.11.2023</t>
  </si>
  <si>
    <t>Kuntien yhdistymisen taloudellinen tuki vuodelle 2022 palautus (1,62€/as)</t>
  </si>
  <si>
    <t>Kriisikuntien harkinnanvarainen yhdistymisavustus vuoden 2022 palautus (1,81€/as)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</si>
</sst>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0.0"/>
    <numFmt numFmtId="177" formatCode="#,##0.0"/>
    <numFmt numFmtId="178" formatCode="#,##0.0000"/>
    <numFmt numFmtId="179" formatCode="#,##0.0000_ ;[Red]\-#,##0.0000\ "/>
    <numFmt numFmtId="180" formatCode="000"/>
  </numFmts>
  <fonts count="52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8"/>
      <color theme="3"/>
      <name val="Arial Narrow"/>
      <family val="2"/>
      <scheme val="major"/>
    </font>
    <font>
      <b/>
      <sz val="11"/>
      <name val="Arial"/>
      <family val="2"/>
    </font>
    <font>
      <sz val="11"/>
      <color rgb="FFFF0000"/>
      <name val="Arial"/>
      <family val="2"/>
      <scheme val="minor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Roboto"/>
      <family val="2"/>
    </font>
    <font>
      <sz val="11"/>
      <color rgb="FF000000"/>
      <name val="Arial"/>
      <family val="2"/>
      <scheme val="minor"/>
    </font>
    <font>
      <u/>
      <sz val="11"/>
      <color rgb="FF000000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</cellStyleXfs>
  <cellXfs count="478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3" fontId="7" fillId="0" borderId="0" xfId="0" applyNumberFormat="1" applyFont="1"/>
    <xf numFmtId="0" fontId="9" fillId="0" borderId="2" xfId="0" applyFont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0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1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3" fillId="0" borderId="0" xfId="0" applyNumberFormat="1" applyFont="1" applyFill="1" applyBorder="1"/>
    <xf numFmtId="0" fontId="3" fillId="0" borderId="0" xfId="0" applyFont="1" applyFill="1" applyBorder="1"/>
    <xf numFmtId="166" fontId="19" fillId="0" borderId="0" xfId="0" applyNumberFormat="1" applyFont="1" applyFill="1" applyBorder="1"/>
    <xf numFmtId="171" fontId="24" fillId="0" borderId="0" xfId="0" applyNumberFormat="1" applyFont="1" applyFill="1" applyBorder="1"/>
    <xf numFmtId="171" fontId="22" fillId="0" borderId="0" xfId="0" applyNumberFormat="1" applyFont="1" applyFill="1" applyBorder="1"/>
    <xf numFmtId="0" fontId="24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5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6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7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7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13" fillId="0" borderId="0" xfId="0" applyNumberFormat="1" applyFont="1"/>
    <xf numFmtId="3" fontId="0" fillId="0" borderId="0" xfId="0" applyNumberFormat="1"/>
    <xf numFmtId="180" fontId="27" fillId="0" borderId="0" xfId="0" applyNumberFormat="1" applyFont="1" applyBorder="1" applyAlignment="1" applyProtection="1">
      <alignment horizontal="left"/>
    </xf>
    <xf numFmtId="3" fontId="28" fillId="0" borderId="0" xfId="0" applyNumberFormat="1" applyFont="1" applyBorder="1" applyAlignment="1">
      <alignment vertical="top" wrapText="1"/>
    </xf>
    <xf numFmtId="3" fontId="28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3" fontId="9" fillId="4" borderId="3" xfId="0" applyNumberFormat="1" applyFont="1" applyFill="1" applyBorder="1" applyAlignment="1" applyProtection="1">
      <alignment horizontal="right"/>
    </xf>
    <xf numFmtId="0" fontId="9" fillId="4" borderId="3" xfId="0" applyFont="1" applyFill="1" applyBorder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3" fillId="4" borderId="0" xfId="0" applyFont="1" applyFill="1" applyBorder="1"/>
    <xf numFmtId="3" fontId="10" fillId="4" borderId="0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1" fillId="0" borderId="3" xfId="0" applyFont="1" applyFill="1" applyBorder="1"/>
    <xf numFmtId="3" fontId="31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0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2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3" fontId="12" fillId="0" borderId="3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7" borderId="0" xfId="0" applyFill="1" applyAlignment="1">
      <alignment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0" borderId="0" xfId="0" applyFont="1"/>
    <xf numFmtId="0" fontId="3" fillId="0" borderId="0" xfId="0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3" fontId="3" fillId="0" borderId="3" xfId="0" applyNumberFormat="1" applyFont="1" applyFill="1" applyBorder="1"/>
    <xf numFmtId="0" fontId="35" fillId="2" borderId="7" xfId="0" applyFont="1" applyFill="1" applyBorder="1" applyAlignment="1">
      <alignment horizontal="left" vertical="center" wrapText="1"/>
    </xf>
    <xf numFmtId="0" fontId="35" fillId="2" borderId="8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3" fontId="35" fillId="0" borderId="0" xfId="0" applyNumberFormat="1" applyFont="1" applyFill="1" applyBorder="1" applyAlignment="1">
      <alignment horizontal="left" vertical="center" wrapText="1"/>
    </xf>
    <xf numFmtId="0" fontId="35" fillId="3" borderId="3" xfId="0" applyFont="1" applyFill="1" applyBorder="1" applyAlignment="1">
      <alignment horizontal="left" vertical="center" wrapText="1"/>
    </xf>
    <xf numFmtId="0" fontId="35" fillId="3" borderId="0" xfId="0" applyFont="1" applyFill="1" applyBorder="1" applyAlignment="1">
      <alignment horizontal="left" vertical="center" wrapText="1"/>
    </xf>
    <xf numFmtId="3" fontId="36" fillId="3" borderId="3" xfId="0" applyNumberFormat="1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3" fontId="37" fillId="0" borderId="0" xfId="0" applyNumberFormat="1" applyFont="1" applyFill="1" applyBorder="1" applyAlignment="1">
      <alignment horizontal="left" vertical="center" wrapText="1"/>
    </xf>
    <xf numFmtId="4" fontId="37" fillId="0" borderId="0" xfId="0" applyNumberFormat="1" applyFont="1" applyFill="1" applyBorder="1" applyAlignment="1">
      <alignment horizontal="left" vertical="center" wrapText="1"/>
    </xf>
    <xf numFmtId="173" fontId="37" fillId="0" borderId="0" xfId="0" applyNumberFormat="1" applyFont="1" applyFill="1" applyBorder="1" applyAlignment="1">
      <alignment horizontal="left" vertical="center" wrapText="1"/>
    </xf>
    <xf numFmtId="173" fontId="34" fillId="0" borderId="0" xfId="0" applyNumberFormat="1" applyFont="1" applyFill="1" applyBorder="1" applyAlignment="1">
      <alignment horizontal="left" vertical="center" wrapText="1"/>
    </xf>
    <xf numFmtId="9" fontId="34" fillId="0" borderId="0" xfId="0" applyNumberFormat="1" applyFont="1" applyFill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3" fontId="36" fillId="0" borderId="0" xfId="0" applyNumberFormat="1" applyFont="1" applyFill="1" applyBorder="1" applyAlignment="1">
      <alignment horizontal="left" vertical="center" wrapText="1"/>
    </xf>
    <xf numFmtId="4" fontId="36" fillId="3" borderId="0" xfId="0" applyNumberFormat="1" applyFont="1" applyFill="1" applyBorder="1" applyAlignment="1">
      <alignment horizontal="left" vertical="center" wrapText="1"/>
    </xf>
    <xf numFmtId="3" fontId="35" fillId="3" borderId="3" xfId="0" applyNumberFormat="1" applyFont="1" applyFill="1" applyBorder="1" applyAlignment="1">
      <alignment horizontal="left" vertical="center" wrapText="1"/>
    </xf>
    <xf numFmtId="4" fontId="36" fillId="0" borderId="0" xfId="0" applyNumberFormat="1" applyFont="1" applyBorder="1" applyAlignment="1">
      <alignment wrapText="1"/>
    </xf>
    <xf numFmtId="4" fontId="36" fillId="0" borderId="0" xfId="0" applyNumberFormat="1" applyFont="1" applyFill="1" applyBorder="1" applyAlignment="1">
      <alignment wrapText="1"/>
    </xf>
    <xf numFmtId="0" fontId="36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36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1" fillId="0" borderId="0" xfId="0" applyFont="1" applyFill="1"/>
    <xf numFmtId="4" fontId="9" fillId="0" borderId="0" xfId="0" applyNumberFormat="1" applyFont="1" applyFill="1" applyBorder="1"/>
    <xf numFmtId="0" fontId="8" fillId="0" borderId="0" xfId="0" applyFont="1" applyFill="1"/>
    <xf numFmtId="14" fontId="31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Fill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36" fillId="0" borderId="0" xfId="0" applyFont="1" applyFill="1" applyAlignment="1">
      <alignment horizontal="left" vertical="center" wrapText="1"/>
    </xf>
    <xf numFmtId="3" fontId="37" fillId="0" borderId="0" xfId="0" applyNumberFormat="1" applyFont="1" applyAlignment="1">
      <alignment horizontal="left" vertical="center" wrapText="1"/>
    </xf>
    <xf numFmtId="0" fontId="9" fillId="0" borderId="1" xfId="0" applyFont="1" applyFill="1" applyBorder="1"/>
    <xf numFmtId="3" fontId="9" fillId="0" borderId="1" xfId="0" applyNumberFormat="1" applyFont="1" applyFill="1" applyBorder="1"/>
    <xf numFmtId="166" fontId="36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35" fillId="2" borderId="0" xfId="0" applyNumberFormat="1" applyFont="1" applyFill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14" fontId="30" fillId="0" borderId="0" xfId="0" applyNumberFormat="1" applyFont="1" applyFill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29" fillId="0" borderId="0" xfId="0" applyNumberFormat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65" fontId="8" fillId="0" borderId="0" xfId="0" applyNumberFormat="1" applyFont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31" fillId="0" borderId="3" xfId="0" applyNumberFormat="1" applyFont="1" applyFill="1" applyBorder="1" applyAlignment="1" applyProtection="1">
      <alignment horizontal="right"/>
      <protection locked="0"/>
    </xf>
    <xf numFmtId="3" fontId="31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36" fillId="0" borderId="0" xfId="0" applyNumberFormat="1" applyFont="1" applyBorder="1" applyAlignment="1">
      <alignment vertical="center" wrapText="1"/>
    </xf>
    <xf numFmtId="3" fontId="35" fillId="0" borderId="0" xfId="0" applyNumberFormat="1" applyFont="1" applyAlignment="1">
      <alignment vertical="center" wrapText="1"/>
    </xf>
    <xf numFmtId="3" fontId="36" fillId="0" borderId="3" xfId="0" applyNumberFormat="1" applyFont="1" applyBorder="1" applyAlignment="1">
      <alignment vertical="center" wrapText="1"/>
    </xf>
    <xf numFmtId="3" fontId="35" fillId="0" borderId="0" xfId="0" applyNumberFormat="1" applyFont="1" applyBorder="1" applyAlignment="1">
      <alignment vertical="center" wrapText="1"/>
    </xf>
    <xf numFmtId="178" fontId="36" fillId="0" borderId="0" xfId="0" applyNumberFormat="1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3" fontId="34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6" xfId="0" applyNumberFormat="1" applyFont="1" applyFill="1" applyBorder="1" applyAlignment="1">
      <alignment horizontal="right"/>
    </xf>
    <xf numFmtId="174" fontId="30" fillId="0" borderId="3" xfId="0" applyNumberFormat="1" applyFont="1" applyFill="1" applyBorder="1" applyAlignment="1">
      <alignment horizontal="right"/>
    </xf>
    <xf numFmtId="166" fontId="8" fillId="0" borderId="6" xfId="0" applyNumberFormat="1" applyFont="1" applyFill="1" applyBorder="1" applyAlignment="1">
      <alignment horizontal="right"/>
    </xf>
    <xf numFmtId="3" fontId="36" fillId="3" borderId="3" xfId="0" applyNumberFormat="1" applyFont="1" applyFill="1" applyBorder="1" applyAlignment="1">
      <alignment vertical="center" wrapText="1"/>
    </xf>
    <xf numFmtId="3" fontId="36" fillId="3" borderId="0" xfId="0" applyNumberFormat="1" applyFont="1" applyFill="1" applyBorder="1" applyAlignment="1">
      <alignment vertical="center" wrapText="1"/>
    </xf>
    <xf numFmtId="0" fontId="34" fillId="3" borderId="0" xfId="0" applyFont="1" applyFill="1" applyAlignment="1">
      <alignment vertical="center" wrapText="1"/>
    </xf>
    <xf numFmtId="174" fontId="36" fillId="3" borderId="0" xfId="0" applyNumberFormat="1" applyFont="1" applyFill="1" applyBorder="1" applyAlignment="1">
      <alignment vertical="center" wrapText="1"/>
    </xf>
    <xf numFmtId="174" fontId="9" fillId="7" borderId="4" xfId="0" applyNumberFormat="1" applyFont="1" applyFill="1" applyBorder="1" applyAlignment="1">
      <alignment horizontal="right"/>
    </xf>
    <xf numFmtId="166" fontId="9" fillId="7" borderId="9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0" fontId="9" fillId="0" borderId="0" xfId="0" applyFont="1"/>
    <xf numFmtId="0" fontId="8" fillId="0" borderId="0" xfId="0" applyFont="1"/>
    <xf numFmtId="14" fontId="9" fillId="0" borderId="0" xfId="0" applyNumberFormat="1" applyFont="1" applyAlignment="1">
      <alignment horizontal="left"/>
    </xf>
    <xf numFmtId="3" fontId="35" fillId="0" borderId="3" xfId="0" applyNumberFormat="1" applyFont="1" applyFill="1" applyBorder="1" applyAlignment="1">
      <alignment horizontal="left" vertical="center" wrapText="1"/>
    </xf>
    <xf numFmtId="3" fontId="12" fillId="7" borderId="3" xfId="0" applyNumberFormat="1" applyFont="1" applyFill="1" applyBorder="1" applyAlignment="1">
      <alignment horizontal="right"/>
    </xf>
    <xf numFmtId="3" fontId="38" fillId="0" borderId="0" xfId="0" applyNumberFormat="1" applyFont="1" applyFill="1" applyBorder="1" applyAlignment="1"/>
    <xf numFmtId="180" fontId="8" fillId="0" borderId="0" xfId="0" applyNumberFormat="1" applyFont="1" applyBorder="1" applyAlignment="1">
      <alignment horizontal="center"/>
    </xf>
    <xf numFmtId="3" fontId="12" fillId="0" borderId="0" xfId="0" applyNumberFormat="1" applyFont="1" applyFill="1" applyAlignment="1">
      <alignment horizontal="right"/>
    </xf>
    <xf numFmtId="166" fontId="9" fillId="7" borderId="0" xfId="0" applyNumberFormat="1" applyFont="1" applyFill="1" applyBorder="1"/>
    <xf numFmtId="4" fontId="36" fillId="0" borderId="0" xfId="0" applyNumberFormat="1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34" fillId="0" borderId="0" xfId="0" applyFont="1" applyFill="1" applyAlignment="1">
      <alignment horizontal="left" vertical="center" wrapText="1"/>
    </xf>
    <xf numFmtId="10" fontId="35" fillId="5" borderId="2" xfId="0" applyNumberFormat="1" applyFont="1" applyFill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3" fontId="12" fillId="4" borderId="1" xfId="0" applyNumberFormat="1" applyFont="1" applyFill="1" applyBorder="1"/>
    <xf numFmtId="166" fontId="9" fillId="0" borderId="0" xfId="0" applyNumberFormat="1" applyFont="1" applyBorder="1"/>
    <xf numFmtId="0" fontId="40" fillId="0" borderId="0" xfId="2" applyBorder="1" applyAlignment="1">
      <alignment horizontal="left"/>
    </xf>
    <xf numFmtId="0" fontId="40" fillId="0" borderId="0" xfId="2" applyFill="1"/>
    <xf numFmtId="0" fontId="40" fillId="0" borderId="0" xfId="2" applyFill="1" applyBorder="1"/>
    <xf numFmtId="0" fontId="40" fillId="0" borderId="0" xfId="2"/>
    <xf numFmtId="3" fontId="40" fillId="0" borderId="0" xfId="2" applyNumberFormat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43" fontId="41" fillId="0" borderId="0" xfId="3" applyFont="1" applyFill="1" applyBorder="1" applyAlignment="1">
      <alignment horizontal="right"/>
    </xf>
    <xf numFmtId="43" fontId="41" fillId="0" borderId="3" xfId="3" applyFont="1" applyFill="1" applyBorder="1" applyAlignment="1">
      <alignment horizontal="left"/>
    </xf>
    <xf numFmtId="172" fontId="9" fillId="0" borderId="0" xfId="3" applyNumberFormat="1" applyFont="1" applyFill="1" applyBorder="1" applyAlignment="1">
      <alignment horizontal="right"/>
    </xf>
    <xf numFmtId="0" fontId="30" fillId="0" borderId="0" xfId="0" applyFont="1" applyBorder="1"/>
    <xf numFmtId="172" fontId="12" fillId="0" borderId="3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174" fontId="8" fillId="0" borderId="0" xfId="0" applyNumberFormat="1" applyFont="1" applyBorder="1"/>
    <xf numFmtId="3" fontId="9" fillId="7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center"/>
    </xf>
    <xf numFmtId="166" fontId="8" fillId="0" borderId="0" xfId="0" applyNumberFormat="1" applyFont="1" applyFill="1"/>
    <xf numFmtId="0" fontId="42" fillId="0" borderId="0" xfId="0" applyFont="1"/>
    <xf numFmtId="14" fontId="43" fillId="0" borderId="0" xfId="0" applyNumberFormat="1" applyFont="1" applyFill="1" applyAlignment="1">
      <alignment horizontal="left"/>
    </xf>
    <xf numFmtId="0" fontId="10" fillId="0" borderId="3" xfId="0" applyFont="1" applyBorder="1"/>
    <xf numFmtId="9" fontId="3" fillId="0" borderId="0" xfId="0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0" fontId="30" fillId="0" borderId="3" xfId="0" applyFont="1" applyFill="1" applyBorder="1" applyAlignment="1">
      <alignment horizontal="right"/>
    </xf>
    <xf numFmtId="0" fontId="10" fillId="0" borderId="0" xfId="0" applyFont="1" applyBorder="1"/>
    <xf numFmtId="1" fontId="14" fillId="0" borderId="0" xfId="0" applyNumberFormat="1" applyFont="1" applyFill="1" applyBorder="1" applyAlignment="1"/>
    <xf numFmtId="0" fontId="30" fillId="6" borderId="0" xfId="0" applyFont="1" applyFill="1" applyBorder="1" applyAlignment="1">
      <alignment horizontal="right"/>
    </xf>
    <xf numFmtId="0" fontId="42" fillId="0" borderId="0" xfId="0" applyFont="1" applyFill="1" applyAlignment="1">
      <alignment wrapText="1"/>
    </xf>
    <xf numFmtId="14" fontId="43" fillId="0" borderId="1" xfId="0" applyNumberFormat="1" applyFont="1" applyFill="1" applyBorder="1" applyAlignment="1">
      <alignment horizontal="left"/>
    </xf>
    <xf numFmtId="3" fontId="8" fillId="7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0" fontId="0" fillId="7" borderId="0" xfId="0" applyFill="1"/>
    <xf numFmtId="172" fontId="44" fillId="0" borderId="0" xfId="0" applyNumberFormat="1" applyFont="1" applyFill="1" applyBorder="1"/>
    <xf numFmtId="4" fontId="45" fillId="0" borderId="0" xfId="0" applyNumberFormat="1" applyFont="1" applyFill="1" applyBorder="1" applyAlignment="1">
      <alignment wrapText="1"/>
    </xf>
    <xf numFmtId="3" fontId="30" fillId="0" borderId="0" xfId="0" applyNumberFormat="1" applyFont="1" applyFill="1" applyBorder="1" applyAlignment="1">
      <alignment horizontal="right"/>
    </xf>
    <xf numFmtId="10" fontId="12" fillId="0" borderId="0" xfId="4" applyNumberFormat="1" applyFont="1" applyFill="1" applyBorder="1" applyAlignment="1">
      <alignment horizontal="right"/>
    </xf>
    <xf numFmtId="3" fontId="6" fillId="0" borderId="0" xfId="0" applyNumberFormat="1" applyFont="1"/>
    <xf numFmtId="3" fontId="3" fillId="4" borderId="3" xfId="0" applyNumberFormat="1" applyFont="1" applyFill="1" applyBorder="1"/>
    <xf numFmtId="4" fontId="36" fillId="0" borderId="3" xfId="0" applyNumberFormat="1" applyFont="1" applyBorder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/>
    <xf numFmtId="3" fontId="8" fillId="11" borderId="0" xfId="0" applyNumberFormat="1" applyFont="1" applyFill="1" applyBorder="1" applyAlignment="1">
      <alignment horizontal="right"/>
    </xf>
    <xf numFmtId="166" fontId="35" fillId="5" borderId="3" xfId="0" applyNumberFormat="1" applyFont="1" applyFill="1" applyBorder="1" applyAlignment="1">
      <alignment vertical="center" wrapText="1"/>
    </xf>
    <xf numFmtId="166" fontId="35" fillId="5" borderId="6" xfId="0" applyNumberFormat="1" applyFont="1" applyFill="1" applyBorder="1" applyAlignment="1">
      <alignment vertical="center" wrapText="1"/>
    </xf>
    <xf numFmtId="0" fontId="48" fillId="0" borderId="0" xfId="0" applyFont="1"/>
    <xf numFmtId="0" fontId="48" fillId="0" borderId="0" xfId="0" applyFont="1" applyAlignment="1">
      <alignment wrapText="1"/>
    </xf>
    <xf numFmtId="0" fontId="48" fillId="0" borderId="0" xfId="0" applyFont="1" applyAlignment="1">
      <alignment vertical="center" wrapText="1"/>
    </xf>
    <xf numFmtId="3" fontId="10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40" fillId="0" borderId="0" xfId="2" applyFill="1" applyBorder="1" applyAlignment="1">
      <alignment horizontal="left"/>
    </xf>
    <xf numFmtId="3" fontId="37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166" fontId="9" fillId="7" borderId="0" xfId="0" applyNumberFormat="1" applyFont="1" applyFill="1" applyBorder="1" applyAlignment="1">
      <alignment horizontal="right"/>
    </xf>
    <xf numFmtId="3" fontId="0" fillId="0" borderId="0" xfId="0" applyNumberFormat="1" applyFill="1"/>
    <xf numFmtId="0" fontId="17" fillId="0" borderId="0" xfId="0" applyFont="1" applyFill="1"/>
    <xf numFmtId="3" fontId="50" fillId="0" borderId="0" xfId="0" applyNumberFormat="1" applyFont="1" applyFill="1" applyBorder="1"/>
    <xf numFmtId="3" fontId="50" fillId="0" borderId="0" xfId="0" applyNumberFormat="1" applyFont="1" applyFill="1" applyBorder="1" applyAlignment="1">
      <alignment horizontal="right"/>
    </xf>
    <xf numFmtId="166" fontId="51" fillId="7" borderId="0" xfId="0" applyNumberFormat="1" applyFont="1" applyFill="1" applyAlignment="1">
      <alignment horizontal="right"/>
    </xf>
    <xf numFmtId="166" fontId="32" fillId="0" borderId="0" xfId="0" applyNumberFormat="1" applyFont="1" applyFill="1" applyBorder="1"/>
    <xf numFmtId="0" fontId="30" fillId="0" borderId="0" xfId="0" applyFont="1" applyFill="1" applyBorder="1"/>
    <xf numFmtId="3" fontId="9" fillId="0" borderId="6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left"/>
    </xf>
    <xf numFmtId="9" fontId="9" fillId="0" borderId="11" xfId="4" applyFont="1" applyBorder="1"/>
    <xf numFmtId="9" fontId="9" fillId="0" borderId="9" xfId="4" applyFont="1" applyBorder="1"/>
    <xf numFmtId="14" fontId="43" fillId="0" borderId="0" xfId="0" applyNumberFormat="1" applyFont="1" applyFill="1" applyBorder="1" applyAlignment="1">
      <alignment horizontal="left"/>
    </xf>
    <xf numFmtId="166" fontId="36" fillId="5" borderId="0" xfId="0" applyNumberFormat="1" applyFont="1" applyFill="1" applyBorder="1" applyAlignment="1">
      <alignment horizontal="left" vertical="center" wrapText="1"/>
    </xf>
    <xf numFmtId="169" fontId="10" fillId="0" borderId="0" xfId="0" applyNumberFormat="1" applyFont="1" applyFill="1" applyBorder="1"/>
    <xf numFmtId="0" fontId="42" fillId="0" borderId="0" xfId="0" applyFont="1" applyFill="1" applyBorder="1"/>
    <xf numFmtId="166" fontId="9" fillId="13" borderId="3" xfId="0" applyNumberFormat="1" applyFont="1" applyFill="1" applyBorder="1" applyAlignment="1">
      <alignment horizontal="right"/>
    </xf>
    <xf numFmtId="3" fontId="9" fillId="13" borderId="0" xfId="0" applyNumberFormat="1" applyFont="1" applyFill="1" applyBorder="1" applyAlignment="1">
      <alignment horizontal="right"/>
    </xf>
    <xf numFmtId="166" fontId="9" fillId="13" borderId="3" xfId="0" applyNumberFormat="1" applyFont="1" applyFill="1" applyBorder="1"/>
    <xf numFmtId="166" fontId="9" fillId="13" borderId="6" xfId="0" applyNumberFormat="1" applyFont="1" applyFill="1" applyBorder="1" applyAlignment="1">
      <alignment horizontal="right"/>
    </xf>
    <xf numFmtId="166" fontId="9" fillId="6" borderId="0" xfId="0" applyNumberFormat="1" applyFont="1" applyFill="1" applyBorder="1"/>
    <xf numFmtId="166" fontId="8" fillId="6" borderId="0" xfId="0" applyNumberFormat="1" applyFont="1" applyFill="1" applyBorder="1" applyAlignment="1">
      <alignment horizontal="right"/>
    </xf>
    <xf numFmtId="0" fontId="36" fillId="0" borderId="10" xfId="0" applyFont="1" applyFill="1" applyBorder="1" applyAlignment="1">
      <alignment horizontal="left" vertical="center" wrapText="1"/>
    </xf>
    <xf numFmtId="0" fontId="36" fillId="0" borderId="12" xfId="0" applyFont="1" applyFill="1" applyBorder="1" applyAlignment="1">
      <alignment horizontal="left" vertical="center" wrapText="1"/>
    </xf>
    <xf numFmtId="0" fontId="36" fillId="0" borderId="11" xfId="0" applyFont="1" applyFill="1" applyBorder="1" applyAlignment="1">
      <alignment horizontal="left" vertical="center" wrapText="1"/>
    </xf>
    <xf numFmtId="2" fontId="12" fillId="0" borderId="6" xfId="0" applyNumberFormat="1" applyFont="1" applyFill="1" applyBorder="1" applyAlignment="1">
      <alignment horizontal="right"/>
    </xf>
    <xf numFmtId="2" fontId="3" fillId="0" borderId="6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3" fontId="8" fillId="0" borderId="5" xfId="0" applyNumberFormat="1" applyFont="1" applyFill="1" applyBorder="1"/>
    <xf numFmtId="9" fontId="8" fillId="0" borderId="5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3" fontId="36" fillId="0" borderId="11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0" fontId="32" fillId="0" borderId="3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9" xfId="0" applyNumberFormat="1" applyFont="1" applyFill="1" applyBorder="1" applyAlignment="1">
      <alignment horizontal="right"/>
    </xf>
    <xf numFmtId="3" fontId="9" fillId="0" borderId="13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right"/>
    </xf>
    <xf numFmtId="3" fontId="36" fillId="0" borderId="13" xfId="0" applyNumberFormat="1" applyFont="1" applyFill="1" applyBorder="1" applyAlignment="1">
      <alignment horizontal="left" vertical="center" wrapText="1"/>
    </xf>
    <xf numFmtId="0" fontId="34" fillId="0" borderId="12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/>
    </xf>
    <xf numFmtId="176" fontId="8" fillId="0" borderId="5" xfId="0" applyNumberFormat="1" applyFont="1" applyFill="1" applyBorder="1"/>
    <xf numFmtId="3" fontId="8" fillId="0" borderId="1" xfId="0" applyNumberFormat="1" applyFont="1" applyFill="1" applyBorder="1"/>
    <xf numFmtId="3" fontId="8" fillId="0" borderId="14" xfId="0" applyNumberFormat="1" applyFont="1" applyFill="1" applyBorder="1"/>
    <xf numFmtId="0" fontId="3" fillId="0" borderId="6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34" fillId="0" borderId="12" xfId="0" applyFont="1" applyBorder="1" applyAlignment="1">
      <alignment horizontal="left" vertical="center" wrapText="1"/>
    </xf>
    <xf numFmtId="166" fontId="8" fillId="0" borderId="3" xfId="0" applyNumberFormat="1" applyFont="1" applyFill="1" applyBorder="1" applyAlignment="1">
      <alignment horizontal="right"/>
    </xf>
    <xf numFmtId="2" fontId="3" fillId="0" borderId="6" xfId="0" applyNumberFormat="1" applyFont="1" applyFill="1" applyBorder="1"/>
    <xf numFmtId="3" fontId="8" fillId="0" borderId="5" xfId="0" applyNumberFormat="1" applyFont="1" applyFill="1" applyBorder="1" applyAlignment="1">
      <alignment horizontal="right"/>
    </xf>
    <xf numFmtId="10" fontId="8" fillId="0" borderId="5" xfId="0" applyNumberFormat="1" applyFont="1" applyFill="1" applyBorder="1" applyAlignment="1">
      <alignment horizontal="right"/>
    </xf>
    <xf numFmtId="2" fontId="3" fillId="0" borderId="9" xfId="0" applyNumberFormat="1" applyFont="1" applyFill="1" applyBorder="1"/>
    <xf numFmtId="0" fontId="36" fillId="0" borderId="13" xfId="0" applyFont="1" applyBorder="1" applyAlignment="1">
      <alignment horizontal="left" vertical="center" wrapText="1"/>
    </xf>
    <xf numFmtId="3" fontId="12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/>
    <xf numFmtId="3" fontId="3" fillId="0" borderId="14" xfId="0" applyNumberFormat="1" applyFont="1" applyFill="1" applyBorder="1"/>
    <xf numFmtId="0" fontId="36" fillId="0" borderId="13" xfId="0" applyFont="1" applyFill="1" applyBorder="1" applyAlignment="1">
      <alignment horizontal="left" vertical="center" wrapText="1"/>
    </xf>
    <xf numFmtId="3" fontId="12" fillId="12" borderId="1" xfId="0" applyNumberFormat="1" applyFont="1" applyFill="1" applyBorder="1" applyAlignment="1">
      <alignment horizontal="right"/>
    </xf>
    <xf numFmtId="4" fontId="3" fillId="12" borderId="1" xfId="0" applyNumberFormat="1" applyFont="1" applyFill="1" applyBorder="1" applyAlignment="1">
      <alignment horizontal="right"/>
    </xf>
    <xf numFmtId="4" fontId="3" fillId="12" borderId="14" xfId="0" applyNumberFormat="1" applyFont="1" applyFill="1" applyBorder="1" applyAlignment="1">
      <alignment horizontal="right"/>
    </xf>
    <xf numFmtId="3" fontId="36" fillId="0" borderId="10" xfId="0" applyNumberFormat="1" applyFont="1" applyBorder="1" applyAlignment="1">
      <alignment horizontal="left" vertical="center" wrapText="1"/>
    </xf>
    <xf numFmtId="0" fontId="36" fillId="0" borderId="11" xfId="0" applyFont="1" applyBorder="1" applyAlignment="1">
      <alignment horizontal="left" vertical="center" wrapText="1"/>
    </xf>
    <xf numFmtId="0" fontId="2" fillId="0" borderId="3" xfId="0" applyFont="1" applyBorder="1"/>
    <xf numFmtId="10" fontId="12" fillId="12" borderId="6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0" fontId="3" fillId="12" borderId="6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10" fontId="3" fillId="12" borderId="9" xfId="0" applyNumberFormat="1" applyFont="1" applyFill="1" applyBorder="1" applyAlignment="1">
      <alignment horizontal="right"/>
    </xf>
    <xf numFmtId="3" fontId="36" fillId="0" borderId="12" xfId="0" applyNumberFormat="1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2" fontId="12" fillId="12" borderId="6" xfId="0" applyNumberFormat="1" applyFont="1" applyFill="1" applyBorder="1" applyAlignment="1">
      <alignment horizontal="right"/>
    </xf>
    <xf numFmtId="2" fontId="3" fillId="12" borderId="6" xfId="0" applyNumberFormat="1" applyFont="1" applyFill="1" applyBorder="1" applyAlignment="1">
      <alignment horizontal="right"/>
    </xf>
    <xf numFmtId="9" fontId="3" fillId="0" borderId="5" xfId="0" applyNumberFormat="1" applyFont="1" applyFill="1" applyBorder="1" applyAlignment="1">
      <alignment horizontal="right"/>
    </xf>
    <xf numFmtId="2" fontId="3" fillId="12" borderId="9" xfId="0" applyNumberFormat="1" applyFont="1" applyFill="1" applyBorder="1" applyAlignment="1">
      <alignment horizontal="right"/>
    </xf>
    <xf numFmtId="0" fontId="36" fillId="0" borderId="10" xfId="0" applyFont="1" applyBorder="1" applyAlignment="1">
      <alignment horizontal="left" vertical="center" wrapText="1"/>
    </xf>
    <xf numFmtId="2" fontId="12" fillId="0" borderId="3" xfId="0" applyNumberFormat="1" applyFont="1" applyBorder="1" applyAlignment="1">
      <alignment horizontal="right"/>
    </xf>
    <xf numFmtId="2" fontId="12" fillId="7" borderId="6" xfId="0" applyNumberFormat="1" applyFont="1" applyFill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4" fillId="0" borderId="13" xfId="0" applyFont="1" applyBorder="1" applyAlignment="1">
      <alignment horizontal="left" vertical="center" wrapText="1"/>
    </xf>
    <xf numFmtId="2" fontId="2" fillId="12" borderId="1" xfId="0" applyNumberFormat="1" applyFont="1" applyFill="1" applyBorder="1"/>
    <xf numFmtId="2" fontId="0" fillId="12" borderId="1" xfId="0" applyNumberFormat="1" applyFill="1" applyBorder="1"/>
    <xf numFmtId="2" fontId="0" fillId="12" borderId="14" xfId="0" applyNumberFormat="1" applyFill="1" applyBorder="1"/>
    <xf numFmtId="0" fontId="9" fillId="0" borderId="0" xfId="0" applyFont="1" applyFill="1" applyBorder="1" applyAlignment="1">
      <alignment horizontal="left"/>
    </xf>
    <xf numFmtId="172" fontId="9" fillId="0" borderId="0" xfId="0" applyNumberFormat="1" applyFont="1" applyFill="1" applyBorder="1" applyAlignment="1">
      <alignment horizontal="center"/>
    </xf>
    <xf numFmtId="0" fontId="42" fillId="0" borderId="0" xfId="0" applyFont="1" applyAlignment="1">
      <alignment wrapText="1"/>
    </xf>
  </cellXfs>
  <cellStyles count="9">
    <cellStyle name="Erotin 2" xfId="1"/>
    <cellStyle name="Normaali" xfId="0" builtinId="0"/>
    <cellStyle name="Normaali 2" xfId="5"/>
    <cellStyle name="Normaali 3" xfId="8"/>
    <cellStyle name="Otsikko" xfId="2" builtinId="15"/>
    <cellStyle name="Pilkku" xfId="3" builtinId="3"/>
    <cellStyle name="Pilkku 2" xfId="6"/>
    <cellStyle name="Prosenttia" xfId="4" builtinId="5"/>
    <cellStyle name="Prosenttia 2" xfId="7"/>
  </cellStyles>
  <dxfs count="17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4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8" formatCode="#,##0.00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Yhteenveto" displayName="Yhteenveto" ref="A6:R376" totalsRowShown="0" headerRowDxfId="173">
  <autoFilter ref="A6:R37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name="Kuntanumero" dataDxfId="172"/>
    <tableColumn id="2" name="Kunta" dataDxfId="171"/>
    <tableColumn id="3" name="Asukasmäärä 31.12.2021" dataDxfId="170"/>
    <tableColumn id="4" name="Ikärakenne, laskennallinen kustannus" dataDxfId="169"/>
    <tableColumn id="6" name="Muut laskennalliset kustannukset " dataDxfId="168"/>
    <tableColumn id="7" name="Laskennalliset kustannukset yhteensä" dataDxfId="167"/>
    <tableColumn id="8" name="Omarahoitusosuus, €/as" dataDxfId="166"/>
    <tableColumn id="9" name="Omarahoitusosuus, €" dataDxfId="165"/>
    <tableColumn id="10" name="Valtionosuus omarahoitusosuuden jälkeen (välisumma)" dataDxfId="164"/>
    <tableColumn id="11" name="Lisäosat yhteensä" dataDxfId="163"/>
    <tableColumn id="12" name="Valtionosuuteen tehtävät vähennykset ja lisäykset, netto" dataDxfId="162"/>
    <tableColumn id="13" name="Valtionosuus ennen verotuloihin perustuvaa valtionosuuksien tasausta" dataDxfId="161"/>
    <tableColumn id="14" name="Verotuloihin perustuva valtionosuuksien tasaus" dataDxfId="160"/>
    <tableColumn id="15" name="Kunnan  peruspalvelujen valtionosuus " dataDxfId="159"/>
    <tableColumn id="5" name="Veroperustemuutoksista johtuvien veromenetysten korvaus" dataDxfId="158"/>
    <tableColumn id="20" name="Valtionosuudet ja veromenetysten korvaukset, yhteensä" dataDxfId="157"/>
    <tableColumn id="16" name="Kotikuntakorvaus, netto" dataDxfId="156"/>
    <tableColumn id="18" name="VM maksatus (valtionosuus + verokomp. + kotikuntakorv.)" dataDxfId="155">
      <calculatedColumnFormula>N7+Q7+P7</calculatedColumnFormula>
    </tableColumn>
  </tableColumns>
  <tableStyleInfo name="TableStyleLight13" showFirstColumn="0" showLastColumn="0" showRowStripes="0" showColumnStripes="0"/>
</table>
</file>

<file path=xl/tables/table10.xml><?xml version="1.0" encoding="utf-8"?>
<table xmlns="http://schemas.openxmlformats.org/spreadsheetml/2006/main" id="12" name="Tasaus" displayName="Tasaus" ref="A10:O304" totalsRowShown="0" headerRowDxfId="38" tableBorderDxfId="37">
  <autoFilter ref="A10:O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unta-numero" dataDxfId="36"/>
    <tableColumn id="2" name="Kunta" dataDxfId="35"/>
    <tableColumn id="3" name="Asukasluku 31.12.2020" dataDxfId="34"/>
    <tableColumn id="4" name="Tuloveroprosentti 2021" dataDxfId="33"/>
    <tableColumn id="7" name="Tuloveroprosentti 2021 ml. 12,64 %-y leikkuuosuus" dataDxfId="32">
      <calculatedColumnFormula>Tasaus[[#This Row],[Tuloveroprosentti 2021]]-12.64</calculatedColumnFormula>
    </tableColumn>
    <tableColumn id="5" name="Kunnallisvero (maksuunpantu), €" dataDxfId="31"/>
    <tableColumn id="6" name="Verotettava tulo (kunnallisvero), €" dataDxfId="30"/>
    <tableColumn id="8" name="Laskennallinen kunnallisvero, €" dataDxfId="29"/>
    <tableColumn id="9" name="Maksettava yhteisövero, €" dataDxfId="28"/>
    <tableColumn id="10" name="Laskennallinen kiinteistövero, €" dataDxfId="27"/>
    <tableColumn id="11" name="Laskennallinen verotulo yhteensä, €" dataDxfId="26"/>
    <tableColumn id="12" name="Laskennallinen verotulo yhteensä, €/asukas (=tasausraja)" dataDxfId="25"/>
    <tableColumn id="13" name="Erotus = tasausrja - laskennallinen verotulo, €/asukas" dataDxfId="24"/>
    <tableColumn id="16" name="Tasaus,  €/asukas" dataDxfId="23"/>
    <tableColumn id="17" name="Tasaus, €" dataDxfId="22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5" name="Verokompensaatiot" displayName="Verokompensaatiot" ref="A4:G298" totalsRowShown="0" headerRowDxfId="21" dataDxfId="20" tableBorderDxfId="19">
  <autoFilter ref="A4:G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Kunta-numero" dataDxfId="18"/>
    <tableColumn id="2" name="Kunta" dataDxfId="17"/>
    <tableColumn id="21" name="Verokorvaukset vuosilta 2010-2022 yhteensä, €" dataDxfId="16">
      <calculatedColumnFormula>SUM(#REF!)</calculatedColumnFormula>
    </tableColumn>
    <tableColumn id="3" name="Hyvinvointialueiden rahoitukseen siirtyvä osuus, €" dataDxfId="15"/>
    <tableColumn id="4" name="Jäljelle jäävät korvaukset vuosilta 2010-2022, €" dataDxfId="14"/>
    <tableColumn id="6" name="Veromenetysten korvaus 2023" dataDxfId="13"/>
    <tableColumn id="5" name="Veromenetysten korvaus 2010-2023 yhteensä, €" dataDxfId="12">
      <calculatedColumnFormula>Verokompensaatiot[[#This Row],[Jäljelle jäävät korvaukset vuosilta 2010-2022, €]]+Verokompensaatiot[[#This Row],[Veromenetysten korvaus 2023]]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1" name="Kotikuntakorvaukset" displayName="Kotikuntakorvaukset" ref="A6:F377" totalsRowShown="0" headerRowDxfId="11" dataDxfId="10">
  <autoFilter ref="A6:F37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untanumero /opetuksen järjestäjän tunnus" dataDxfId="9"/>
    <tableColumn id="2" name="Kunta /opetuksen järjestäjä" dataDxfId="8"/>
    <tableColumn id="4" name="Kotikuntakorvaukset, tulot" dataDxfId="7"/>
    <tableColumn id="5" name="Alv" dataDxfId="6"/>
    <tableColumn id="6" name="Kotikuntakorvaukset, menot" dataDxfId="5"/>
    <tableColumn id="7" name="Kotikuntakorvaukset, netto" dataDxfId="4">
      <calculatedColumnFormula>C7+D7-E7</calculatedColumnFormula>
    </tableColumn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0" name="Taulukko10" displayName="Taulukko10" ref="A4:B4" headerRowCount="0" totalsRowShown="0">
  <tableColumns count="2">
    <tableColumn id="1" name="Sarake1" headerRowDxfId="3" dataDxfId="2"/>
    <tableColumn id="2" name="Sarake2" headerRowDxfId="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Ikärakenne" displayName="Ikärakenne" ref="A5:N299" totalsRowShown="0" headerRowDxfId="154" dataDxfId="153">
  <autoFilter ref="A5:N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Kunta-numero" dataDxfId="152"/>
    <tableColumn id="2" name="Kunta" dataDxfId="151"/>
    <tableColumn id="3" name="0–5-vuotiaat" dataDxfId="150"/>
    <tableColumn id="4" name="6 vuotiaat" dataDxfId="149"/>
    <tableColumn id="5" name="7–12-vuotiaat" dataDxfId="148"/>
    <tableColumn id="6" name="13–15-vuotiaat" dataDxfId="147"/>
    <tableColumn id="7" name="16 vuotta täyttäneet" dataDxfId="146"/>
    <tableColumn id="12" name="Yhteensä" dataDxfId="145"/>
    <tableColumn id="13" name="Ikä 0–5" dataDxfId="144"/>
    <tableColumn id="14" name="Ikä 6" dataDxfId="143"/>
    <tableColumn id="15" name="Ikä 7–12" dataDxfId="142"/>
    <tableColumn id="16" name="Ikä 13–15" dataDxfId="141"/>
    <tableColumn id="17" name="Ikä 16+" dataDxfId="140"/>
    <tableColumn id="22" name="Laskennalliset kustannukset, IKÄRAKENNE yhteensä, €" dataDxfId="13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Ikäryhmähinnat" displayName="Ikäryhmähinnat" ref="I2:M3" totalsRowShown="0" headerRowDxfId="138" dataDxfId="137" tableBorderDxfId="136" dataCellStyle="Pilkku">
  <autoFilter ref="I2:M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Ikä 0–5" dataDxfId="135" dataCellStyle="Pilkku"/>
    <tableColumn id="2" name="Ikä 6" dataDxfId="134" dataCellStyle="Pilkku"/>
    <tableColumn id="3" name="Ikä 7–12" dataDxfId="133" dataCellStyle="Pilkku"/>
    <tableColumn id="4" name="Ikä 13–15" dataDxfId="132" dataCellStyle="Pilkku"/>
    <tableColumn id="5" name="Ikä 16+" dataDxfId="131" dataCellStyle="Pilkku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Muut" displayName="Muut" ref="A11:AB305" totalsRowShown="0" headerRowDxfId="130" dataDxfId="129" tableBorderDxfId="128">
  <autoFilter ref="A11:AB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</autoFilter>
  <tableColumns count="28">
    <tableColumn id="1" name="Kuntanumero" dataDxfId="127"/>
    <tableColumn id="2" name="Kunta" dataDxfId="126"/>
    <tableColumn id="3" name="Asukasmäärä 31.12.2021" dataDxfId="125">
      <calculatedColumnFormula>INDEX('Lask. kustannukset IKÄRAKENNE'!H$7:H$299,MATCH('Lask. kustannukset MUUT'!$A$13:$A$305,'Lask. kustannukset IKÄRAKENNE'!$A$7:$A$299,0),1,1)</calculatedColumnFormula>
    </tableColumn>
    <tableColumn id="5" name="Työttömät työnhakijat 2021" dataDxfId="124"/>
    <tableColumn id="6" name="Työvoima 2021" dataDxfId="123"/>
    <tableColumn id="7" name="Keskim. työttömyysaste 2021, %" dataDxfId="122">
      <calculatedColumnFormula>D12/E12</calculatedColumnFormula>
    </tableColumn>
    <tableColumn id="8" name="Työttömyyskerroin" dataDxfId="121">
      <calculatedColumnFormula>F12/$F$12</calculatedColumnFormula>
    </tableColumn>
    <tableColumn id="9" name="Kieliasema" dataDxfId="120"/>
    <tableColumn id="10" name="Ruotsinkielisten määrä 31.12.2021" dataDxfId="119"/>
    <tableColumn id="11" name="Vieraskielisten määrä 31.12.2021" dataDxfId="118"/>
    <tableColumn id="14" name="Maapinta-ala km2, 31.12.2021" dataDxfId="117"/>
    <tableColumn id="15" name="Asukastiehys 2021" dataDxfId="116">
      <calculatedColumnFormula>C12/K12</calculatedColumnFormula>
    </tableColumn>
    <tableColumn id="16" name="Asukastiheyskerroin (maks kerroin x20)" dataDxfId="115">
      <calculatedColumnFormula>$L$12/L12</calculatedColumnFormula>
    </tableColumn>
    <tableColumn id="17" name="Saaristoasema" dataDxfId="114"/>
    <tableColumn id="18" name="Saaristoväestö 31.12.2021" dataDxfId="113"/>
    <tableColumn id="19" name="30 - 54 v. väestö 31.12.2021" dataDxfId="112"/>
    <tableColumn id="20" name="30 - 54 v. ilman tutkintoa 31.12.2021" dataDxfId="111"/>
    <tableColumn id="21" name="Koulutustausta, ilman tutkintoa osuus " dataDxfId="110"/>
    <tableColumn id="22" name="Koulutustausta-kerroin " dataDxfId="109">
      <calculatedColumnFormula>R12-$R$10</calculatedColumnFormula>
    </tableColumn>
    <tableColumn id="24" name="Työttömyysaste" dataDxfId="108"/>
    <tableColumn id="25" name="Kaksikielisyys I (koko väestö)" dataDxfId="107"/>
    <tableColumn id="26" name="Kaksikielisyys II, (ruotsink.)" dataDxfId="106"/>
    <tableColumn id="27" name="Vieraskielisyys" dataDxfId="105"/>
    <tableColumn id="28" name="Asukastiheys" dataDxfId="104"/>
    <tableColumn id="29" name="Saaristo" dataDxfId="103"/>
    <tableColumn id="30" name="Saaristo-osakunta" dataDxfId="102"/>
    <tableColumn id="31" name="Koulutustausta" dataDxfId="101"/>
    <tableColumn id="33" name="Muut lask. kustannukset yhteensä" dataDxfId="100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Selite" displayName="Selite" ref="A4:B8" totalsRowShown="0" headerRowDxfId="99">
  <autoFilter ref="A4:B8">
    <filterColumn colId="0" hiddenButton="1"/>
    <filterColumn colId="1" hiddenButton="1"/>
  </autoFilter>
  <tableColumns count="2">
    <tableColumn id="1" name="Kieliasema:" dataDxfId="98"/>
    <tableColumn id="2" name="Saaristoasema: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erihinnat" displayName="Kriteerihinnat" ref="T5:AA6" totalsRowShown="0" headerRowDxfId="97" dataDxfId="96" tableBorderDxfId="95">
  <autoFilter ref="T5:AA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Työttömyysaste" dataDxfId="94"/>
    <tableColumn id="2" name="Kaksikielisyys I (koko väestö)" dataDxfId="93"/>
    <tableColumn id="3" name="Kaksikielisyys II, (ruotsink.)" dataDxfId="92"/>
    <tableColumn id="4" name="Vieraskielisyys" dataDxfId="91"/>
    <tableColumn id="5" name="Asukastiheys" dataDxfId="90"/>
    <tableColumn id="6" name="Saaristo" dataDxfId="89"/>
    <tableColumn id="7" name="Saaristo-osakunta" dataDxfId="88"/>
    <tableColumn id="8" name="Koulutustausta" dataDxfId="87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Lisäosat" displayName="Lisäosat" ref="A6:U300" totalsRowShown="0" headerRowDxfId="86" tableBorderDxfId="85">
  <autoFilter ref="A6:U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</autoFilter>
  <tableColumns count="21">
    <tableColumn id="1" name="Kunta-numero" dataDxfId="84"/>
    <tableColumn id="2" name="Kunta" dataDxfId="83"/>
    <tableColumn id="3" name="Asukasmäärä 31.12.2021" dataDxfId="82"/>
    <tableColumn id="4" name="Syrjäisyysluku (tiestö) 2022-2026" dataDxfId="81"/>
    <tableColumn id="5" name="Saamen kotiseutu, 1 = kyllä 0 = ei" dataDxfId="80"/>
    <tableColumn id="6" name="Saamenkielisen väestön määrä 31.12.2021" dataDxfId="79"/>
    <tableColumn id="7" name="Saamenkielisen väestön osuus, %" dataDxfId="78"/>
    <tableColumn id="8" name="Työpaikat 2020" dataDxfId="77"/>
    <tableColumn id="9" name="Työlliset 2020" dataDxfId="76"/>
    <tableColumn id="10" name="Työpaikkaomavaraisuus 2020" dataDxfId="75"/>
    <tableColumn id="16" name="Työpaikkaomavaraisuuskerroin 2020" dataDxfId="74"/>
    <tableColumn id="17" name="HYTE-kerroin (sis. Kulttuurihyte)" dataDxfId="73"/>
    <tableColumn id="21" name="Hyte-kertoimen väestöpainotus" dataDxfId="72">
      <calculatedColumnFormula>Lisäosat[[#This Row],[HYTE-kerroin (sis. Kulttuurihyte)]]*Lisäosat[[#This Row],[Asukasmäärä 31.12.2021]]</calculatedColumnFormula>
    </tableColumn>
    <tableColumn id="20" name="Väestöllä painotettu HYTE-kerroin" dataDxfId="71"/>
    <tableColumn id="11" name="Positiivinen väestön kasvu 2019-2021" dataDxfId="70"/>
    <tableColumn id="12" name="Syrjäisyys" dataDxfId="69"/>
    <tableColumn id="13" name="Saamen kotiseutu" dataDxfId="68"/>
    <tableColumn id="14" name="Työpaikkaomavaraisuus " dataDxfId="67"/>
    <tableColumn id="19" name="HYTE-kerroin " dataDxfId="66"/>
    <tableColumn id="18" name="Väestön kasvu" dataDxfId="65"/>
    <tableColumn id="15" name="Yhteensä" dataDxfId="64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Lisäosahinnat" displayName="Lisäosahinnat" ref="P2:T3" totalsRowShown="0" headerRowDxfId="63" dataDxfId="62" tableBorderDxfId="61">
  <autoFilter ref="P2:T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yrjäisyys" dataDxfId="60"/>
    <tableColumn id="2" name="Saamen kotiseutu" dataDxfId="59"/>
    <tableColumn id="3" name="Työpaikkaomavaraisuus" dataDxfId="58"/>
    <tableColumn id="4" name="HYTE-kerroin" dataDxfId="57"/>
    <tableColumn id="5" name="Väestön kasvu" dataDxfId="56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LisäyksetVähennykset" displayName="LisäyksetVähennykset" ref="A3:P297" totalsRowShown="0" headerRowDxfId="55">
  <tableColumns count="16">
    <tableColumn id="1" name="Kunta-numero" dataDxfId="54"/>
    <tableColumn id="2" name="Kunta" dataDxfId="53"/>
    <tableColumn id="21" name="Kuntien yhdistymisavustus (-1,00 €/as)" dataDxfId="52"/>
    <tableColumn id="4" name="Harkinnanvaraisten avustusten vähennys (-1,81 €/as)" dataDxfId="51"/>
    <tableColumn id="5" name="Kriisikuntien harkinnanvarainen yhdistymisavustus (-1,00 €/as)" dataDxfId="50"/>
    <tableColumn id="9" name="Kertaluonteinen vähennys vuodelle 2023 (-1,81 €/as)" dataDxfId="49"/>
    <tableColumn id="7" name="Aloittavien koulujen rahoitukseen liittyvä vähennys (-0,02 €/as)" dataDxfId="48"/>
    <tableColumn id="11" name="Kumulatiivinen verotuloihin perustuvan tasauksen muutoksen neutralisointi" dataDxfId="47"/>
    <tableColumn id="12" name="Kunnan rahoitusosuus perustoimeentulotuesta" dataDxfId="46"/>
    <tableColumn id="13" name="Eläketukivähennys (-0,18 €/as)" dataDxfId="45"/>
    <tableColumn id="17" name="Sote-uudistuksen muutosrajoitin" dataDxfId="44"/>
    <tableColumn id="16" name="Sote-uudistuksen järjestelmämuutoksen tasaus vuodelle 2023" dataDxfId="43"/>
    <tableColumn id="3" name="Aikaisempien vuosien digikannustinraha, kertaluonteinen vuodelle 2023 (1,45 €/as)" dataDxfId="42"/>
    <tableColumn id="10" name="Kuntien yhdistymisen taloudellinen tuki vuodelle 2022 palautus (1,62€/as)" dataDxfId="41"/>
    <tableColumn id="8" name="Kriisikuntien harkinnanvarainen yhdistymisavustus vuoden 2022 palautus (1,81€/as)" dataDxfId="40"/>
    <tableColumn id="20" name="Lisäykset ja vähennykset yhteensä, €" dataDxfId="3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tabSelected="1" zoomScale="110" zoomScaleNormal="110" workbookViewId="0"/>
  </sheetViews>
  <sheetFormatPr defaultRowHeight="14.25"/>
  <cols>
    <col min="1" max="1" width="90.375" bestFit="1" customWidth="1"/>
  </cols>
  <sheetData>
    <row r="1" spans="1:1" ht="23.25">
      <c r="A1" s="326" t="s">
        <v>1103</v>
      </c>
    </row>
    <row r="2" spans="1:1" ht="28.5">
      <c r="A2" s="158" t="s">
        <v>1105</v>
      </c>
    </row>
    <row r="3" spans="1:1">
      <c r="A3" s="477" t="s">
        <v>1109</v>
      </c>
    </row>
    <row r="4" spans="1:1" ht="114">
      <c r="A4" s="372" t="s">
        <v>1104</v>
      </c>
    </row>
    <row r="5" spans="1:1" ht="42.75">
      <c r="A5" s="371" t="s">
        <v>1106</v>
      </c>
    </row>
    <row r="6" spans="1:1">
      <c r="A6" s="370" t="s">
        <v>762</v>
      </c>
    </row>
    <row r="7" spans="1:1" ht="71.25">
      <c r="A7" s="371" t="s">
        <v>1090</v>
      </c>
    </row>
    <row r="8" spans="1:1" ht="26.1" customHeight="1">
      <c r="A8" s="370" t="s">
        <v>763</v>
      </c>
    </row>
    <row r="9" spans="1:1">
      <c r="A9" s="370" t="s">
        <v>764</v>
      </c>
    </row>
    <row r="10" spans="1:1">
      <c r="A10" s="370" t="s">
        <v>765</v>
      </c>
    </row>
    <row r="11" spans="1:1">
      <c r="A11" s="370" t="s">
        <v>766</v>
      </c>
    </row>
    <row r="13" spans="1:1">
      <c r="A13" s="370" t="s">
        <v>1072</v>
      </c>
    </row>
    <row r="14" spans="1:1">
      <c r="A14" s="370" t="s">
        <v>765</v>
      </c>
    </row>
    <row r="15" spans="1:1">
      <c r="A15" s="370" t="s">
        <v>1073</v>
      </c>
    </row>
  </sheetData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T405"/>
  <sheetViews>
    <sheetView zoomScale="90" zoomScaleNormal="90" workbookViewId="0">
      <pane xSplit="2" ySplit="7" topLeftCell="C8" activePane="bottomRight" state="frozen"/>
      <selection pane="topRight" activeCell="C1" sqref="C1"/>
      <selection pane="bottomLeft" activeCell="A11" sqref="A11"/>
      <selection pane="bottomRight" activeCell="M23" sqref="M23"/>
    </sheetView>
  </sheetViews>
  <sheetFormatPr defaultRowHeight="14.25"/>
  <cols>
    <col min="1" max="1" width="20.75" style="63" customWidth="1"/>
    <col min="2" max="2" width="19.125" style="1" customWidth="1"/>
    <col min="3" max="3" width="19.125" style="2" customWidth="1"/>
    <col min="4" max="4" width="16.375" style="2" bestFit="1" customWidth="1"/>
    <col min="5" max="5" width="19.125" style="2" customWidth="1"/>
    <col min="6" max="6" width="19.125" style="7" customWidth="1"/>
    <col min="7" max="7" width="19.125" style="55" customWidth="1"/>
    <col min="8" max="8" width="19.125" style="56" customWidth="1"/>
    <col min="9" max="9" width="20.625" style="56" bestFit="1" customWidth="1"/>
    <col min="10" max="11" width="19.125" style="7" customWidth="1"/>
    <col min="12" max="12" width="19.125" style="8" customWidth="1"/>
    <col min="13" max="13" width="19.125" style="7" customWidth="1"/>
    <col min="14" max="15" width="19.125" style="71" customWidth="1"/>
    <col min="16" max="16" width="17.875" style="7" customWidth="1"/>
    <col min="17" max="17" width="19.125" style="71" customWidth="1"/>
    <col min="18" max="18" width="19.125" style="72" customWidth="1"/>
    <col min="19" max="19" width="19.125" style="9" customWidth="1"/>
    <col min="20" max="20" width="11.125" style="11" customWidth="1"/>
  </cols>
  <sheetData>
    <row r="1" spans="1:20" ht="23.25">
      <c r="A1" s="323" t="s">
        <v>723</v>
      </c>
      <c r="E1" s="4"/>
      <c r="F1" s="3"/>
      <c r="G1" s="4"/>
      <c r="H1" s="5"/>
      <c r="I1" s="6"/>
      <c r="R1" s="75"/>
    </row>
    <row r="2" spans="1:20" ht="15">
      <c r="A2" s="138" t="s">
        <v>1110</v>
      </c>
      <c r="B2" s="13"/>
      <c r="C2" s="14"/>
      <c r="D2" s="14"/>
      <c r="E2" s="14"/>
      <c r="F2" s="15"/>
      <c r="G2" s="16"/>
      <c r="H2" s="17"/>
      <c r="I2" s="17"/>
      <c r="J2" s="15"/>
      <c r="K2" s="15"/>
      <c r="L2" s="18"/>
      <c r="M2" s="15"/>
      <c r="N2" s="126"/>
      <c r="O2" s="126"/>
      <c r="P2" s="15"/>
      <c r="Q2" s="126"/>
      <c r="R2" s="128"/>
      <c r="S2" s="19"/>
      <c r="T2" s="10"/>
    </row>
    <row r="3" spans="1:20" ht="15">
      <c r="A3" s="12" t="s">
        <v>724</v>
      </c>
      <c r="B3" s="333"/>
      <c r="C3" s="14"/>
      <c r="D3" s="14"/>
      <c r="E3" s="14"/>
      <c r="F3" s="14"/>
      <c r="G3" s="14"/>
      <c r="H3" s="14"/>
      <c r="I3" s="20"/>
      <c r="J3" s="21"/>
      <c r="K3" s="14"/>
      <c r="L3" s="14"/>
      <c r="M3" s="14"/>
      <c r="N3" s="46"/>
      <c r="O3" s="46"/>
      <c r="P3" s="129"/>
      <c r="Q3" s="46"/>
      <c r="R3" s="128"/>
      <c r="S3" s="22"/>
      <c r="T3" s="10"/>
    </row>
    <row r="4" spans="1:20" ht="15">
      <c r="A4" s="24" t="s">
        <v>0</v>
      </c>
      <c r="B4" s="319">
        <v>0.22090000000000001</v>
      </c>
      <c r="C4" s="14"/>
      <c r="E4" s="14"/>
      <c r="F4" s="15"/>
      <c r="G4" s="14"/>
      <c r="H4" s="17"/>
      <c r="I4" s="17"/>
      <c r="J4" s="25"/>
      <c r="K4" s="15"/>
      <c r="L4" s="18"/>
      <c r="M4" s="26"/>
      <c r="N4" s="127"/>
      <c r="O4" s="127"/>
      <c r="P4" s="15"/>
      <c r="Q4" s="387"/>
      <c r="R4" s="37"/>
      <c r="S4" s="15"/>
      <c r="T4" s="10"/>
    </row>
    <row r="5" spans="1:20" ht="15">
      <c r="A5" s="12" t="s">
        <v>708</v>
      </c>
      <c r="B5" s="320">
        <v>293</v>
      </c>
      <c r="C5" s="15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88"/>
      <c r="R5" s="388"/>
      <c r="S5" s="388"/>
      <c r="T5" s="10"/>
    </row>
    <row r="6" spans="1:20" s="318" customFormat="1" ht="71.25">
      <c r="A6" s="223" t="s">
        <v>2</v>
      </c>
      <c r="B6" s="222" t="s">
        <v>3</v>
      </c>
      <c r="C6" s="224" t="s">
        <v>725</v>
      </c>
      <c r="D6" s="224" t="s">
        <v>4</v>
      </c>
      <c r="E6" s="224" t="s">
        <v>726</v>
      </c>
      <c r="F6" s="210" t="s">
        <v>5</v>
      </c>
      <c r="G6" s="316" t="s">
        <v>6</v>
      </c>
      <c r="H6" s="316" t="s">
        <v>7</v>
      </c>
      <c r="I6" s="316" t="s">
        <v>8</v>
      </c>
      <c r="J6" s="224" t="s">
        <v>9</v>
      </c>
      <c r="K6" s="224" t="s">
        <v>10</v>
      </c>
      <c r="L6" s="224" t="s">
        <v>11</v>
      </c>
      <c r="M6" s="224" t="s">
        <v>12</v>
      </c>
      <c r="N6" s="210" t="s">
        <v>718</v>
      </c>
      <c r="O6" s="210" t="s">
        <v>722</v>
      </c>
      <c r="P6" s="222" t="s">
        <v>1094</v>
      </c>
      <c r="Q6" s="222" t="s">
        <v>1078</v>
      </c>
      <c r="R6" s="222" t="s">
        <v>1089</v>
      </c>
      <c r="S6" s="317"/>
    </row>
    <row r="7" spans="1:20" s="34" customFormat="1" ht="15">
      <c r="A7" s="13"/>
      <c r="B7" s="13" t="s">
        <v>13</v>
      </c>
      <c r="C7" s="322">
        <f t="shared" ref="C7:K7" si="0">SUM(C8:C300)</f>
        <v>5517897</v>
      </c>
      <c r="D7" s="322">
        <f t="shared" si="0"/>
        <v>8011858135.8100004</v>
      </c>
      <c r="E7" s="322">
        <f t="shared" si="0"/>
        <v>1619679649.7867155</v>
      </c>
      <c r="F7" s="315">
        <f>SUM(F8:F300)</f>
        <v>9631537785.5967197</v>
      </c>
      <c r="G7" s="336">
        <v>1359.93</v>
      </c>
      <c r="H7" s="322">
        <f t="shared" si="0"/>
        <v>7503953667.210001</v>
      </c>
      <c r="I7" s="315">
        <f t="shared" si="0"/>
        <v>2127584118.386718</v>
      </c>
      <c r="J7" s="322">
        <f>SUM(J8:J300)</f>
        <v>270213383.52657658</v>
      </c>
      <c r="K7" s="322">
        <f t="shared" si="0"/>
        <v>-474216636.56299073</v>
      </c>
      <c r="L7" s="315">
        <f>SUM(L8:L300)</f>
        <v>1923580865.350302</v>
      </c>
      <c r="M7" s="322">
        <f>SUM(M8:M300)</f>
        <v>819002397.76584268</v>
      </c>
      <c r="N7" s="315">
        <f>SUM(N8:N376)</f>
        <v>2742583263.1161427</v>
      </c>
      <c r="O7" s="251">
        <f>SUM(O8:O376)</f>
        <v>851000000.00000167</v>
      </c>
      <c r="P7" s="402">
        <f>SUM(P8:P376)</f>
        <v>3593583263.1161447</v>
      </c>
      <c r="Q7" s="322">
        <f>SUM(Q8:Q376)</f>
        <v>17143442.733216491</v>
      </c>
      <c r="R7" s="355">
        <f>SUM(R8:R376)</f>
        <v>3610726705.8493633</v>
      </c>
      <c r="S7" s="33"/>
    </row>
    <row r="8" spans="1:20" ht="15">
      <c r="A8" s="35">
        <v>5</v>
      </c>
      <c r="B8" s="13" t="s">
        <v>14</v>
      </c>
      <c r="C8" s="15">
        <v>9311</v>
      </c>
      <c r="D8" s="15">
        <v>15108213.619999999</v>
      </c>
      <c r="E8" s="15">
        <v>1880541.3584038008</v>
      </c>
      <c r="F8" s="240">
        <f>Yhteenveto[[#This Row],[Ikärakenne, laskennallinen kustannus]]+Yhteenveto[[#This Row],[Muut laskennalliset kustannukset ]]</f>
        <v>16988754.978403799</v>
      </c>
      <c r="G8" s="336">
        <v>1359.93</v>
      </c>
      <c r="H8" s="17">
        <v>12662308.23</v>
      </c>
      <c r="I8" s="353">
        <f>Yhteenveto[[#This Row],[Laskennalliset kustannukset yhteensä]]-Yhteenveto[[#This Row],[Omarahoitusosuus, €]]</f>
        <v>4326446.7484037988</v>
      </c>
      <c r="J8" s="36">
        <v>598642.95760532573</v>
      </c>
      <c r="K8" s="37">
        <v>1030309.7574458048</v>
      </c>
      <c r="L8" s="240">
        <f>Yhteenveto[[#This Row],[Valtionosuus omarahoitusosuuden jälkeen (välisumma)]]+Yhteenveto[[#This Row],[Lisäosat yhteensä]]+Yhteenveto[[#This Row],[Valtionosuuteen tehtävät vähennykset ja lisäykset, netto]]</f>
        <v>5955399.4634549292</v>
      </c>
      <c r="M8" s="37">
        <v>5450162.7626974173</v>
      </c>
      <c r="N8" s="315">
        <f>SUM(Yhteenveto[[#This Row],[Valtionosuus ennen verotuloihin perustuvaa valtionosuuksien tasausta]]+Yhteenveto[[#This Row],[Verotuloihin perustuva valtionosuuksien tasaus]])</f>
        <v>11405562.226152346</v>
      </c>
      <c r="O8" s="251">
        <v>1995400.0337450588</v>
      </c>
      <c r="P8" s="403">
        <f>SUM(Yhteenveto[[#This Row],[Kunnan  peruspalvelujen valtionosuus ]:[Veroperustemuutoksista johtuvien veromenetysten korvaus]])</f>
        <v>13400962.259897403</v>
      </c>
      <c r="Q8" s="37">
        <v>2250232.2286199997</v>
      </c>
      <c r="R8" s="355">
        <f>+Yhteenveto[[#This Row],[Kunnan  peruspalvelujen valtionosuus ]]+Yhteenveto[[#This Row],[Veroperustemuutoksista johtuvien veromenetysten korvaus]]+Yhteenveto[[#This Row],[Kotikuntakorvaus, netto]]</f>
        <v>15651194.488517404</v>
      </c>
      <c r="S8" s="11"/>
      <c r="T8"/>
    </row>
    <row r="9" spans="1:20" ht="15">
      <c r="A9" s="35">
        <v>9</v>
      </c>
      <c r="B9" s="13" t="s">
        <v>15</v>
      </c>
      <c r="C9" s="15">
        <v>2491</v>
      </c>
      <c r="D9" s="15">
        <v>4536673.5</v>
      </c>
      <c r="E9" s="15">
        <v>399842.20192662196</v>
      </c>
      <c r="F9" s="240">
        <f>Yhteenveto[[#This Row],[Ikärakenne, laskennallinen kustannus]]+Yhteenveto[[#This Row],[Muut laskennalliset kustannukset ]]</f>
        <v>4936515.7019266216</v>
      </c>
      <c r="G9" s="336">
        <v>1359.93</v>
      </c>
      <c r="H9" s="17">
        <v>3387585.6300000004</v>
      </c>
      <c r="I9" s="353">
        <f>Yhteenveto[[#This Row],[Laskennalliset kustannukset yhteensä]]-Yhteenveto[[#This Row],[Omarahoitusosuus, €]]</f>
        <v>1548930.0719266213</v>
      </c>
      <c r="J9" s="36">
        <v>64165.437292663766</v>
      </c>
      <c r="K9" s="37">
        <v>343505.27569931344</v>
      </c>
      <c r="L9" s="240">
        <f>Yhteenveto[[#This Row],[Valtionosuus omarahoitusosuuden jälkeen (välisumma)]]+Yhteenveto[[#This Row],[Lisäosat yhteensä]]+Yhteenveto[[#This Row],[Valtionosuuteen tehtävät vähennykset ja lisäykset, netto]]</f>
        <v>1956600.7849185986</v>
      </c>
      <c r="M9" s="37">
        <v>1700194.8384145007</v>
      </c>
      <c r="N9" s="315">
        <f>SUM(Yhteenveto[[#This Row],[Valtionosuus ennen verotuloihin perustuvaa valtionosuuksien tasausta]]+Yhteenveto[[#This Row],[Verotuloihin perustuva valtionosuuksien tasaus]])</f>
        <v>3656795.6233330993</v>
      </c>
      <c r="O9" s="251">
        <v>527121.88997430366</v>
      </c>
      <c r="P9" s="403">
        <f>SUM(Yhteenveto[[#This Row],[Kunnan  peruspalvelujen valtionosuus ]:[Veroperustemuutoksista johtuvien veromenetysten korvaus]])</f>
        <v>4183917.5133074028</v>
      </c>
      <c r="Q9" s="37">
        <v>64029.7287</v>
      </c>
      <c r="R9" s="355">
        <f>+Yhteenveto[[#This Row],[Kunnan  peruspalvelujen valtionosuus ]]+Yhteenveto[[#This Row],[Veroperustemuutoksista johtuvien veromenetysten korvaus]]+Yhteenveto[[#This Row],[Kotikuntakorvaus, netto]]</f>
        <v>4247947.2420074027</v>
      </c>
      <c r="S9" s="11"/>
      <c r="T9"/>
    </row>
    <row r="10" spans="1:20" ht="15">
      <c r="A10" s="35">
        <v>10</v>
      </c>
      <c r="B10" s="13" t="s">
        <v>16</v>
      </c>
      <c r="C10" s="15">
        <v>11197</v>
      </c>
      <c r="D10" s="15">
        <v>17631860.969999999</v>
      </c>
      <c r="E10" s="15">
        <v>1868565.8044658268</v>
      </c>
      <c r="F10" s="240">
        <f>Yhteenveto[[#This Row],[Ikärakenne, laskennallinen kustannus]]+Yhteenveto[[#This Row],[Muut laskennalliset kustannukset ]]</f>
        <v>19500426.774465825</v>
      </c>
      <c r="G10" s="336">
        <v>1359.93</v>
      </c>
      <c r="H10" s="17">
        <v>15227136.210000001</v>
      </c>
      <c r="I10" s="353">
        <f>Yhteenveto[[#This Row],[Laskennalliset kustannukset yhteensä]]-Yhteenveto[[#This Row],[Omarahoitusosuus, €]]</f>
        <v>4273290.5644658245</v>
      </c>
      <c r="J10" s="36">
        <v>704856.53614607512</v>
      </c>
      <c r="K10" s="37">
        <v>-808107.37605251255</v>
      </c>
      <c r="L10" s="240">
        <f>Yhteenveto[[#This Row],[Valtionosuus omarahoitusosuuden jälkeen (välisumma)]]+Yhteenveto[[#This Row],[Lisäosat yhteensä]]+Yhteenveto[[#This Row],[Valtionosuuteen tehtävät vähennykset ja lisäykset, netto]]</f>
        <v>4170039.7245593872</v>
      </c>
      <c r="M10" s="37">
        <v>6401532.5901591713</v>
      </c>
      <c r="N10" s="315">
        <f>SUM(Yhteenveto[[#This Row],[Valtionosuus ennen verotuloihin perustuvaa valtionosuuksien tasausta]]+Yhteenveto[[#This Row],[Verotuloihin perustuva valtionosuuksien tasaus]])</f>
        <v>10571572.314718559</v>
      </c>
      <c r="O10" s="251">
        <v>2441205.4908443792</v>
      </c>
      <c r="P10" s="403">
        <f>SUM(Yhteenveto[[#This Row],[Kunnan  peruspalvelujen valtionosuus ]:[Veroperustemuutoksista johtuvien veromenetysten korvaus]])</f>
        <v>13012777.805562939</v>
      </c>
      <c r="Q10" s="37">
        <v>-80464.769400000019</v>
      </c>
      <c r="R10" s="355">
        <f>+Yhteenveto[[#This Row],[Kunnan  peruspalvelujen valtionosuus ]]+Yhteenveto[[#This Row],[Veroperustemuutoksista johtuvien veromenetysten korvaus]]+Yhteenveto[[#This Row],[Kotikuntakorvaus, netto]]</f>
        <v>12932313.036162939</v>
      </c>
      <c r="S10" s="11"/>
      <c r="T10"/>
    </row>
    <row r="11" spans="1:20" ht="15">
      <c r="A11" s="35">
        <v>16</v>
      </c>
      <c r="B11" s="13" t="s">
        <v>17</v>
      </c>
      <c r="C11" s="15">
        <v>8033</v>
      </c>
      <c r="D11" s="15">
        <v>10450427.59</v>
      </c>
      <c r="E11" s="15">
        <v>1637009.8380438269</v>
      </c>
      <c r="F11" s="240">
        <f>Yhteenveto[[#This Row],[Ikärakenne, laskennallinen kustannus]]+Yhteenveto[[#This Row],[Muut laskennalliset kustannukset ]]</f>
        <v>12087437.428043827</v>
      </c>
      <c r="G11" s="336">
        <v>1359.93</v>
      </c>
      <c r="H11" s="17">
        <v>10924317.690000001</v>
      </c>
      <c r="I11" s="353">
        <f>Yhteenveto[[#This Row],[Laskennalliset kustannukset yhteensä]]-Yhteenveto[[#This Row],[Omarahoitusosuus, €]]</f>
        <v>1163119.7380438261</v>
      </c>
      <c r="J11" s="36">
        <v>233331.01456495657</v>
      </c>
      <c r="K11" s="37">
        <v>5744446.5021599932</v>
      </c>
      <c r="L11" s="240">
        <f>Yhteenveto[[#This Row],[Valtionosuus omarahoitusosuuden jälkeen (välisumma)]]+Yhteenveto[[#This Row],[Lisäosat yhteensä]]+Yhteenveto[[#This Row],[Valtionosuuteen tehtävät vähennykset ja lisäykset, netto]]</f>
        <v>7140897.2547687758</v>
      </c>
      <c r="M11" s="37">
        <v>2324527.9821508871</v>
      </c>
      <c r="N11" s="315">
        <f>SUM(Yhteenveto[[#This Row],[Valtionosuus ennen verotuloihin perustuvaa valtionosuuksien tasausta]]+Yhteenveto[[#This Row],[Verotuloihin perustuva valtionosuuksien tasaus]])</f>
        <v>9465425.2369196638</v>
      </c>
      <c r="O11" s="251">
        <v>1409657.9092009973</v>
      </c>
      <c r="P11" s="403">
        <f>SUM(Yhteenveto[[#This Row],[Kunnan  peruspalvelujen valtionosuus ]:[Veroperustemuutoksista johtuvien veromenetysten korvaus]])</f>
        <v>10875083.146120662</v>
      </c>
      <c r="Q11" s="37">
        <v>808931.2159200001</v>
      </c>
      <c r="R11" s="355">
        <f>+Yhteenveto[[#This Row],[Kunnan  peruspalvelujen valtionosuus ]]+Yhteenveto[[#This Row],[Veroperustemuutoksista johtuvien veromenetysten korvaus]]+Yhteenveto[[#This Row],[Kotikuntakorvaus, netto]]</f>
        <v>11684014.362040661</v>
      </c>
      <c r="S11" s="11"/>
      <c r="T11"/>
    </row>
    <row r="12" spans="1:20" ht="15">
      <c r="A12" s="35">
        <v>18</v>
      </c>
      <c r="B12" s="13" t="s">
        <v>18</v>
      </c>
      <c r="C12" s="15">
        <v>4847</v>
      </c>
      <c r="D12" s="15">
        <v>8289660.1200000001</v>
      </c>
      <c r="E12" s="15">
        <v>811248.9238840451</v>
      </c>
      <c r="F12" s="240">
        <f>Yhteenveto[[#This Row],[Ikärakenne, laskennallinen kustannus]]+Yhteenveto[[#This Row],[Muut laskennalliset kustannukset ]]</f>
        <v>9100909.0438840445</v>
      </c>
      <c r="G12" s="336">
        <v>1359.93</v>
      </c>
      <c r="H12" s="17">
        <v>6591580.71</v>
      </c>
      <c r="I12" s="353">
        <f>Yhteenveto[[#This Row],[Laskennalliset kustannukset yhteensä]]-Yhteenveto[[#This Row],[Omarahoitusosuus, €]]</f>
        <v>2509328.3338840446</v>
      </c>
      <c r="J12" s="36">
        <v>98373.941720120696</v>
      </c>
      <c r="K12" s="37">
        <v>-1009099.6379821452</v>
      </c>
      <c r="L12" s="240">
        <f>Yhteenveto[[#This Row],[Valtionosuus omarahoitusosuuden jälkeen (välisumma)]]+Yhteenveto[[#This Row],[Lisäosat yhteensä]]+Yhteenveto[[#This Row],[Valtionosuuteen tehtävät vähennykset ja lisäykset, netto]]</f>
        <v>1598602.63762202</v>
      </c>
      <c r="M12" s="37">
        <v>1264211.9978376583</v>
      </c>
      <c r="N12" s="315">
        <f>SUM(Yhteenveto[[#This Row],[Valtionosuus ennen verotuloihin perustuvaa valtionosuuksien tasausta]]+Yhteenveto[[#This Row],[Verotuloihin perustuva valtionosuuksien tasaus]])</f>
        <v>2862814.6354596782</v>
      </c>
      <c r="O12" s="251">
        <v>844062.01572521508</v>
      </c>
      <c r="P12" s="403">
        <f>SUM(Yhteenveto[[#This Row],[Kunnan  peruspalvelujen valtionosuus ]:[Veroperustemuutoksista johtuvien veromenetysten korvaus]])</f>
        <v>3706876.6511848932</v>
      </c>
      <c r="Q12" s="37">
        <v>547948.71894000005</v>
      </c>
      <c r="R12" s="355">
        <f>+Yhteenveto[[#This Row],[Kunnan  peruspalvelujen valtionosuus ]]+Yhteenveto[[#This Row],[Veroperustemuutoksista johtuvien veromenetysten korvaus]]+Yhteenveto[[#This Row],[Kotikuntakorvaus, netto]]</f>
        <v>4254825.3701248933</v>
      </c>
      <c r="S12" s="11"/>
      <c r="T12"/>
    </row>
    <row r="13" spans="1:20" ht="15">
      <c r="A13" s="35">
        <v>19</v>
      </c>
      <c r="B13" s="13" t="s">
        <v>19</v>
      </c>
      <c r="C13" s="15">
        <v>3955</v>
      </c>
      <c r="D13" s="15">
        <v>6957810.5499999998</v>
      </c>
      <c r="E13" s="15">
        <v>515102.2239600757</v>
      </c>
      <c r="F13" s="240">
        <f>Yhteenveto[[#This Row],[Ikärakenne, laskennallinen kustannus]]+Yhteenveto[[#This Row],[Muut laskennalliset kustannukset ]]</f>
        <v>7472912.7739600753</v>
      </c>
      <c r="G13" s="336">
        <v>1359.93</v>
      </c>
      <c r="H13" s="17">
        <v>5378523.1500000004</v>
      </c>
      <c r="I13" s="353">
        <f>Yhteenveto[[#This Row],[Laskennalliset kustannukset yhteensä]]-Yhteenveto[[#This Row],[Omarahoitusosuus, €]]</f>
        <v>2094389.623960075</v>
      </c>
      <c r="J13" s="36">
        <v>78576.517236659769</v>
      </c>
      <c r="K13" s="37">
        <v>-642437.41620778432</v>
      </c>
      <c r="L13" s="240">
        <f>Yhteenveto[[#This Row],[Valtionosuus omarahoitusosuuden jälkeen (välisumma)]]+Yhteenveto[[#This Row],[Lisäosat yhteensä]]+Yhteenveto[[#This Row],[Valtionosuuteen tehtävät vähennykset ja lisäykset, netto]]</f>
        <v>1530528.7249889504</v>
      </c>
      <c r="M13" s="37">
        <v>1672274.6053625762</v>
      </c>
      <c r="N13" s="315">
        <f>SUM(Yhteenveto[[#This Row],[Valtionosuus ennen verotuloihin perustuvaa valtionosuuksien tasausta]]+Yhteenveto[[#This Row],[Verotuloihin perustuva valtionosuuksien tasaus]])</f>
        <v>3202803.3303515268</v>
      </c>
      <c r="O13" s="251">
        <v>661630.39903514727</v>
      </c>
      <c r="P13" s="403">
        <f>SUM(Yhteenveto[[#This Row],[Kunnan  peruspalvelujen valtionosuus ]:[Veroperustemuutoksista johtuvien veromenetysten korvaus]])</f>
        <v>3864433.7293866742</v>
      </c>
      <c r="Q13" s="37">
        <v>-64029.728700000007</v>
      </c>
      <c r="R13" s="355">
        <f>+Yhteenveto[[#This Row],[Kunnan  peruspalvelujen valtionosuus ]]+Yhteenveto[[#This Row],[Veroperustemuutoksista johtuvien veromenetysten korvaus]]+Yhteenveto[[#This Row],[Kotikuntakorvaus, netto]]</f>
        <v>3800404.0006866744</v>
      </c>
      <c r="S13" s="11"/>
      <c r="T13"/>
    </row>
    <row r="14" spans="1:20" ht="15">
      <c r="A14" s="35">
        <v>20</v>
      </c>
      <c r="B14" s="13" t="s">
        <v>20</v>
      </c>
      <c r="C14" s="15">
        <v>16467</v>
      </c>
      <c r="D14" s="15">
        <v>25690328.099999998</v>
      </c>
      <c r="E14" s="15">
        <v>2282463.444117018</v>
      </c>
      <c r="F14" s="240">
        <f>Yhteenveto[[#This Row],[Ikärakenne, laskennallinen kustannus]]+Yhteenveto[[#This Row],[Muut laskennalliset kustannukset ]]</f>
        <v>27972791.544117015</v>
      </c>
      <c r="G14" s="336">
        <v>1359.93</v>
      </c>
      <c r="H14" s="17">
        <v>22393967.310000002</v>
      </c>
      <c r="I14" s="353">
        <f>Yhteenveto[[#This Row],[Laskennalliset kustannukset yhteensä]]-Yhteenveto[[#This Row],[Omarahoitusosuus, €]]</f>
        <v>5578824.2341170125</v>
      </c>
      <c r="J14" s="36">
        <v>322627.03272907436</v>
      </c>
      <c r="K14" s="37">
        <v>-4570250.5735180285</v>
      </c>
      <c r="L14" s="240">
        <f>Yhteenveto[[#This Row],[Valtionosuus omarahoitusosuuden jälkeen (välisumma)]]+Yhteenveto[[#This Row],[Lisäosat yhteensä]]+Yhteenveto[[#This Row],[Valtionosuuteen tehtävät vähennykset ja lisäykset, netto]]</f>
        <v>1331200.6933280583</v>
      </c>
      <c r="M14" s="37">
        <v>7582111.0112589402</v>
      </c>
      <c r="N14" s="315">
        <f>SUM(Yhteenveto[[#This Row],[Valtionosuus ennen verotuloihin perustuvaa valtionosuuksien tasausta]]+Yhteenveto[[#This Row],[Verotuloihin perustuva valtionosuuksien tasaus]])</f>
        <v>8913311.7045869976</v>
      </c>
      <c r="O14" s="251">
        <v>2774244.0656870781</v>
      </c>
      <c r="P14" s="403">
        <f>SUM(Yhteenveto[[#This Row],[Kunnan  peruspalvelujen valtionosuus ]:[Veroperustemuutoksista johtuvien veromenetysten korvaus]])</f>
        <v>11687555.770274077</v>
      </c>
      <c r="Q14" s="37">
        <v>-646454.8497599999</v>
      </c>
      <c r="R14" s="355">
        <f>+Yhteenveto[[#This Row],[Kunnan  peruspalvelujen valtionosuus ]]+Yhteenveto[[#This Row],[Veroperustemuutoksista johtuvien veromenetysten korvaus]]+Yhteenveto[[#This Row],[Kotikuntakorvaus, netto]]</f>
        <v>11041100.920514077</v>
      </c>
      <c r="S14" s="11"/>
      <c r="T14"/>
    </row>
    <row r="15" spans="1:20" ht="15">
      <c r="A15" s="35">
        <v>46</v>
      </c>
      <c r="B15" s="13" t="s">
        <v>21</v>
      </c>
      <c r="C15" s="15">
        <v>1362</v>
      </c>
      <c r="D15" s="15">
        <v>1534759.14</v>
      </c>
      <c r="E15" s="15">
        <v>973965.499344329</v>
      </c>
      <c r="F15" s="240">
        <f>Yhteenveto[[#This Row],[Ikärakenne, laskennallinen kustannus]]+Yhteenveto[[#This Row],[Muut laskennalliset kustannukset ]]</f>
        <v>2508724.639344329</v>
      </c>
      <c r="G15" s="336">
        <v>1359.93</v>
      </c>
      <c r="H15" s="17">
        <v>1852224.6600000001</v>
      </c>
      <c r="I15" s="353">
        <f>Yhteenveto[[#This Row],[Laskennalliset kustannukset yhteensä]]-Yhteenveto[[#This Row],[Omarahoitusosuus, €]]</f>
        <v>656499.97934432887</v>
      </c>
      <c r="J15" s="36">
        <v>194024.01763728904</v>
      </c>
      <c r="K15" s="37">
        <v>678479.18804622209</v>
      </c>
      <c r="L15" s="240">
        <f>Yhteenveto[[#This Row],[Valtionosuus omarahoitusosuuden jälkeen (välisumma)]]+Yhteenveto[[#This Row],[Lisäosat yhteensä]]+Yhteenveto[[#This Row],[Valtionosuuteen tehtävät vähennykset ja lisäykset, netto]]</f>
        <v>1529003.1850278401</v>
      </c>
      <c r="M15" s="37">
        <v>395478.38149849745</v>
      </c>
      <c r="N15" s="315">
        <f>SUM(Yhteenveto[[#This Row],[Valtionosuus ennen verotuloihin perustuvaa valtionosuuksien tasausta]]+Yhteenveto[[#This Row],[Verotuloihin perustuva valtionosuuksien tasaus]])</f>
        <v>1924481.5665263375</v>
      </c>
      <c r="O15" s="251">
        <v>299258.74607450695</v>
      </c>
      <c r="P15" s="403">
        <f>SUM(Yhteenveto[[#This Row],[Kunnan  peruspalvelujen valtionosuus ]:[Veroperustemuutoksista johtuvien veromenetysten korvaus]])</f>
        <v>2223740.3126008445</v>
      </c>
      <c r="Q15" s="37">
        <v>206813.79269999999</v>
      </c>
      <c r="R15" s="355">
        <f>+Yhteenveto[[#This Row],[Kunnan  peruspalvelujen valtionosuus ]]+Yhteenveto[[#This Row],[Veroperustemuutoksista johtuvien veromenetysten korvaus]]+Yhteenveto[[#This Row],[Kotikuntakorvaus, netto]]</f>
        <v>2430554.1053008446</v>
      </c>
      <c r="S15" s="11"/>
      <c r="T15"/>
    </row>
    <row r="16" spans="1:20" ht="15">
      <c r="A16" s="35">
        <v>47</v>
      </c>
      <c r="B16" s="13" t="s">
        <v>22</v>
      </c>
      <c r="C16" s="15">
        <v>1789</v>
      </c>
      <c r="D16" s="15">
        <v>2032781.0899999999</v>
      </c>
      <c r="E16" s="15">
        <v>1762323.754312929</v>
      </c>
      <c r="F16" s="240">
        <f>Yhteenveto[[#This Row],[Ikärakenne, laskennallinen kustannus]]+Yhteenveto[[#This Row],[Muut laskennalliset kustannukset ]]</f>
        <v>3795104.8443129286</v>
      </c>
      <c r="G16" s="336">
        <v>1359.93</v>
      </c>
      <c r="H16" s="17">
        <v>2432914.77</v>
      </c>
      <c r="I16" s="353">
        <f>Yhteenveto[[#This Row],[Laskennalliset kustannukset yhteensä]]-Yhteenveto[[#This Row],[Omarahoitusosuus, €]]</f>
        <v>1362190.0743129286</v>
      </c>
      <c r="J16" s="36">
        <v>843740.21333975776</v>
      </c>
      <c r="K16" s="37">
        <v>550846.89859517151</v>
      </c>
      <c r="L16" s="240">
        <f>Yhteenveto[[#This Row],[Valtionosuus omarahoitusosuuden jälkeen (välisumma)]]+Yhteenveto[[#This Row],[Lisäosat yhteensä]]+Yhteenveto[[#This Row],[Valtionosuuteen tehtävät vähennykset ja lisäykset, netto]]</f>
        <v>2756777.1862478578</v>
      </c>
      <c r="M16" s="37">
        <v>637622.2629026043</v>
      </c>
      <c r="N16" s="315">
        <f>SUM(Yhteenveto[[#This Row],[Valtionosuus ennen verotuloihin perustuvaa valtionosuuksien tasausta]]+Yhteenveto[[#This Row],[Verotuloihin perustuva valtionosuuksien tasaus]])</f>
        <v>3394399.4491504622</v>
      </c>
      <c r="O16" s="251">
        <v>388613.91736976692</v>
      </c>
      <c r="P16" s="403">
        <f>SUM(Yhteenveto[[#This Row],[Kunnan  peruspalvelujen valtionosuus ]:[Veroperustemuutoksista johtuvien veromenetysten korvaus]])</f>
        <v>3783013.3665202293</v>
      </c>
      <c r="Q16" s="37">
        <v>-40232.384700000002</v>
      </c>
      <c r="R16" s="355">
        <f>+Yhteenveto[[#This Row],[Kunnan  peruspalvelujen valtionosuus ]]+Yhteenveto[[#This Row],[Veroperustemuutoksista johtuvien veromenetysten korvaus]]+Yhteenveto[[#This Row],[Kotikuntakorvaus, netto]]</f>
        <v>3742780.9818202294</v>
      </c>
      <c r="S16" s="11"/>
      <c r="T16"/>
    </row>
    <row r="17" spans="1:20" ht="15">
      <c r="A17" s="35">
        <v>49</v>
      </c>
      <c r="B17" s="13" t="s">
        <v>23</v>
      </c>
      <c r="C17" s="15">
        <v>297132</v>
      </c>
      <c r="D17" s="15">
        <v>511008310.95000005</v>
      </c>
      <c r="E17" s="15">
        <v>141085851.21936321</v>
      </c>
      <c r="F17" s="240">
        <f>Yhteenveto[[#This Row],[Ikärakenne, laskennallinen kustannus]]+Yhteenveto[[#This Row],[Muut laskennalliset kustannukset ]]</f>
        <v>652094162.16936326</v>
      </c>
      <c r="G17" s="336">
        <v>1359.93</v>
      </c>
      <c r="H17" s="17">
        <v>404078720.75999999</v>
      </c>
      <c r="I17" s="353">
        <f>Yhteenveto[[#This Row],[Laskennalliset kustannukset yhteensä]]-Yhteenveto[[#This Row],[Omarahoitusosuus, €]]</f>
        <v>248015441.40936327</v>
      </c>
      <c r="J17" s="36">
        <v>14394598.967925921</v>
      </c>
      <c r="K17" s="37">
        <v>86595994.574687138</v>
      </c>
      <c r="L17" s="240">
        <f>Yhteenveto[[#This Row],[Valtionosuus omarahoitusosuuden jälkeen (välisumma)]]+Yhteenveto[[#This Row],[Lisäosat yhteensä]]+Yhteenveto[[#This Row],[Valtionosuuteen tehtävät vähennykset ja lisäykset, netto]]</f>
        <v>349006034.9519763</v>
      </c>
      <c r="M17" s="37">
        <v>-23588332.759399064</v>
      </c>
      <c r="N17" s="315">
        <f>SUM(Yhteenveto[[#This Row],[Valtionosuus ennen verotuloihin perustuvaa valtionosuuksien tasausta]]+Yhteenveto[[#This Row],[Verotuloihin perustuva valtionosuuksien tasaus]])</f>
        <v>325417702.19257724</v>
      </c>
      <c r="O17" s="251">
        <v>30593192.01680956</v>
      </c>
      <c r="P17" s="403">
        <f>SUM(Yhteenveto[[#This Row],[Kunnan  peruspalvelujen valtionosuus ]:[Veroperustemuutoksista johtuvien veromenetysten korvaus]])</f>
        <v>356010894.20938683</v>
      </c>
      <c r="Q17" s="37">
        <v>-15036870.885966003</v>
      </c>
      <c r="R17" s="355">
        <f>+Yhteenveto[[#This Row],[Kunnan  peruspalvelujen valtionosuus ]]+Yhteenveto[[#This Row],[Veroperustemuutoksista johtuvien veromenetysten korvaus]]+Yhteenveto[[#This Row],[Kotikuntakorvaus, netto]]</f>
        <v>340974023.32342082</v>
      </c>
      <c r="S17" s="11"/>
      <c r="T17"/>
    </row>
    <row r="18" spans="1:20" ht="15">
      <c r="A18" s="35">
        <v>50</v>
      </c>
      <c r="B18" s="13" t="s">
        <v>24</v>
      </c>
      <c r="C18" s="15">
        <v>11417</v>
      </c>
      <c r="D18" s="15">
        <v>16319564.880000001</v>
      </c>
      <c r="E18" s="15">
        <v>2004933.7603068068</v>
      </c>
      <c r="F18" s="240">
        <f>Yhteenveto[[#This Row],[Ikärakenne, laskennallinen kustannus]]+Yhteenveto[[#This Row],[Muut laskennalliset kustannukset ]]</f>
        <v>18324498.640306808</v>
      </c>
      <c r="G18" s="336">
        <v>1359.93</v>
      </c>
      <c r="H18" s="17">
        <v>15526320.810000001</v>
      </c>
      <c r="I18" s="353">
        <f>Yhteenveto[[#This Row],[Laskennalliset kustannukset yhteensä]]-Yhteenveto[[#This Row],[Omarahoitusosuus, €]]</f>
        <v>2798177.8303068075</v>
      </c>
      <c r="J18" s="36">
        <v>244233.98795655568</v>
      </c>
      <c r="K18" s="37">
        <v>-393195.97299890895</v>
      </c>
      <c r="L18" s="240">
        <f>Yhteenveto[[#This Row],[Valtionosuus omarahoitusosuuden jälkeen (välisumma)]]+Yhteenveto[[#This Row],[Lisäosat yhteensä]]+Yhteenveto[[#This Row],[Valtionosuuteen tehtävät vähennykset ja lisäykset, netto]]</f>
        <v>2649215.8452644544</v>
      </c>
      <c r="M18" s="37">
        <v>3558724.2063398557</v>
      </c>
      <c r="N18" s="315">
        <f>SUM(Yhteenveto[[#This Row],[Valtionosuus ennen verotuloihin perustuvaa valtionosuuksien tasausta]]+Yhteenveto[[#This Row],[Verotuloihin perustuva valtionosuuksien tasaus]])</f>
        <v>6207940.0516043101</v>
      </c>
      <c r="O18" s="251">
        <v>2090451.7902924221</v>
      </c>
      <c r="P18" s="403">
        <f>SUM(Yhteenveto[[#This Row],[Kunnan  peruspalvelujen valtionosuus ]:[Veroperustemuutoksista johtuvien veromenetysten korvaus]])</f>
        <v>8298391.8418967323</v>
      </c>
      <c r="Q18" s="37">
        <v>164127.30690000005</v>
      </c>
      <c r="R18" s="355">
        <f>+Yhteenveto[[#This Row],[Kunnan  peruspalvelujen valtionosuus ]]+Yhteenveto[[#This Row],[Veroperustemuutoksista johtuvien veromenetysten korvaus]]+Yhteenveto[[#This Row],[Kotikuntakorvaus, netto]]</f>
        <v>8462519.1487967316</v>
      </c>
      <c r="S18" s="11"/>
      <c r="T18"/>
    </row>
    <row r="19" spans="1:20" ht="15">
      <c r="A19" s="35">
        <v>51</v>
      </c>
      <c r="B19" s="13" t="s">
        <v>25</v>
      </c>
      <c r="C19" s="15">
        <v>9334</v>
      </c>
      <c r="D19" s="15">
        <v>14935805.92</v>
      </c>
      <c r="E19" s="15">
        <v>1544490.708029974</v>
      </c>
      <c r="F19" s="240">
        <f>Yhteenveto[[#This Row],[Ikärakenne, laskennallinen kustannus]]+Yhteenveto[[#This Row],[Muut laskennalliset kustannukset ]]</f>
        <v>16480296.628029974</v>
      </c>
      <c r="G19" s="336">
        <v>1359.93</v>
      </c>
      <c r="H19" s="17">
        <v>12693586.620000001</v>
      </c>
      <c r="I19" s="353">
        <f>Yhteenveto[[#This Row],[Laskennalliset kustannukset yhteensä]]-Yhteenveto[[#This Row],[Omarahoitusosuus, €]]</f>
        <v>3786710.0080299731</v>
      </c>
      <c r="J19" s="36">
        <v>305605.57024358091</v>
      </c>
      <c r="K19" s="37">
        <v>-8832710.2192145176</v>
      </c>
      <c r="L19" s="240">
        <f>Yhteenveto[[#This Row],[Valtionosuus omarahoitusosuuden jälkeen (välisumma)]]+Yhteenveto[[#This Row],[Lisäosat yhteensä]]+Yhteenveto[[#This Row],[Valtionosuuteen tehtävät vähennykset ja lisäykset, netto]]</f>
        <v>-4740394.6409409642</v>
      </c>
      <c r="M19" s="37">
        <v>-161278.3590565139</v>
      </c>
      <c r="N19" s="315">
        <f>SUM(Yhteenveto[[#This Row],[Valtionosuus ennen verotuloihin perustuvaa valtionosuuksien tasausta]]+Yhteenveto[[#This Row],[Verotuloihin perustuva valtionosuuksien tasaus]])</f>
        <v>-4901672.999997478</v>
      </c>
      <c r="O19" s="251">
        <v>1803744.0505200343</v>
      </c>
      <c r="P19" s="403">
        <f>SUM(Yhteenveto[[#This Row],[Kunnan  peruspalvelujen valtionosuus ]:[Veroperustemuutoksista johtuvien veromenetysten korvaus]])</f>
        <v>-3097928.9494774435</v>
      </c>
      <c r="Q19" s="37">
        <v>-126111.04985999997</v>
      </c>
      <c r="R19" s="355">
        <f>+Yhteenveto[[#This Row],[Kunnan  peruspalvelujen valtionosuus ]]+Yhteenveto[[#This Row],[Veroperustemuutoksista johtuvien veromenetysten korvaus]]+Yhteenveto[[#This Row],[Kotikuntakorvaus, netto]]</f>
        <v>-3224039.9993374436</v>
      </c>
      <c r="S19" s="11"/>
      <c r="T19"/>
    </row>
    <row r="20" spans="1:20" ht="15">
      <c r="A20" s="35">
        <v>52</v>
      </c>
      <c r="B20" s="13" t="s">
        <v>26</v>
      </c>
      <c r="C20" s="15">
        <v>2404</v>
      </c>
      <c r="D20" s="15">
        <v>3729477.4299999997</v>
      </c>
      <c r="E20" s="15">
        <v>556384.22461047361</v>
      </c>
      <c r="F20" s="240">
        <f>Yhteenveto[[#This Row],[Ikärakenne, laskennallinen kustannus]]+Yhteenveto[[#This Row],[Muut laskennalliset kustannukset ]]</f>
        <v>4285861.6546104737</v>
      </c>
      <c r="G20" s="336">
        <v>1359.93</v>
      </c>
      <c r="H20" s="17">
        <v>3269271.72</v>
      </c>
      <c r="I20" s="353">
        <f>Yhteenveto[[#This Row],[Laskennalliset kustannukset yhteensä]]-Yhteenveto[[#This Row],[Omarahoitusosuus, €]]</f>
        <v>1016589.9346104735</v>
      </c>
      <c r="J20" s="36">
        <v>173393.35566260971</v>
      </c>
      <c r="K20" s="37">
        <v>788895.98014081211</v>
      </c>
      <c r="L20" s="240">
        <f>Yhteenveto[[#This Row],[Valtionosuus omarahoitusosuuden jälkeen (välisumma)]]+Yhteenveto[[#This Row],[Lisäosat yhteensä]]+Yhteenveto[[#This Row],[Valtionosuuteen tehtävät vähennykset ja lisäykset, netto]]</f>
        <v>1978879.2704138951</v>
      </c>
      <c r="M20" s="37">
        <v>1161900.5448695265</v>
      </c>
      <c r="N20" s="315">
        <f>SUM(Yhteenveto[[#This Row],[Valtionosuus ennen verotuloihin perustuvaa valtionosuuksien tasausta]]+Yhteenveto[[#This Row],[Verotuloihin perustuva valtionosuuksien tasaus]])</f>
        <v>3140779.8152834214</v>
      </c>
      <c r="O20" s="251">
        <v>548990.38673231227</v>
      </c>
      <c r="P20" s="403">
        <f>SUM(Yhteenveto[[#This Row],[Kunnan  peruspalvelujen valtionosuus ]:[Veroperustemuutoksista johtuvien veromenetysten korvaus]])</f>
        <v>3689770.2020157338</v>
      </c>
      <c r="Q20" s="37">
        <v>29672.313300000002</v>
      </c>
      <c r="R20" s="355">
        <f>+Yhteenveto[[#This Row],[Kunnan  peruspalvelujen valtionosuus ]]+Yhteenveto[[#This Row],[Veroperustemuutoksista johtuvien veromenetysten korvaus]]+Yhteenveto[[#This Row],[Kotikuntakorvaus, netto]]</f>
        <v>3719442.5153157339</v>
      </c>
      <c r="S20" s="11"/>
      <c r="T20"/>
    </row>
    <row r="21" spans="1:20" ht="15">
      <c r="A21" s="35">
        <v>61</v>
      </c>
      <c r="B21" s="13" t="s">
        <v>27</v>
      </c>
      <c r="C21" s="15">
        <v>16573</v>
      </c>
      <c r="D21" s="15">
        <v>19151057.830000002</v>
      </c>
      <c r="E21" s="15">
        <v>3650915.7718336629</v>
      </c>
      <c r="F21" s="240">
        <f>Yhteenveto[[#This Row],[Ikärakenne, laskennallinen kustannus]]+Yhteenveto[[#This Row],[Muut laskennalliset kustannukset ]]</f>
        <v>22801973.601833664</v>
      </c>
      <c r="G21" s="336">
        <v>1359.93</v>
      </c>
      <c r="H21" s="17">
        <v>22538119.890000001</v>
      </c>
      <c r="I21" s="353">
        <f>Yhteenveto[[#This Row],[Laskennalliset kustannukset yhteensä]]-Yhteenveto[[#This Row],[Omarahoitusosuus, €]]</f>
        <v>263853.71183366328</v>
      </c>
      <c r="J21" s="36">
        <v>519776.31488691323</v>
      </c>
      <c r="K21" s="37">
        <v>1796455.7467400008</v>
      </c>
      <c r="L21" s="240">
        <f>Yhteenveto[[#This Row],[Valtionosuus omarahoitusosuuden jälkeen (välisumma)]]+Yhteenveto[[#This Row],[Lisäosat yhteensä]]+Yhteenveto[[#This Row],[Valtionosuuteen tehtävät vähennykset ja lisäykset, netto]]</f>
        <v>2580085.7734605772</v>
      </c>
      <c r="M21" s="37">
        <v>5988693.3571983296</v>
      </c>
      <c r="N21" s="315">
        <f>SUM(Yhteenveto[[#This Row],[Valtionosuus ennen verotuloihin perustuvaa valtionosuuksien tasausta]]+Yhteenveto[[#This Row],[Verotuloihin perustuva valtionosuuksien tasaus]])</f>
        <v>8568779.130658906</v>
      </c>
      <c r="O21" s="251">
        <v>3033193.7414299296</v>
      </c>
      <c r="P21" s="403">
        <f>SUM(Yhteenveto[[#This Row],[Kunnan  peruspalvelujen valtionosuus ]:[Veroperustemuutoksista johtuvien veromenetysten korvaus]])</f>
        <v>11601972.872088835</v>
      </c>
      <c r="Q21" s="37">
        <v>259078.70946000027</v>
      </c>
      <c r="R21" s="355">
        <f>+Yhteenveto[[#This Row],[Kunnan  peruspalvelujen valtionosuus ]]+Yhteenveto[[#This Row],[Veroperustemuutoksista johtuvien veromenetysten korvaus]]+Yhteenveto[[#This Row],[Kotikuntakorvaus, netto]]</f>
        <v>11861051.581548834</v>
      </c>
      <c r="S21" s="11"/>
      <c r="T21"/>
    </row>
    <row r="22" spans="1:20" ht="15">
      <c r="A22" s="35">
        <v>69</v>
      </c>
      <c r="B22" s="13" t="s">
        <v>28</v>
      </c>
      <c r="C22" s="15">
        <v>6802</v>
      </c>
      <c r="D22" s="15">
        <v>11546990.84</v>
      </c>
      <c r="E22" s="15">
        <v>1294490.0825655174</v>
      </c>
      <c r="F22" s="240">
        <f>Yhteenveto[[#This Row],[Ikärakenne, laskennallinen kustannus]]+Yhteenveto[[#This Row],[Muut laskennalliset kustannukset ]]</f>
        <v>12841480.922565518</v>
      </c>
      <c r="G22" s="336">
        <v>1359.93</v>
      </c>
      <c r="H22" s="17">
        <v>9250243.8600000013</v>
      </c>
      <c r="I22" s="353">
        <f>Yhteenveto[[#This Row],[Laskennalliset kustannukset yhteensä]]-Yhteenveto[[#This Row],[Omarahoitusosuus, €]]</f>
        <v>3591237.0625655167</v>
      </c>
      <c r="J22" s="36">
        <v>530542.24502719566</v>
      </c>
      <c r="K22" s="37">
        <v>-3328836.6525709294</v>
      </c>
      <c r="L22" s="240">
        <f>Yhteenveto[[#This Row],[Valtionosuus omarahoitusosuuden jälkeen (välisumma)]]+Yhteenveto[[#This Row],[Lisäosat yhteensä]]+Yhteenveto[[#This Row],[Valtionosuuteen tehtävät vähennykset ja lisäykset, netto]]</f>
        <v>792942.65502178296</v>
      </c>
      <c r="M22" s="37">
        <v>3717894.4496111902</v>
      </c>
      <c r="N22" s="315">
        <f>SUM(Yhteenveto[[#This Row],[Valtionosuus ennen verotuloihin perustuvaa valtionosuuksien tasausta]]+Yhteenveto[[#This Row],[Verotuloihin perustuva valtionosuuksien tasaus]])</f>
        <v>4510837.1046329737</v>
      </c>
      <c r="O22" s="251">
        <v>1358836.9357966033</v>
      </c>
      <c r="P22" s="403">
        <f>SUM(Yhteenveto[[#This Row],[Kunnan  peruspalvelujen valtionosuus ]:[Veroperustemuutoksista johtuvien veromenetysten korvaus]])</f>
        <v>5869674.0404295772</v>
      </c>
      <c r="Q22" s="37">
        <v>187329.71730000008</v>
      </c>
      <c r="R22" s="355">
        <f>+Yhteenveto[[#This Row],[Kunnan  peruspalvelujen valtionosuus ]]+Yhteenveto[[#This Row],[Veroperustemuutoksista johtuvien veromenetysten korvaus]]+Yhteenveto[[#This Row],[Kotikuntakorvaus, netto]]</f>
        <v>6057003.7577295769</v>
      </c>
      <c r="S22" s="11"/>
      <c r="T22"/>
    </row>
    <row r="23" spans="1:20" ht="15">
      <c r="A23" s="35">
        <v>71</v>
      </c>
      <c r="B23" s="13" t="s">
        <v>29</v>
      </c>
      <c r="C23" s="15">
        <v>6613</v>
      </c>
      <c r="D23" s="15">
        <v>12191877.719999999</v>
      </c>
      <c r="E23" s="15">
        <v>1595801.5030193822</v>
      </c>
      <c r="F23" s="240">
        <f>Yhteenveto[[#This Row],[Ikärakenne, laskennallinen kustannus]]+Yhteenveto[[#This Row],[Muut laskennalliset kustannukset ]]</f>
        <v>13787679.22301938</v>
      </c>
      <c r="G23" s="336">
        <v>1359.93</v>
      </c>
      <c r="H23" s="17">
        <v>8993217.0899999999</v>
      </c>
      <c r="I23" s="353">
        <f>Yhteenveto[[#This Row],[Laskennalliset kustannukset yhteensä]]-Yhteenveto[[#This Row],[Omarahoitusosuus, €]]</f>
        <v>4794462.1330193803</v>
      </c>
      <c r="J23" s="36">
        <v>462420.83132284263</v>
      </c>
      <c r="K23" s="37">
        <v>-807271.44814726536</v>
      </c>
      <c r="L23" s="240">
        <f>Yhteenveto[[#This Row],[Valtionosuus omarahoitusosuuden jälkeen (välisumma)]]+Yhteenveto[[#This Row],[Lisäosat yhteensä]]+Yhteenveto[[#This Row],[Valtionosuuteen tehtävät vähennykset ja lisäykset, netto]]</f>
        <v>4449611.5161949573</v>
      </c>
      <c r="M23" s="37">
        <v>3923936.3797591394</v>
      </c>
      <c r="N23" s="315">
        <f>SUM(Yhteenveto[[#This Row],[Valtionosuus ennen verotuloihin perustuvaa valtionosuuksien tasausta]]+Yhteenveto[[#This Row],[Verotuloihin perustuva valtionosuuksien tasaus]])</f>
        <v>8373547.8959540967</v>
      </c>
      <c r="O23" s="251">
        <v>1381039.5184965217</v>
      </c>
      <c r="P23" s="403">
        <f>SUM(Yhteenveto[[#This Row],[Kunnan  peruspalvelujen valtionosuus ]:[Veroperustemuutoksista johtuvien veromenetysten korvaus]])</f>
        <v>9754587.4144506194</v>
      </c>
      <c r="Q23" s="37">
        <v>-62542.394699999946</v>
      </c>
      <c r="R23" s="355">
        <f>+Yhteenveto[[#This Row],[Kunnan  peruspalvelujen valtionosuus ]]+Yhteenveto[[#This Row],[Veroperustemuutoksista johtuvien veromenetysten korvaus]]+Yhteenveto[[#This Row],[Kotikuntakorvaus, netto]]</f>
        <v>9692045.0197506193</v>
      </c>
      <c r="S23" s="11"/>
      <c r="T23"/>
    </row>
    <row r="24" spans="1:20" ht="15">
      <c r="A24" s="35">
        <v>72</v>
      </c>
      <c r="B24" s="13" t="s">
        <v>30</v>
      </c>
      <c r="C24" s="15">
        <v>950</v>
      </c>
      <c r="D24" s="15">
        <v>1136400.1299999999</v>
      </c>
      <c r="E24" s="15">
        <v>1375428.0078845066</v>
      </c>
      <c r="F24" s="240">
        <f>Yhteenveto[[#This Row],[Ikärakenne, laskennallinen kustannus]]+Yhteenveto[[#This Row],[Muut laskennalliset kustannukset ]]</f>
        <v>2511828.1378845065</v>
      </c>
      <c r="G24" s="336">
        <v>1359.93</v>
      </c>
      <c r="H24" s="17">
        <v>1291933.5</v>
      </c>
      <c r="I24" s="353">
        <f>Yhteenveto[[#This Row],[Laskennalliset kustannukset yhteensä]]-Yhteenveto[[#This Row],[Omarahoitusosuus, €]]</f>
        <v>1219894.6378845065</v>
      </c>
      <c r="J24" s="36">
        <v>78842.266871243526</v>
      </c>
      <c r="K24" s="37">
        <v>-36225.023906572736</v>
      </c>
      <c r="L24" s="240">
        <f>Yhteenveto[[#This Row],[Valtionosuus omarahoitusosuuden jälkeen (välisumma)]]+Yhteenveto[[#This Row],[Lisäosat yhteensä]]+Yhteenveto[[#This Row],[Valtionosuuteen tehtävät vähennykset ja lisäykset, netto]]</f>
        <v>1262511.8808491773</v>
      </c>
      <c r="M24" s="37">
        <v>286639.08822049748</v>
      </c>
      <c r="N24" s="315">
        <f>SUM(Yhteenveto[[#This Row],[Valtionosuus ennen verotuloihin perustuvaa valtionosuuksien tasausta]]+Yhteenveto[[#This Row],[Verotuloihin perustuva valtionosuuksien tasaus]])</f>
        <v>1549150.9690696746</v>
      </c>
      <c r="O24" s="251">
        <v>170460.73771434132</v>
      </c>
      <c r="P24" s="403">
        <f>SUM(Yhteenveto[[#This Row],[Kunnan  peruspalvelujen valtionosuus ]:[Veroperustemuutoksista johtuvien veromenetysten korvaus]])</f>
        <v>1719611.706784016</v>
      </c>
      <c r="Q24" s="37">
        <v>0</v>
      </c>
      <c r="R24" s="355">
        <f>+Yhteenveto[[#This Row],[Kunnan  peruspalvelujen valtionosuus ]]+Yhteenveto[[#This Row],[Veroperustemuutoksista johtuvien veromenetysten korvaus]]+Yhteenveto[[#This Row],[Kotikuntakorvaus, netto]]</f>
        <v>1719611.706784016</v>
      </c>
      <c r="S24" s="11"/>
      <c r="T24"/>
    </row>
    <row r="25" spans="1:20" ht="15">
      <c r="A25" s="35">
        <v>74</v>
      </c>
      <c r="B25" s="13" t="s">
        <v>31</v>
      </c>
      <c r="C25" s="15">
        <v>1083</v>
      </c>
      <c r="D25" s="15">
        <v>1415469.1300000001</v>
      </c>
      <c r="E25" s="15">
        <v>466424.21528055181</v>
      </c>
      <c r="F25" s="240">
        <f>Yhteenveto[[#This Row],[Ikärakenne, laskennallinen kustannus]]+Yhteenveto[[#This Row],[Muut laskennalliset kustannukset ]]</f>
        <v>1881893.3452805518</v>
      </c>
      <c r="G25" s="336">
        <v>1359.93</v>
      </c>
      <c r="H25" s="17">
        <v>1472804.1900000002</v>
      </c>
      <c r="I25" s="353">
        <f>Yhteenveto[[#This Row],[Laskennalliset kustannukset yhteensä]]-Yhteenveto[[#This Row],[Omarahoitusosuus, €]]</f>
        <v>409089.15528055164</v>
      </c>
      <c r="J25" s="36">
        <v>171522.85380753526</v>
      </c>
      <c r="K25" s="37">
        <v>107082.30815005304</v>
      </c>
      <c r="L25" s="240">
        <f>Yhteenveto[[#This Row],[Valtionosuus omarahoitusosuuden jälkeen (välisumma)]]+Yhteenveto[[#This Row],[Lisäosat yhteensä]]+Yhteenveto[[#This Row],[Valtionosuuteen tehtävät vähennykset ja lisäykset, netto]]</f>
        <v>687694.31723813992</v>
      </c>
      <c r="M25" s="37">
        <v>462782.50187502179</v>
      </c>
      <c r="N25" s="315">
        <f>SUM(Yhteenveto[[#This Row],[Valtionosuus ennen verotuloihin perustuvaa valtionosuuksien tasausta]]+Yhteenveto[[#This Row],[Verotuloihin perustuva valtionosuuksien tasaus]])</f>
        <v>1150476.8191131616</v>
      </c>
      <c r="O25" s="251">
        <v>286522.37275305967</v>
      </c>
      <c r="P25" s="403">
        <f>SUM(Yhteenveto[[#This Row],[Kunnan  peruspalvelujen valtionosuus ]:[Veroperustemuutoksista johtuvien veromenetysten korvaus]])</f>
        <v>1436999.1918662214</v>
      </c>
      <c r="Q25" s="37">
        <v>26846.378699999997</v>
      </c>
      <c r="R25" s="355">
        <f>+Yhteenveto[[#This Row],[Kunnan  peruspalvelujen valtionosuus ]]+Yhteenveto[[#This Row],[Veroperustemuutoksista johtuvien veromenetysten korvaus]]+Yhteenveto[[#This Row],[Kotikuntakorvaus, netto]]</f>
        <v>1463845.5705662214</v>
      </c>
      <c r="S25" s="11"/>
      <c r="T25"/>
    </row>
    <row r="26" spans="1:20" ht="15">
      <c r="A26" s="35">
        <v>75</v>
      </c>
      <c r="B26" s="13" t="s">
        <v>32</v>
      </c>
      <c r="C26" s="15">
        <v>19702</v>
      </c>
      <c r="D26" s="15">
        <v>24113271.370000001</v>
      </c>
      <c r="E26" s="15">
        <v>4565423.8987725135</v>
      </c>
      <c r="F26" s="240">
        <f>Yhteenveto[[#This Row],[Ikärakenne, laskennallinen kustannus]]+Yhteenveto[[#This Row],[Muut laskennalliset kustannukset ]]</f>
        <v>28678695.268772513</v>
      </c>
      <c r="G26" s="336">
        <v>1359.93</v>
      </c>
      <c r="H26" s="17">
        <v>26793340.859999999</v>
      </c>
      <c r="I26" s="353">
        <f>Yhteenveto[[#This Row],[Laskennalliset kustannukset yhteensä]]-Yhteenveto[[#This Row],[Omarahoitusosuus, €]]</f>
        <v>1885354.4087725133</v>
      </c>
      <c r="J26" s="36">
        <v>558991.72740035271</v>
      </c>
      <c r="K26" s="37">
        <v>-1253476.1545620067</v>
      </c>
      <c r="L26" s="240">
        <f>Yhteenveto[[#This Row],[Valtionosuus omarahoitusosuuden jälkeen (välisumma)]]+Yhteenveto[[#This Row],[Lisäosat yhteensä]]+Yhteenveto[[#This Row],[Valtionosuuteen tehtävät vähennykset ja lisäykset, netto]]</f>
        <v>1190869.9816108593</v>
      </c>
      <c r="M26" s="37">
        <v>-171272.41222516191</v>
      </c>
      <c r="N26" s="315">
        <f>SUM(Yhteenveto[[#This Row],[Valtionosuus ennen verotuloihin perustuvaa valtionosuuksien tasausta]]+Yhteenveto[[#This Row],[Verotuloihin perustuva valtionosuuksien tasaus]])</f>
        <v>1019597.5693856974</v>
      </c>
      <c r="O26" s="251">
        <v>3237145.3558460623</v>
      </c>
      <c r="P26" s="403">
        <f>SUM(Yhteenveto[[#This Row],[Kunnan  peruspalvelujen valtionosuus ]:[Veroperustemuutoksista johtuvien veromenetysten korvaus]])</f>
        <v>4256742.9252317594</v>
      </c>
      <c r="Q26" s="37">
        <v>-62542.394700000004</v>
      </c>
      <c r="R26" s="355">
        <f>+Yhteenveto[[#This Row],[Kunnan  peruspalvelujen valtionosuus ]]+Yhteenveto[[#This Row],[Veroperustemuutoksista johtuvien veromenetysten korvaus]]+Yhteenveto[[#This Row],[Kotikuntakorvaus, netto]]</f>
        <v>4194200.5305317594</v>
      </c>
      <c r="S26" s="11"/>
      <c r="T26"/>
    </row>
    <row r="27" spans="1:20" ht="15">
      <c r="A27" s="35">
        <v>77</v>
      </c>
      <c r="B27" s="13" t="s">
        <v>33</v>
      </c>
      <c r="C27" s="15">
        <v>4683</v>
      </c>
      <c r="D27" s="15">
        <v>6334099.3700000001</v>
      </c>
      <c r="E27" s="15">
        <v>998216.14893149259</v>
      </c>
      <c r="F27" s="240">
        <f>Yhteenveto[[#This Row],[Ikärakenne, laskennallinen kustannus]]+Yhteenveto[[#This Row],[Muut laskennalliset kustannukset ]]</f>
        <v>7332315.5189314932</v>
      </c>
      <c r="G27" s="336">
        <v>1359.93</v>
      </c>
      <c r="H27" s="17">
        <v>6368552.1900000004</v>
      </c>
      <c r="I27" s="353">
        <f>Yhteenveto[[#This Row],[Laskennalliset kustannukset yhteensä]]-Yhteenveto[[#This Row],[Omarahoitusosuus, €]]</f>
        <v>963763.32893149275</v>
      </c>
      <c r="J27" s="36">
        <v>314143.74285799038</v>
      </c>
      <c r="K27" s="37">
        <v>-184632.00861569744</v>
      </c>
      <c r="L27" s="240">
        <f>Yhteenveto[[#This Row],[Valtionosuus omarahoitusosuuden jälkeen (välisumma)]]+Yhteenveto[[#This Row],[Lisäosat yhteensä]]+Yhteenveto[[#This Row],[Valtionosuuteen tehtävät vähennykset ja lisäykset, netto]]</f>
        <v>1093275.0631737856</v>
      </c>
      <c r="M27" s="37">
        <v>2693101.7260296349</v>
      </c>
      <c r="N27" s="315">
        <f>SUM(Yhteenveto[[#This Row],[Valtionosuus ennen verotuloihin perustuvaa valtionosuuksien tasausta]]+Yhteenveto[[#This Row],[Verotuloihin perustuva valtionosuuksien tasaus]])</f>
        <v>3786376.7892034203</v>
      </c>
      <c r="O27" s="251">
        <v>1062975.310328146</v>
      </c>
      <c r="P27" s="403">
        <f>SUM(Yhteenveto[[#This Row],[Kunnan  peruspalvelujen valtionosuus ]:[Veroperustemuutoksista johtuvien veromenetysten korvaus]])</f>
        <v>4849352.0995315667</v>
      </c>
      <c r="Q27" s="37">
        <v>74411.320020000014</v>
      </c>
      <c r="R27" s="355">
        <f>+Yhteenveto[[#This Row],[Kunnan  peruspalvelujen valtionosuus ]]+Yhteenveto[[#This Row],[Veroperustemuutoksista johtuvien veromenetysten korvaus]]+Yhteenveto[[#This Row],[Kotikuntakorvaus, netto]]</f>
        <v>4923763.4195515672</v>
      </c>
      <c r="S27" s="11"/>
      <c r="T27"/>
    </row>
    <row r="28" spans="1:20" ht="15">
      <c r="A28" s="35">
        <v>78</v>
      </c>
      <c r="B28" s="13" t="s">
        <v>34</v>
      </c>
      <c r="C28" s="15">
        <v>7979</v>
      </c>
      <c r="D28" s="15">
        <v>9107498.209999999</v>
      </c>
      <c r="E28" s="15">
        <v>2682200.755308751</v>
      </c>
      <c r="F28" s="240">
        <f>Yhteenveto[[#This Row],[Ikärakenne, laskennallinen kustannus]]+Yhteenveto[[#This Row],[Muut laskennalliset kustannukset ]]</f>
        <v>11789698.96530875</v>
      </c>
      <c r="G28" s="336">
        <v>1359.93</v>
      </c>
      <c r="H28" s="17">
        <v>10850881.470000001</v>
      </c>
      <c r="I28" s="353">
        <f>Yhteenveto[[#This Row],[Laskennalliset kustannukset yhteensä]]-Yhteenveto[[#This Row],[Omarahoitusosuus, €]]</f>
        <v>938817.49530874938</v>
      </c>
      <c r="J28" s="36">
        <v>740224.21325493034</v>
      </c>
      <c r="K28" s="37">
        <v>-2413511.6115290979</v>
      </c>
      <c r="L28" s="240">
        <f>Yhteenveto[[#This Row],[Valtionosuus omarahoitusosuuden jälkeen (välisumma)]]+Yhteenveto[[#This Row],[Lisäosat yhteensä]]+Yhteenveto[[#This Row],[Valtionosuuteen tehtävät vähennykset ja lisäykset, netto]]</f>
        <v>-734469.90296541806</v>
      </c>
      <c r="M28" s="37">
        <v>-53170.74999094852</v>
      </c>
      <c r="N28" s="315">
        <f>SUM(Yhteenveto[[#This Row],[Valtionosuus ennen verotuloihin perustuvaa valtionosuuksien tasausta]]+Yhteenveto[[#This Row],[Verotuloihin perustuva valtionosuuksien tasaus]])</f>
        <v>-787640.65295636654</v>
      </c>
      <c r="O28" s="251">
        <v>1250756.2643230706</v>
      </c>
      <c r="P28" s="403">
        <f>SUM(Yhteenveto[[#This Row],[Kunnan  peruspalvelujen valtionosuus ]:[Veroperustemuutoksista johtuvien veromenetysten korvaus]])</f>
        <v>463115.61136670411</v>
      </c>
      <c r="Q28" s="37">
        <v>-68670.210779999965</v>
      </c>
      <c r="R28" s="355">
        <f>+Yhteenveto[[#This Row],[Kunnan  peruspalvelujen valtionosuus ]]+Yhteenveto[[#This Row],[Veroperustemuutoksista johtuvien veromenetysten korvaus]]+Yhteenveto[[#This Row],[Kotikuntakorvaus, netto]]</f>
        <v>394445.40058670414</v>
      </c>
      <c r="S28" s="11"/>
      <c r="T28"/>
    </row>
    <row r="29" spans="1:20" ht="15">
      <c r="A29" s="35">
        <v>79</v>
      </c>
      <c r="B29" s="13" t="s">
        <v>35</v>
      </c>
      <c r="C29" s="15">
        <v>6785</v>
      </c>
      <c r="D29" s="15">
        <v>8615530.7699999996</v>
      </c>
      <c r="E29" s="15">
        <v>1196601.379270463</v>
      </c>
      <c r="F29" s="240">
        <f>Yhteenveto[[#This Row],[Ikärakenne, laskennallinen kustannus]]+Yhteenveto[[#This Row],[Muut laskennalliset kustannukset ]]</f>
        <v>9812132.1492704619</v>
      </c>
      <c r="G29" s="336">
        <v>1359.93</v>
      </c>
      <c r="H29" s="17">
        <v>9227125.0500000007</v>
      </c>
      <c r="I29" s="353">
        <f>Yhteenveto[[#This Row],[Laskennalliset kustannukset yhteensä]]-Yhteenveto[[#This Row],[Omarahoitusosuus, €]]</f>
        <v>585007.09927046113</v>
      </c>
      <c r="J29" s="36">
        <v>241624.5691383075</v>
      </c>
      <c r="K29" s="37">
        <v>-2205218.8850767184</v>
      </c>
      <c r="L29" s="240">
        <f>Yhteenveto[[#This Row],[Valtionosuus omarahoitusosuuden jälkeen (välisumma)]]+Yhteenveto[[#This Row],[Lisäosat yhteensä]]+Yhteenveto[[#This Row],[Valtionosuuteen tehtävät vähennykset ja lisäykset, netto]]</f>
        <v>-1378587.2166679497</v>
      </c>
      <c r="M29" s="37">
        <v>-482305.50769093074</v>
      </c>
      <c r="N29" s="315">
        <f>SUM(Yhteenveto[[#This Row],[Valtionosuus ennen verotuloihin perustuvaa valtionosuuksien tasausta]]+Yhteenveto[[#This Row],[Verotuloihin perustuva valtionosuuksien tasaus]])</f>
        <v>-1860892.7243588804</v>
      </c>
      <c r="O29" s="251">
        <v>1086400.6993279201</v>
      </c>
      <c r="P29" s="403">
        <f>SUM(Yhteenveto[[#This Row],[Kunnan  peruspalvelujen valtionosuus ]:[Veroperustemuutoksista johtuvien veromenetysten korvaus]])</f>
        <v>-774492.02503096033</v>
      </c>
      <c r="Q29" s="37">
        <v>-85353.636258000028</v>
      </c>
      <c r="R29" s="355">
        <f>+Yhteenveto[[#This Row],[Kunnan  peruspalvelujen valtionosuus ]]+Yhteenveto[[#This Row],[Veroperustemuutoksista johtuvien veromenetysten korvaus]]+Yhteenveto[[#This Row],[Kotikuntakorvaus, netto]]</f>
        <v>-859845.66128896037</v>
      </c>
      <c r="S29" s="11"/>
      <c r="T29"/>
    </row>
    <row r="30" spans="1:20" ht="15">
      <c r="A30" s="35">
        <v>81</v>
      </c>
      <c r="B30" s="13" t="s">
        <v>36</v>
      </c>
      <c r="C30" s="15">
        <v>2621</v>
      </c>
      <c r="D30" s="15">
        <v>2353664.9099999997</v>
      </c>
      <c r="E30" s="15">
        <v>835178.90188098315</v>
      </c>
      <c r="F30" s="240">
        <f>Yhteenveto[[#This Row],[Ikärakenne, laskennallinen kustannus]]+Yhteenveto[[#This Row],[Muut laskennalliset kustannukset ]]</f>
        <v>3188843.8118809829</v>
      </c>
      <c r="G30" s="336">
        <v>1359.93</v>
      </c>
      <c r="H30" s="17">
        <v>3564376.5300000003</v>
      </c>
      <c r="I30" s="353">
        <f>Yhteenveto[[#This Row],[Laskennalliset kustannukset yhteensä]]-Yhteenveto[[#This Row],[Omarahoitusosuus, €]]</f>
        <v>-375532.71811901731</v>
      </c>
      <c r="J30" s="36">
        <v>322890.49152368249</v>
      </c>
      <c r="K30" s="37">
        <v>544844.23382665776</v>
      </c>
      <c r="L30" s="240">
        <f>Yhteenveto[[#This Row],[Valtionosuus omarahoitusosuuden jälkeen (välisumma)]]+Yhteenveto[[#This Row],[Lisäosat yhteensä]]+Yhteenveto[[#This Row],[Valtionosuuteen tehtävät vähennykset ja lisäykset, netto]]</f>
        <v>492202.00723132293</v>
      </c>
      <c r="M30" s="37">
        <v>266278.30742711219</v>
      </c>
      <c r="N30" s="315">
        <f>SUM(Yhteenveto[[#This Row],[Valtionosuus ennen verotuloihin perustuvaa valtionosuuksien tasausta]]+Yhteenveto[[#This Row],[Verotuloihin perustuva valtionosuuksien tasaus]])</f>
        <v>758480.31465843506</v>
      </c>
      <c r="O30" s="251">
        <v>628569.95055504888</v>
      </c>
      <c r="P30" s="403">
        <f>SUM(Yhteenveto[[#This Row],[Kunnan  peruspalvelujen valtionosuus ]:[Veroperustemuutoksista johtuvien veromenetysten korvaus]])</f>
        <v>1387050.2652134839</v>
      </c>
      <c r="Q30" s="37">
        <v>-191152.16567999998</v>
      </c>
      <c r="R30" s="355">
        <f>+Yhteenveto[[#This Row],[Kunnan  peruspalvelujen valtionosuus ]]+Yhteenveto[[#This Row],[Veroperustemuutoksista johtuvien veromenetysten korvaus]]+Yhteenveto[[#This Row],[Kotikuntakorvaus, netto]]</f>
        <v>1195898.0995334839</v>
      </c>
      <c r="S30" s="11"/>
      <c r="T30"/>
    </row>
    <row r="31" spans="1:20" ht="15">
      <c r="A31" s="35">
        <v>82</v>
      </c>
      <c r="B31" s="39" t="s">
        <v>37</v>
      </c>
      <c r="C31" s="15">
        <v>9405</v>
      </c>
      <c r="D31" s="15">
        <v>15269203.49</v>
      </c>
      <c r="E31" s="15">
        <v>1171297.6166123943</v>
      </c>
      <c r="F31" s="240">
        <f>Yhteenveto[[#This Row],[Ikärakenne, laskennallinen kustannus]]+Yhteenveto[[#This Row],[Muut laskennalliset kustannukset ]]</f>
        <v>16440501.106612395</v>
      </c>
      <c r="G31" s="336">
        <v>1359.93</v>
      </c>
      <c r="H31" s="17">
        <v>12790141.65</v>
      </c>
      <c r="I31" s="353">
        <f>Yhteenveto[[#This Row],[Laskennalliset kustannukset yhteensä]]-Yhteenveto[[#This Row],[Omarahoitusosuus, €]]</f>
        <v>3650359.4566123951</v>
      </c>
      <c r="J31" s="36">
        <v>244419.21489514483</v>
      </c>
      <c r="K31" s="37">
        <v>-1867.3458260316402</v>
      </c>
      <c r="L31" s="240">
        <f>Yhteenveto[[#This Row],[Valtionosuus omarahoitusosuuden jälkeen (välisumma)]]+Yhteenveto[[#This Row],[Lisäosat yhteensä]]+Yhteenveto[[#This Row],[Valtionosuuteen tehtävät vähennykset ja lisäykset, netto]]</f>
        <v>3892911.3256815085</v>
      </c>
      <c r="M31" s="37">
        <v>2303150.1003213162</v>
      </c>
      <c r="N31" s="315">
        <f>SUM(Yhteenveto[[#This Row],[Valtionosuus ennen verotuloihin perustuvaa valtionosuuksien tasausta]]+Yhteenveto[[#This Row],[Verotuloihin perustuva valtionosuuksien tasaus]])</f>
        <v>6196061.4260028247</v>
      </c>
      <c r="O31" s="251">
        <v>1420815.5510925855</v>
      </c>
      <c r="P31" s="403">
        <f>SUM(Yhteenveto[[#This Row],[Kunnan  peruspalvelujen valtionosuus ]:[Veroperustemuutoksista johtuvien veromenetysten korvaus]])</f>
        <v>7616876.9770954102</v>
      </c>
      <c r="Q31" s="37">
        <v>32468.501219999947</v>
      </c>
      <c r="R31" s="355">
        <f>+Yhteenveto[[#This Row],[Kunnan  peruspalvelujen valtionosuus ]]+Yhteenveto[[#This Row],[Veroperustemuutoksista johtuvien veromenetysten korvaus]]+Yhteenveto[[#This Row],[Kotikuntakorvaus, netto]]</f>
        <v>7649345.4783154102</v>
      </c>
      <c r="S31" s="11"/>
      <c r="T31"/>
    </row>
    <row r="32" spans="1:20" ht="15">
      <c r="A32" s="35">
        <v>86</v>
      </c>
      <c r="B32" s="13" t="s">
        <v>38</v>
      </c>
      <c r="C32" s="15">
        <v>8143</v>
      </c>
      <c r="D32" s="15">
        <v>13010539.120000001</v>
      </c>
      <c r="E32" s="15">
        <v>1351984.1827461827</v>
      </c>
      <c r="F32" s="240">
        <f>Yhteenveto[[#This Row],[Ikärakenne, laskennallinen kustannus]]+Yhteenveto[[#This Row],[Muut laskennalliset kustannukset ]]</f>
        <v>14362523.302746184</v>
      </c>
      <c r="G32" s="336">
        <v>1359.93</v>
      </c>
      <c r="H32" s="17">
        <v>11073909.99</v>
      </c>
      <c r="I32" s="353">
        <f>Yhteenveto[[#This Row],[Laskennalliset kustannukset yhteensä]]-Yhteenveto[[#This Row],[Omarahoitusosuus, €]]</f>
        <v>3288613.3127461839</v>
      </c>
      <c r="J32" s="36">
        <v>175762.4652073188</v>
      </c>
      <c r="K32" s="37">
        <v>-229239.56910723145</v>
      </c>
      <c r="L32" s="240">
        <f>Yhteenveto[[#This Row],[Valtionosuus omarahoitusosuuden jälkeen (välisumma)]]+Yhteenveto[[#This Row],[Lisäosat yhteensä]]+Yhteenveto[[#This Row],[Valtionosuuteen tehtävät vähennykset ja lisäykset, netto]]</f>
        <v>3235136.208846271</v>
      </c>
      <c r="M32" s="37">
        <v>2869047.2596968873</v>
      </c>
      <c r="N32" s="315">
        <f>SUM(Yhteenveto[[#This Row],[Valtionosuus ennen verotuloihin perustuvaa valtionosuuksien tasausta]]+Yhteenveto[[#This Row],[Verotuloihin perustuva valtionosuuksien tasaus]])</f>
        <v>6104183.4685431588</v>
      </c>
      <c r="O32" s="251">
        <v>1438485.8113037464</v>
      </c>
      <c r="P32" s="403">
        <f>SUM(Yhteenveto[[#This Row],[Kunnan  peruspalvelujen valtionosuus ]:[Veroperustemuutoksista johtuvien veromenetysten korvaus]])</f>
        <v>7542669.2798469048</v>
      </c>
      <c r="Q32" s="37">
        <v>-952637.42700000014</v>
      </c>
      <c r="R32" s="355">
        <f>+Yhteenveto[[#This Row],[Kunnan  peruspalvelujen valtionosuus ]]+Yhteenveto[[#This Row],[Veroperustemuutoksista johtuvien veromenetysten korvaus]]+Yhteenveto[[#This Row],[Kotikuntakorvaus, netto]]</f>
        <v>6590031.8528469047</v>
      </c>
      <c r="S32" s="11"/>
      <c r="T32"/>
    </row>
    <row r="33" spans="1:20" ht="15">
      <c r="A33" s="35">
        <v>90</v>
      </c>
      <c r="B33" s="13" t="s">
        <v>39</v>
      </c>
      <c r="C33" s="15">
        <v>3136</v>
      </c>
      <c r="D33" s="15">
        <v>3026291.37</v>
      </c>
      <c r="E33" s="15">
        <v>1312504.497856193</v>
      </c>
      <c r="F33" s="240">
        <f>Yhteenveto[[#This Row],[Ikärakenne, laskennallinen kustannus]]+Yhteenveto[[#This Row],[Muut laskennalliset kustannukset ]]</f>
        <v>4338795.8678561933</v>
      </c>
      <c r="G33" s="336">
        <v>1359.93</v>
      </c>
      <c r="H33" s="17">
        <v>4264740.4800000004</v>
      </c>
      <c r="I33" s="353">
        <f>Yhteenveto[[#This Row],[Laskennalliset kustannukset yhteensä]]-Yhteenveto[[#This Row],[Omarahoitusosuus, €]]</f>
        <v>74055.387856192887</v>
      </c>
      <c r="J33" s="36">
        <v>1071453.4743264874</v>
      </c>
      <c r="K33" s="37">
        <v>-769062.17426752264</v>
      </c>
      <c r="L33" s="240">
        <f>Yhteenveto[[#This Row],[Valtionosuus omarahoitusosuuden jälkeen (välisumma)]]+Yhteenveto[[#This Row],[Lisäosat yhteensä]]+Yhteenveto[[#This Row],[Valtionosuuteen tehtävät vähennykset ja lisäykset, netto]]</f>
        <v>376446.68791515764</v>
      </c>
      <c r="M33" s="37">
        <v>-11568.747314879212</v>
      </c>
      <c r="N33" s="315">
        <f>SUM(Yhteenveto[[#This Row],[Valtionosuus ennen verotuloihin perustuvaa valtionosuuksien tasausta]]+Yhteenveto[[#This Row],[Verotuloihin perustuva valtionosuuksien tasaus]])</f>
        <v>364877.94060027844</v>
      </c>
      <c r="O33" s="251">
        <v>713124.3294630067</v>
      </c>
      <c r="P33" s="403">
        <f>SUM(Yhteenveto[[#This Row],[Kunnan  peruspalvelujen valtionosuus ]:[Veroperustemuutoksista johtuvien veromenetysten korvaus]])</f>
        <v>1078002.2700632853</v>
      </c>
      <c r="Q33" s="37">
        <v>-23797.344000000001</v>
      </c>
      <c r="R33" s="355">
        <f>+Yhteenveto[[#This Row],[Kunnan  peruspalvelujen valtionosuus ]]+Yhteenveto[[#This Row],[Veroperustemuutoksista johtuvien veromenetysten korvaus]]+Yhteenveto[[#This Row],[Kotikuntakorvaus, netto]]</f>
        <v>1054204.9260632852</v>
      </c>
      <c r="S33" s="11"/>
      <c r="T33"/>
    </row>
    <row r="34" spans="1:20" ht="15">
      <c r="A34" s="35">
        <v>91</v>
      </c>
      <c r="B34" s="13" t="s">
        <v>40</v>
      </c>
      <c r="C34" s="15">
        <v>658457</v>
      </c>
      <c r="D34" s="15">
        <v>876452932.53999996</v>
      </c>
      <c r="E34" s="15">
        <v>288843004.63089824</v>
      </c>
      <c r="F34" s="240">
        <f>Yhteenveto[[#This Row],[Ikärakenne, laskennallinen kustannus]]+Yhteenveto[[#This Row],[Muut laskennalliset kustannukset ]]</f>
        <v>1165295937.1708982</v>
      </c>
      <c r="G34" s="336">
        <v>1359.93</v>
      </c>
      <c r="H34" s="17">
        <v>895455428.00999999</v>
      </c>
      <c r="I34" s="353">
        <f>Yhteenveto[[#This Row],[Laskennalliset kustannukset yhteensä]]-Yhteenveto[[#This Row],[Omarahoitusosuus, €]]</f>
        <v>269840509.16089821</v>
      </c>
      <c r="J34" s="36">
        <v>27210745.226767935</v>
      </c>
      <c r="K34" s="37">
        <v>-161151691.10395074</v>
      </c>
      <c r="L34" s="240">
        <f>Yhteenveto[[#This Row],[Valtionosuus omarahoitusosuuden jälkeen (välisumma)]]+Yhteenveto[[#This Row],[Lisäosat yhteensä]]+Yhteenveto[[#This Row],[Valtionosuuteen tehtävät vähennykset ja lisäykset, netto]]</f>
        <v>135899563.28371543</v>
      </c>
      <c r="M34" s="37">
        <v>-60743727.182346418</v>
      </c>
      <c r="N34" s="315">
        <f>SUM(Yhteenveto[[#This Row],[Valtionosuus ennen verotuloihin perustuvaa valtionosuuksien tasausta]]+Yhteenveto[[#This Row],[Verotuloihin perustuva valtionosuuksien tasaus]])</f>
        <v>75155836.101369008</v>
      </c>
      <c r="O34" s="251">
        <v>88279488.98038578</v>
      </c>
      <c r="P34" s="403">
        <f>SUM(Yhteenveto[[#This Row],[Kunnan  peruspalvelujen valtionosuus ]:[Veroperustemuutoksista johtuvien veromenetysten korvaus]])</f>
        <v>163435325.0817548</v>
      </c>
      <c r="Q34" s="37">
        <v>-90519815.052966043</v>
      </c>
      <c r="R34" s="355">
        <f>+Yhteenveto[[#This Row],[Kunnan  peruspalvelujen valtionosuus ]]+Yhteenveto[[#This Row],[Veroperustemuutoksista johtuvien veromenetysten korvaus]]+Yhteenveto[[#This Row],[Kotikuntakorvaus, netto]]</f>
        <v>72915510.02878876</v>
      </c>
      <c r="S34" s="11"/>
      <c r="T34"/>
    </row>
    <row r="35" spans="1:20" ht="15">
      <c r="A35" s="35">
        <v>92</v>
      </c>
      <c r="B35" s="13" t="s">
        <v>41</v>
      </c>
      <c r="C35" s="15">
        <v>239206</v>
      </c>
      <c r="D35" s="15">
        <v>378049339.44</v>
      </c>
      <c r="E35" s="15">
        <v>129966959.04851484</v>
      </c>
      <c r="F35" s="240">
        <f>Yhteenveto[[#This Row],[Ikärakenne, laskennallinen kustannus]]+Yhteenveto[[#This Row],[Muut laskennalliset kustannukset ]]</f>
        <v>508016298.48851484</v>
      </c>
      <c r="G35" s="336">
        <v>1359.93</v>
      </c>
      <c r="H35" s="17">
        <v>325303415.58000004</v>
      </c>
      <c r="I35" s="353">
        <f>Yhteenveto[[#This Row],[Laskennalliset kustannukset yhteensä]]-Yhteenveto[[#This Row],[Omarahoitusosuus, €]]</f>
        <v>182712882.9085148</v>
      </c>
      <c r="J35" s="36">
        <v>12161371.171482434</v>
      </c>
      <c r="K35" s="37">
        <v>-62732707.408562198</v>
      </c>
      <c r="L35" s="240">
        <f>Yhteenveto[[#This Row],[Valtionosuus omarahoitusosuuden jälkeen (välisumma)]]+Yhteenveto[[#This Row],[Lisäosat yhteensä]]+Yhteenveto[[#This Row],[Valtionosuuteen tehtävät vähennykset ja lisäykset, netto]]</f>
        <v>132141546.67143504</v>
      </c>
      <c r="M35" s="37">
        <v>-3797594.6678831158</v>
      </c>
      <c r="N35" s="315">
        <f>SUM(Yhteenveto[[#This Row],[Valtionosuus ennen verotuloihin perustuvaa valtionosuuksien tasausta]]+Yhteenveto[[#This Row],[Verotuloihin perustuva valtionosuuksien tasaus]])</f>
        <v>128343952.00355193</v>
      </c>
      <c r="O35" s="251">
        <v>30036233.761776581</v>
      </c>
      <c r="P35" s="403">
        <f>SUM(Yhteenveto[[#This Row],[Kunnan  peruspalvelujen valtionosuus ]:[Veroperustemuutoksista johtuvien veromenetysten korvaus]])</f>
        <v>158380185.76532853</v>
      </c>
      <c r="Q35" s="37">
        <v>-5594443.2342600031</v>
      </c>
      <c r="R35" s="355">
        <f>+Yhteenveto[[#This Row],[Kunnan  peruspalvelujen valtionosuus ]]+Yhteenveto[[#This Row],[Veroperustemuutoksista johtuvien veromenetysten korvaus]]+Yhteenveto[[#This Row],[Kotikuntakorvaus, netto]]</f>
        <v>152785742.53106853</v>
      </c>
      <c r="S35" s="11"/>
      <c r="T35"/>
    </row>
    <row r="36" spans="1:20" ht="15">
      <c r="A36" s="35">
        <v>97</v>
      </c>
      <c r="B36" s="13" t="s">
        <v>42</v>
      </c>
      <c r="C36" s="15">
        <v>2131</v>
      </c>
      <c r="D36" s="15">
        <v>2088566.68</v>
      </c>
      <c r="E36" s="15">
        <v>1125390.8403082287</v>
      </c>
      <c r="F36" s="240">
        <f>Yhteenveto[[#This Row],[Ikärakenne, laskennallinen kustannus]]+Yhteenveto[[#This Row],[Muut laskennalliset kustannukset ]]</f>
        <v>3213957.5203082287</v>
      </c>
      <c r="G36" s="336">
        <v>1359.93</v>
      </c>
      <c r="H36" s="17">
        <v>2898010.83</v>
      </c>
      <c r="I36" s="353">
        <f>Yhteenveto[[#This Row],[Laskennalliset kustannukset yhteensä]]-Yhteenveto[[#This Row],[Omarahoitusosuus, €]]</f>
        <v>315946.6903082286</v>
      </c>
      <c r="J36" s="36">
        <v>145355.5056999152</v>
      </c>
      <c r="K36" s="37">
        <v>-175680.82857976135</v>
      </c>
      <c r="L36" s="240">
        <f>Yhteenveto[[#This Row],[Valtionosuus omarahoitusosuuden jälkeen (välisumma)]]+Yhteenveto[[#This Row],[Lisäosat yhteensä]]+Yhteenveto[[#This Row],[Valtionosuuteen tehtävät vähennykset ja lisäykset, netto]]</f>
        <v>285621.36742838251</v>
      </c>
      <c r="M36" s="37">
        <v>148005.49223321679</v>
      </c>
      <c r="N36" s="315">
        <f>SUM(Yhteenveto[[#This Row],[Valtionosuus ennen verotuloihin perustuvaa valtionosuuksien tasausta]]+Yhteenveto[[#This Row],[Verotuloihin perustuva valtionosuuksien tasaus]])</f>
        <v>433626.85966159927</v>
      </c>
      <c r="O36" s="251">
        <v>454103.40579262201</v>
      </c>
      <c r="P36" s="403">
        <f>SUM(Yhteenveto[[#This Row],[Kunnan  peruspalvelujen valtionosuus ]:[Veroperustemuutoksista johtuvien veromenetysten korvaus]])</f>
        <v>887730.26545422128</v>
      </c>
      <c r="Q36" s="37">
        <v>5428.7690999999904</v>
      </c>
      <c r="R36" s="355">
        <f>+Yhteenveto[[#This Row],[Kunnan  peruspalvelujen valtionosuus ]]+Yhteenveto[[#This Row],[Veroperustemuutoksista johtuvien veromenetysten korvaus]]+Yhteenveto[[#This Row],[Kotikuntakorvaus, netto]]</f>
        <v>893159.03455422132</v>
      </c>
      <c r="S36" s="11"/>
      <c r="T36"/>
    </row>
    <row r="37" spans="1:20" ht="15">
      <c r="A37" s="35">
        <v>98</v>
      </c>
      <c r="B37" s="13" t="s">
        <v>43</v>
      </c>
      <c r="C37" s="15">
        <v>23090</v>
      </c>
      <c r="D37" s="15">
        <v>36880455.07</v>
      </c>
      <c r="E37" s="15">
        <v>3480207.425138962</v>
      </c>
      <c r="F37" s="240">
        <f>Yhteenveto[[#This Row],[Ikärakenne, laskennallinen kustannus]]+Yhteenveto[[#This Row],[Muut laskennalliset kustannukset ]]</f>
        <v>40360662.495138966</v>
      </c>
      <c r="G37" s="336">
        <v>1359.93</v>
      </c>
      <c r="H37" s="17">
        <v>31400783.700000003</v>
      </c>
      <c r="I37" s="353">
        <f>Yhteenveto[[#This Row],[Laskennalliset kustannukset yhteensä]]-Yhteenveto[[#This Row],[Omarahoitusosuus, €]]</f>
        <v>8959878.7951389626</v>
      </c>
      <c r="J37" s="36">
        <v>636467.73610801937</v>
      </c>
      <c r="K37" s="37">
        <v>6012933.035048319</v>
      </c>
      <c r="L37" s="240">
        <f>Yhteenveto[[#This Row],[Valtionosuus omarahoitusosuuden jälkeen (välisumma)]]+Yhteenveto[[#This Row],[Lisäosat yhteensä]]+Yhteenveto[[#This Row],[Valtionosuuteen tehtävät vähennykset ja lisäykset, netto]]</f>
        <v>15609279.566295302</v>
      </c>
      <c r="M37" s="37">
        <v>6678970.2927188799</v>
      </c>
      <c r="N37" s="315">
        <f>SUM(Yhteenveto[[#This Row],[Valtionosuus ennen verotuloihin perustuvaa valtionosuuksien tasausta]]+Yhteenveto[[#This Row],[Verotuloihin perustuva valtionosuuksien tasaus]])</f>
        <v>22288249.859014183</v>
      </c>
      <c r="O37" s="251">
        <v>3487316.6869670544</v>
      </c>
      <c r="P37" s="403">
        <f>SUM(Yhteenveto[[#This Row],[Kunnan  peruspalvelujen valtionosuus ]:[Veroperustemuutoksista johtuvien veromenetysten korvaus]])</f>
        <v>25775566.545981236</v>
      </c>
      <c r="Q37" s="37">
        <v>-2361813.5126339998</v>
      </c>
      <c r="R37" s="355">
        <f>+Yhteenveto[[#This Row],[Kunnan  peruspalvelujen valtionosuus ]]+Yhteenveto[[#This Row],[Veroperustemuutoksista johtuvien veromenetysten korvaus]]+Yhteenveto[[#This Row],[Kotikuntakorvaus, netto]]</f>
        <v>23413753.033347234</v>
      </c>
      <c r="S37" s="11"/>
      <c r="T37"/>
    </row>
    <row r="38" spans="1:20" ht="15">
      <c r="A38" s="35">
        <v>102</v>
      </c>
      <c r="B38" s="13" t="s">
        <v>44</v>
      </c>
      <c r="C38" s="15">
        <v>9870</v>
      </c>
      <c r="D38" s="15">
        <v>13172714.940000001</v>
      </c>
      <c r="E38" s="15">
        <v>1787539.6071900455</v>
      </c>
      <c r="F38" s="240">
        <f>Yhteenveto[[#This Row],[Ikärakenne, laskennallinen kustannus]]+Yhteenveto[[#This Row],[Muut laskennalliset kustannukset ]]</f>
        <v>14960254.547190048</v>
      </c>
      <c r="G38" s="336">
        <v>1359.93</v>
      </c>
      <c r="H38" s="17">
        <v>13422509.100000001</v>
      </c>
      <c r="I38" s="353">
        <f>Yhteenveto[[#This Row],[Laskennalliset kustannukset yhteensä]]-Yhteenveto[[#This Row],[Omarahoitusosuus, €]]</f>
        <v>1537745.4471900463</v>
      </c>
      <c r="J38" s="36">
        <v>299568.64768580027</v>
      </c>
      <c r="K38" s="37">
        <v>1153906.7716989745</v>
      </c>
      <c r="L38" s="240">
        <f>Yhteenveto[[#This Row],[Valtionosuus omarahoitusosuuden jälkeen (välisumma)]]+Yhteenveto[[#This Row],[Lisäosat yhteensä]]+Yhteenveto[[#This Row],[Valtionosuuteen tehtävät vähennykset ja lisäykset, netto]]</f>
        <v>2991220.8665748211</v>
      </c>
      <c r="M38" s="37">
        <v>4158820.6476539145</v>
      </c>
      <c r="N38" s="315">
        <f>SUM(Yhteenveto[[#This Row],[Valtionosuus ennen verotuloihin perustuvaa valtionosuuksien tasausta]]+Yhteenveto[[#This Row],[Verotuloihin perustuva valtionosuuksien tasaus]])</f>
        <v>7150041.5142287351</v>
      </c>
      <c r="O38" s="251">
        <v>2161681.9961973322</v>
      </c>
      <c r="P38" s="403">
        <f>SUM(Yhteenveto[[#This Row],[Kunnan  peruspalvelujen valtionosuus ]:[Veroperustemuutoksista johtuvien veromenetysten korvaus]])</f>
        <v>9311723.5104260668</v>
      </c>
      <c r="Q38" s="37">
        <v>155619.75642000011</v>
      </c>
      <c r="R38" s="355">
        <f>+Yhteenveto[[#This Row],[Kunnan  peruspalvelujen valtionosuus ]]+Yhteenveto[[#This Row],[Veroperustemuutoksista johtuvien veromenetysten korvaus]]+Yhteenveto[[#This Row],[Kotikuntakorvaus, netto]]</f>
        <v>9467343.2668460663</v>
      </c>
      <c r="S38" s="11"/>
      <c r="T38"/>
    </row>
    <row r="39" spans="1:20" ht="15">
      <c r="A39" s="35">
        <v>103</v>
      </c>
      <c r="B39" s="13" t="s">
        <v>45</v>
      </c>
      <c r="C39" s="15">
        <v>2166</v>
      </c>
      <c r="D39" s="15">
        <v>3017765.58</v>
      </c>
      <c r="E39" s="15">
        <v>390627.18698231084</v>
      </c>
      <c r="F39" s="240">
        <f>Yhteenveto[[#This Row],[Ikärakenne, laskennallinen kustannus]]+Yhteenveto[[#This Row],[Muut laskennalliset kustannukset ]]</f>
        <v>3408392.7669823109</v>
      </c>
      <c r="G39" s="336">
        <v>1359.93</v>
      </c>
      <c r="H39" s="17">
        <v>2945608.3800000004</v>
      </c>
      <c r="I39" s="353">
        <f>Yhteenveto[[#This Row],[Laskennalliset kustannukset yhteensä]]-Yhteenveto[[#This Row],[Omarahoitusosuus, €]]</f>
        <v>462784.38698231056</v>
      </c>
      <c r="J39" s="36">
        <v>32131.138856998346</v>
      </c>
      <c r="K39" s="37">
        <v>203418.20186018702</v>
      </c>
      <c r="L39" s="240">
        <f>Yhteenveto[[#This Row],[Valtionosuus omarahoitusosuuden jälkeen (välisumma)]]+Yhteenveto[[#This Row],[Lisäosat yhteensä]]+Yhteenveto[[#This Row],[Valtionosuuteen tehtävät vähennykset ja lisäykset, netto]]</f>
        <v>698333.72769949597</v>
      </c>
      <c r="M39" s="37">
        <v>1108079.1228638655</v>
      </c>
      <c r="N39" s="315">
        <f>SUM(Yhteenveto[[#This Row],[Valtionosuus ennen verotuloihin perustuvaa valtionosuuksien tasausta]]+Yhteenveto[[#This Row],[Verotuloihin perustuva valtionosuuksien tasaus]])</f>
        <v>1806412.8505633613</v>
      </c>
      <c r="O39" s="251">
        <v>497462.05417832138</v>
      </c>
      <c r="P39" s="403">
        <f>SUM(Yhteenveto[[#This Row],[Kunnan  peruspalvelujen valtionosuus ]:[Veroperustemuutoksista johtuvien veromenetysten korvaus]])</f>
        <v>2303874.9047416826</v>
      </c>
      <c r="Q39" s="37">
        <v>-34134.315300000002</v>
      </c>
      <c r="R39" s="355">
        <f>+Yhteenveto[[#This Row],[Kunnan  peruspalvelujen valtionosuus ]]+Yhteenveto[[#This Row],[Veroperustemuutoksista johtuvien veromenetysten korvaus]]+Yhteenveto[[#This Row],[Kotikuntakorvaus, netto]]</f>
        <v>2269740.5894416827</v>
      </c>
      <c r="S39" s="11"/>
      <c r="T39"/>
    </row>
    <row r="40" spans="1:20" ht="15">
      <c r="A40" s="35">
        <v>105</v>
      </c>
      <c r="B40" s="13" t="s">
        <v>46</v>
      </c>
      <c r="C40" s="15">
        <v>2139</v>
      </c>
      <c r="D40" s="15">
        <v>1903161.69</v>
      </c>
      <c r="E40" s="15">
        <v>1324878.1668727014</v>
      </c>
      <c r="F40" s="240">
        <f>Yhteenveto[[#This Row],[Ikärakenne, laskennallinen kustannus]]+Yhteenveto[[#This Row],[Muut laskennalliset kustannukset ]]</f>
        <v>3228039.8568727011</v>
      </c>
      <c r="G40" s="336">
        <v>1359.93</v>
      </c>
      <c r="H40" s="17">
        <v>2908890.27</v>
      </c>
      <c r="I40" s="353">
        <f>Yhteenveto[[#This Row],[Laskennalliset kustannukset yhteensä]]-Yhteenveto[[#This Row],[Omarahoitusosuus, €]]</f>
        <v>319149.58687270107</v>
      </c>
      <c r="J40" s="36">
        <v>741200.66377050115</v>
      </c>
      <c r="K40" s="37">
        <v>586523.13600192312</v>
      </c>
      <c r="L40" s="240">
        <f>Yhteenveto[[#This Row],[Valtionosuus omarahoitusosuuden jälkeen (välisumma)]]+Yhteenveto[[#This Row],[Lisäosat yhteensä]]+Yhteenveto[[#This Row],[Valtionosuuteen tehtävät vähennykset ja lisäykset, netto]]</f>
        <v>1646873.3866451252</v>
      </c>
      <c r="M40" s="37">
        <v>799732.63808291405</v>
      </c>
      <c r="N40" s="315">
        <f>SUM(Yhteenveto[[#This Row],[Valtionosuus ennen verotuloihin perustuvaa valtionosuuksien tasausta]]+Yhteenveto[[#This Row],[Verotuloihin perustuva valtionosuuksien tasaus]])</f>
        <v>2446606.0247280393</v>
      </c>
      <c r="O40" s="251">
        <v>501643.39813616365</v>
      </c>
      <c r="P40" s="403">
        <f>SUM(Yhteenveto[[#This Row],[Kunnan  peruspalvelujen valtionosuus ]:[Veroperustemuutoksista johtuvien veromenetysten korvaus]])</f>
        <v>2948249.4228642029</v>
      </c>
      <c r="Q40" s="37">
        <v>-2974.6680000000015</v>
      </c>
      <c r="R40" s="355">
        <f>+Yhteenveto[[#This Row],[Kunnan  peruspalvelujen valtionosuus ]]+Yhteenveto[[#This Row],[Veroperustemuutoksista johtuvien veromenetysten korvaus]]+Yhteenveto[[#This Row],[Kotikuntakorvaus, netto]]</f>
        <v>2945274.7548642028</v>
      </c>
      <c r="S40" s="11"/>
      <c r="T40"/>
    </row>
    <row r="41" spans="1:20" ht="15">
      <c r="A41" s="35">
        <v>106</v>
      </c>
      <c r="B41" s="13" t="s">
        <v>47</v>
      </c>
      <c r="C41" s="15">
        <v>46880</v>
      </c>
      <c r="D41" s="15">
        <v>67321637.789999992</v>
      </c>
      <c r="E41" s="15">
        <v>10238618.015843855</v>
      </c>
      <c r="F41" s="240">
        <f>Yhteenveto[[#This Row],[Ikärakenne, laskennallinen kustannus]]+Yhteenveto[[#This Row],[Muut laskennalliset kustannukset ]]</f>
        <v>77560255.805843845</v>
      </c>
      <c r="G41" s="336">
        <v>1359.93</v>
      </c>
      <c r="H41" s="17">
        <v>63753518.400000006</v>
      </c>
      <c r="I41" s="353">
        <f>Yhteenveto[[#This Row],[Laskennalliset kustannukset yhteensä]]-Yhteenveto[[#This Row],[Omarahoitusosuus, €]]</f>
        <v>13806737.405843839</v>
      </c>
      <c r="J41" s="36">
        <v>1530605.9147724586</v>
      </c>
      <c r="K41" s="37">
        <v>896444.75142022781</v>
      </c>
      <c r="L41" s="240">
        <f>Yhteenveto[[#This Row],[Valtionosuus omarahoitusosuuden jälkeen (välisumma)]]+Yhteenveto[[#This Row],[Lisäosat yhteensä]]+Yhteenveto[[#This Row],[Valtionosuuteen tehtävät vähennykset ja lisäykset, netto]]</f>
        <v>16233788.072036525</v>
      </c>
      <c r="M41" s="37">
        <v>-202173.25492259031</v>
      </c>
      <c r="N41" s="315">
        <f>SUM(Yhteenveto[[#This Row],[Valtionosuus ennen verotuloihin perustuvaa valtionosuuksien tasausta]]+Yhteenveto[[#This Row],[Verotuloihin perustuva valtionosuuksien tasaus]])</f>
        <v>16031614.817113934</v>
      </c>
      <c r="O41" s="251">
        <v>6711225.9388995422</v>
      </c>
      <c r="P41" s="403">
        <f>SUM(Yhteenveto[[#This Row],[Kunnan  peruspalvelujen valtionosuus ]:[Veroperustemuutoksista johtuvien veromenetysten korvaus]])</f>
        <v>22742840.756013475</v>
      </c>
      <c r="Q41" s="37">
        <v>43340.912759999745</v>
      </c>
      <c r="R41" s="355">
        <f>+Yhteenveto[[#This Row],[Kunnan  peruspalvelujen valtionosuus ]]+Yhteenveto[[#This Row],[Veroperustemuutoksista johtuvien veromenetysten korvaus]]+Yhteenveto[[#This Row],[Kotikuntakorvaus, netto]]</f>
        <v>22786181.668773476</v>
      </c>
      <c r="S41" s="11"/>
      <c r="T41"/>
    </row>
    <row r="42" spans="1:20" ht="15">
      <c r="A42" s="35">
        <v>108</v>
      </c>
      <c r="B42" s="13" t="s">
        <v>48</v>
      </c>
      <c r="C42" s="15">
        <v>10337</v>
      </c>
      <c r="D42" s="15">
        <v>16274657.65</v>
      </c>
      <c r="E42" s="15">
        <v>1455497.324386731</v>
      </c>
      <c r="F42" s="240">
        <f>Yhteenveto[[#This Row],[Ikärakenne, laskennallinen kustannus]]+Yhteenveto[[#This Row],[Muut laskennalliset kustannukset ]]</f>
        <v>17730154.974386733</v>
      </c>
      <c r="G42" s="336">
        <v>1359.93</v>
      </c>
      <c r="H42" s="17">
        <v>14057596.41</v>
      </c>
      <c r="I42" s="353">
        <f>Yhteenveto[[#This Row],[Laskennalliset kustannukset yhteensä]]-Yhteenveto[[#This Row],[Omarahoitusosuus, €]]</f>
        <v>3672558.5643867329</v>
      </c>
      <c r="J42" s="36">
        <v>289936.31163473544</v>
      </c>
      <c r="K42" s="37">
        <v>129782.49668211269</v>
      </c>
      <c r="L42" s="240">
        <f>Yhteenveto[[#This Row],[Valtionosuus omarahoitusosuuden jälkeen (välisumma)]]+Yhteenveto[[#This Row],[Lisäosat yhteensä]]+Yhteenveto[[#This Row],[Valtionosuuteen tehtävät vähennykset ja lisäykset, netto]]</f>
        <v>4092277.3727035807</v>
      </c>
      <c r="M42" s="37">
        <v>4481128.5037412439</v>
      </c>
      <c r="N42" s="315">
        <f>SUM(Yhteenveto[[#This Row],[Valtionosuus ennen verotuloihin perustuvaa valtionosuuksien tasausta]]+Yhteenveto[[#This Row],[Verotuloihin perustuva valtionosuuksien tasaus]])</f>
        <v>8573405.876444824</v>
      </c>
      <c r="O42" s="251">
        <v>1764880.5176937785</v>
      </c>
      <c r="P42" s="403">
        <f>SUM(Yhteenveto[[#This Row],[Kunnan  peruspalvelujen valtionosuus ]:[Veroperustemuutoksista johtuvien veromenetysten korvaus]])</f>
        <v>10338286.394138603</v>
      </c>
      <c r="Q42" s="37">
        <v>-224810.53409999999</v>
      </c>
      <c r="R42" s="355">
        <f>+Yhteenveto[[#This Row],[Kunnan  peruspalvelujen valtionosuus ]]+Yhteenveto[[#This Row],[Veroperustemuutoksista johtuvien veromenetysten korvaus]]+Yhteenveto[[#This Row],[Kotikuntakorvaus, netto]]</f>
        <v>10113475.860038603</v>
      </c>
      <c r="S42" s="11"/>
      <c r="T42"/>
    </row>
    <row r="43" spans="1:20" ht="15">
      <c r="A43" s="35">
        <v>109</v>
      </c>
      <c r="B43" s="39" t="s">
        <v>49</v>
      </c>
      <c r="C43" s="15">
        <v>67971</v>
      </c>
      <c r="D43" s="15">
        <v>92340976.25</v>
      </c>
      <c r="E43" s="15">
        <v>14111744.116995094</v>
      </c>
      <c r="F43" s="240">
        <f>Yhteenveto[[#This Row],[Ikärakenne, laskennallinen kustannus]]+Yhteenveto[[#This Row],[Muut laskennalliset kustannukset ]]</f>
        <v>106452720.3669951</v>
      </c>
      <c r="G43" s="336">
        <v>1359.93</v>
      </c>
      <c r="H43" s="17">
        <v>92435802.030000001</v>
      </c>
      <c r="I43" s="353">
        <f>Yhteenveto[[#This Row],[Laskennalliset kustannukset yhteensä]]-Yhteenveto[[#This Row],[Omarahoitusosuus, €]]</f>
        <v>14016918.336995095</v>
      </c>
      <c r="J43" s="36">
        <v>2355848.0230461205</v>
      </c>
      <c r="K43" s="37">
        <v>-5220725.3966564797</v>
      </c>
      <c r="L43" s="240">
        <f>Yhteenveto[[#This Row],[Valtionosuus omarahoitusosuuden jälkeen (välisumma)]]+Yhteenveto[[#This Row],[Lisäosat yhteensä]]+Yhteenveto[[#This Row],[Valtionosuuteen tehtävät vähennykset ja lisäykset, netto]]</f>
        <v>11152040.963384736</v>
      </c>
      <c r="M43" s="37">
        <v>7033183.3112761276</v>
      </c>
      <c r="N43" s="315">
        <f>SUM(Yhteenveto[[#This Row],[Valtionosuus ennen verotuloihin perustuvaa valtionosuuksien tasausta]]+Yhteenveto[[#This Row],[Verotuloihin perustuva valtionosuuksien tasaus]])</f>
        <v>18185224.274660863</v>
      </c>
      <c r="O43" s="251">
        <v>10510009.629210038</v>
      </c>
      <c r="P43" s="403">
        <f>SUM(Yhteenveto[[#This Row],[Kunnan  peruspalvelujen valtionosuus ]:[Veroperustemuutoksista johtuvien veromenetysten korvaus]])</f>
        <v>28695233.903870903</v>
      </c>
      <c r="Q43" s="37">
        <v>-193606.26677999983</v>
      </c>
      <c r="R43" s="355">
        <f>+Yhteenveto[[#This Row],[Kunnan  peruspalvelujen valtionosuus ]]+Yhteenveto[[#This Row],[Veroperustemuutoksista johtuvien veromenetysten korvaus]]+Yhteenveto[[#This Row],[Kotikuntakorvaus, netto]]</f>
        <v>28501627.637090903</v>
      </c>
      <c r="S43" s="11"/>
      <c r="T43"/>
    </row>
    <row r="44" spans="1:20" ht="15">
      <c r="A44" s="35">
        <v>111</v>
      </c>
      <c r="B44" s="39" t="s">
        <v>50</v>
      </c>
      <c r="C44" s="15">
        <v>18344</v>
      </c>
      <c r="D44" s="15">
        <v>19015667.670000002</v>
      </c>
      <c r="E44" s="15">
        <v>4077910.9697553529</v>
      </c>
      <c r="F44" s="240">
        <f>Yhteenveto[[#This Row],[Ikärakenne, laskennallinen kustannus]]+Yhteenveto[[#This Row],[Muut laskennalliset kustannukset ]]</f>
        <v>23093578.639755353</v>
      </c>
      <c r="G44" s="336">
        <v>1359.93</v>
      </c>
      <c r="H44" s="17">
        <v>24946555.920000002</v>
      </c>
      <c r="I44" s="353">
        <f>Yhteenveto[[#This Row],[Laskennalliset kustannukset yhteensä]]-Yhteenveto[[#This Row],[Omarahoitusosuus, €]]</f>
        <v>-1852977.2802446485</v>
      </c>
      <c r="J44" s="36">
        <v>599283.94060308626</v>
      </c>
      <c r="K44" s="37">
        <v>7124144.388398313</v>
      </c>
      <c r="L44" s="240">
        <f>Yhteenveto[[#This Row],[Valtionosuus omarahoitusosuuden jälkeen (välisumma)]]+Yhteenveto[[#This Row],[Lisäosat yhteensä]]+Yhteenveto[[#This Row],[Valtionosuuteen tehtävät vähennykset ja lisäykset, netto]]</f>
        <v>5870451.0487567503</v>
      </c>
      <c r="M44" s="37">
        <v>5598052.7324047554</v>
      </c>
      <c r="N44" s="315">
        <f>SUM(Yhteenveto[[#This Row],[Valtionosuus ennen verotuloihin perustuvaa valtionosuuksien tasausta]]+Yhteenveto[[#This Row],[Verotuloihin perustuva valtionosuuksien tasaus]])</f>
        <v>11468503.781161506</v>
      </c>
      <c r="O44" s="251">
        <v>3115929.4168748241</v>
      </c>
      <c r="P44" s="403">
        <f>SUM(Yhteenveto[[#This Row],[Kunnan  peruspalvelujen valtionosuus ]:[Veroperustemuutoksista johtuvien veromenetysten korvaus]])</f>
        <v>14584433.19803633</v>
      </c>
      <c r="Q44" s="37">
        <v>96572.596620000026</v>
      </c>
      <c r="R44" s="355">
        <f>+Yhteenveto[[#This Row],[Kunnan  peruspalvelujen valtionosuus ]]+Yhteenveto[[#This Row],[Veroperustemuutoksista johtuvien veromenetysten korvaus]]+Yhteenveto[[#This Row],[Kotikuntakorvaus, netto]]</f>
        <v>14681005.794656331</v>
      </c>
      <c r="S44" s="11"/>
      <c r="T44"/>
    </row>
    <row r="45" spans="1:20" ht="15">
      <c r="A45" s="35">
        <v>139</v>
      </c>
      <c r="B45" s="39" t="s">
        <v>51</v>
      </c>
      <c r="C45" s="15">
        <v>9912</v>
      </c>
      <c r="D45" s="15">
        <v>20295203.419999998</v>
      </c>
      <c r="E45" s="15">
        <v>2254342.6806585109</v>
      </c>
      <c r="F45" s="240">
        <f>Yhteenveto[[#This Row],[Ikärakenne, laskennallinen kustannus]]+Yhteenveto[[#This Row],[Muut laskennalliset kustannukset ]]</f>
        <v>22549546.10065851</v>
      </c>
      <c r="G45" s="336">
        <v>1359.93</v>
      </c>
      <c r="H45" s="17">
        <v>13479626.16</v>
      </c>
      <c r="I45" s="353">
        <f>Yhteenveto[[#This Row],[Laskennalliset kustannukset yhteensä]]-Yhteenveto[[#This Row],[Omarahoitusosuus, €]]</f>
        <v>9069919.9406585097</v>
      </c>
      <c r="J45" s="36">
        <v>270742.58043775865</v>
      </c>
      <c r="K45" s="37">
        <v>-1985192.4686745619</v>
      </c>
      <c r="L45" s="240">
        <f>Yhteenveto[[#This Row],[Valtionosuus omarahoitusosuuden jälkeen (välisumma)]]+Yhteenveto[[#This Row],[Lisäosat yhteensä]]+Yhteenveto[[#This Row],[Valtionosuuteen tehtävät vähennykset ja lisäykset, netto]]</f>
        <v>7355470.0524217067</v>
      </c>
      <c r="M45" s="37">
        <v>5671369.5595834516</v>
      </c>
      <c r="N45" s="315">
        <f>SUM(Yhteenveto[[#This Row],[Valtionosuus ennen verotuloihin perustuvaa valtionosuuksien tasausta]]+Yhteenveto[[#This Row],[Verotuloihin perustuva valtionosuuksien tasaus]])</f>
        <v>13026839.612005159</v>
      </c>
      <c r="O45" s="251">
        <v>1480868.7365664409</v>
      </c>
      <c r="P45" s="403">
        <f>SUM(Yhteenveto[[#This Row],[Kunnan  peruspalvelujen valtionosuus ]:[Veroperustemuutoksista johtuvien veromenetysten korvaus]])</f>
        <v>14507708.3485716</v>
      </c>
      <c r="Q45" s="37">
        <v>68536.350720000017</v>
      </c>
      <c r="R45" s="355">
        <f>+Yhteenveto[[#This Row],[Kunnan  peruspalvelujen valtionosuus ]]+Yhteenveto[[#This Row],[Veroperustemuutoksista johtuvien veromenetysten korvaus]]+Yhteenveto[[#This Row],[Kotikuntakorvaus, netto]]</f>
        <v>14576244.6992916</v>
      </c>
      <c r="S45" s="11"/>
      <c r="T45"/>
    </row>
    <row r="46" spans="1:20" ht="15">
      <c r="A46" s="35">
        <v>140</v>
      </c>
      <c r="B46" s="39" t="s">
        <v>52</v>
      </c>
      <c r="C46" s="15">
        <v>20958</v>
      </c>
      <c r="D46" s="15">
        <v>28936227.030000001</v>
      </c>
      <c r="E46" s="15">
        <v>3651615.5816591224</v>
      </c>
      <c r="F46" s="240">
        <f>Yhteenveto[[#This Row],[Ikärakenne, laskennallinen kustannus]]+Yhteenveto[[#This Row],[Muut laskennalliset kustannukset ]]</f>
        <v>32587842.611659124</v>
      </c>
      <c r="G46" s="336">
        <v>1359.93</v>
      </c>
      <c r="H46" s="17">
        <v>28501412.940000001</v>
      </c>
      <c r="I46" s="353">
        <f>Yhteenveto[[#This Row],[Laskennalliset kustannukset yhteensä]]-Yhteenveto[[#This Row],[Omarahoitusosuus, €]]</f>
        <v>4086429.6716591232</v>
      </c>
      <c r="J46" s="36">
        <v>1069268.5973577087</v>
      </c>
      <c r="K46" s="37">
        <v>8381571.141422363</v>
      </c>
      <c r="L46" s="240">
        <f>Yhteenveto[[#This Row],[Valtionosuus omarahoitusosuuden jälkeen (välisumma)]]+Yhteenveto[[#This Row],[Lisäosat yhteensä]]+Yhteenveto[[#This Row],[Valtionosuuteen tehtävät vähennykset ja lisäykset, netto]]</f>
        <v>13537269.410439195</v>
      </c>
      <c r="M46" s="37">
        <v>7495485.2801185129</v>
      </c>
      <c r="N46" s="315">
        <f>SUM(Yhteenveto[[#This Row],[Valtionosuus ennen verotuloihin perustuvaa valtionosuuksien tasausta]]+Yhteenveto[[#This Row],[Verotuloihin perustuva valtionosuuksien tasaus]])</f>
        <v>21032754.690557707</v>
      </c>
      <c r="O46" s="251">
        <v>3680626.5974915633</v>
      </c>
      <c r="P46" s="403">
        <f>SUM(Yhteenveto[[#This Row],[Kunnan  peruspalvelujen valtionosuus ]:[Veroperustemuutoksista johtuvien veromenetysten korvaus]])</f>
        <v>24713381.288049269</v>
      </c>
      <c r="Q46" s="37">
        <v>118094.31960000005</v>
      </c>
      <c r="R46" s="355">
        <f>+Yhteenveto[[#This Row],[Kunnan  peruspalvelujen valtionosuus ]]+Yhteenveto[[#This Row],[Veroperustemuutoksista johtuvien veromenetysten korvaus]]+Yhteenveto[[#This Row],[Kotikuntakorvaus, netto]]</f>
        <v>24831475.60764927</v>
      </c>
      <c r="S46" s="11"/>
      <c r="T46"/>
    </row>
    <row r="47" spans="1:20" ht="15">
      <c r="A47" s="35">
        <v>142</v>
      </c>
      <c r="B47" s="39" t="s">
        <v>53</v>
      </c>
      <c r="C47" s="15">
        <v>6559</v>
      </c>
      <c r="D47" s="15">
        <v>8775061.3599999994</v>
      </c>
      <c r="E47" s="15">
        <v>1234000.1965498724</v>
      </c>
      <c r="F47" s="240">
        <f>Yhteenveto[[#This Row],[Ikärakenne, laskennallinen kustannus]]+Yhteenveto[[#This Row],[Muut laskennalliset kustannukset ]]</f>
        <v>10009061.556549871</v>
      </c>
      <c r="G47" s="336">
        <v>1359.93</v>
      </c>
      <c r="H47" s="17">
        <v>8919780.870000001</v>
      </c>
      <c r="I47" s="353">
        <f>Yhteenveto[[#This Row],[Laskennalliset kustannukset yhteensä]]-Yhteenveto[[#This Row],[Omarahoitusosuus, €]]</f>
        <v>1089280.6865498703</v>
      </c>
      <c r="J47" s="36">
        <v>158351.55008255545</v>
      </c>
      <c r="K47" s="37">
        <v>-297419.34424071986</v>
      </c>
      <c r="L47" s="240">
        <f>Yhteenveto[[#This Row],[Valtionosuus omarahoitusosuuden jälkeen (välisumma)]]+Yhteenveto[[#This Row],[Lisäosat yhteensä]]+Yhteenveto[[#This Row],[Valtionosuuteen tehtävät vähennykset ja lisäykset, netto]]</f>
        <v>950212.89239170589</v>
      </c>
      <c r="M47" s="37">
        <v>2505487.6044492419</v>
      </c>
      <c r="N47" s="315">
        <f>SUM(Yhteenveto[[#This Row],[Valtionosuus ennen verotuloihin perustuvaa valtionosuuksien tasausta]]+Yhteenveto[[#This Row],[Verotuloihin perustuva valtionosuuksien tasaus]])</f>
        <v>3455700.4968409478</v>
      </c>
      <c r="O47" s="251">
        <v>1192204.6543184987</v>
      </c>
      <c r="P47" s="403">
        <f>SUM(Yhteenveto[[#This Row],[Kunnan  peruspalvelujen valtionosuus ]:[Veroperustemuutoksista johtuvien veromenetysten korvaus]])</f>
        <v>4647905.1511594467</v>
      </c>
      <c r="Q47" s="37">
        <v>411991.51799999998</v>
      </c>
      <c r="R47" s="355">
        <f>+Yhteenveto[[#This Row],[Kunnan  peruspalvelujen valtionosuus ]]+Yhteenveto[[#This Row],[Veroperustemuutoksista johtuvien veromenetysten korvaus]]+Yhteenveto[[#This Row],[Kotikuntakorvaus, netto]]</f>
        <v>5059896.6691594468</v>
      </c>
      <c r="S47" s="11"/>
      <c r="T47"/>
    </row>
    <row r="48" spans="1:20" ht="15">
      <c r="A48" s="35">
        <v>143</v>
      </c>
      <c r="B48" s="13" t="s">
        <v>54</v>
      </c>
      <c r="C48" s="15">
        <v>6877</v>
      </c>
      <c r="D48" s="15">
        <v>8854239.7599999998</v>
      </c>
      <c r="E48" s="15">
        <v>1485124.8459191124</v>
      </c>
      <c r="F48" s="240">
        <f>Yhteenveto[[#This Row],[Ikärakenne, laskennallinen kustannus]]+Yhteenveto[[#This Row],[Muut laskennalliset kustannukset ]]</f>
        <v>10339364.605919112</v>
      </c>
      <c r="G48" s="336">
        <v>1359.93</v>
      </c>
      <c r="H48" s="17">
        <v>9352238.6100000013</v>
      </c>
      <c r="I48" s="353">
        <f>Yhteenveto[[#This Row],[Laskennalliset kustannukset yhteensä]]-Yhteenveto[[#This Row],[Omarahoitusosuus, €]]</f>
        <v>987125.99591911025</v>
      </c>
      <c r="J48" s="36">
        <v>230480.08737540798</v>
      </c>
      <c r="K48" s="37">
        <v>-394146.6310163922</v>
      </c>
      <c r="L48" s="240">
        <f>Yhteenveto[[#This Row],[Valtionosuus omarahoitusosuuden jälkeen (välisumma)]]+Yhteenveto[[#This Row],[Lisäosat yhteensä]]+Yhteenveto[[#This Row],[Valtionosuuteen tehtävät vähennykset ja lisäykset, netto]]</f>
        <v>823459.45227812603</v>
      </c>
      <c r="M48" s="37">
        <v>2511480.328180186</v>
      </c>
      <c r="N48" s="315">
        <f>SUM(Yhteenveto[[#This Row],[Valtionosuus ennen verotuloihin perustuvaa valtionosuuksien tasausta]]+Yhteenveto[[#This Row],[Verotuloihin perustuva valtionosuuksien tasaus]])</f>
        <v>3334939.780458312</v>
      </c>
      <c r="O48" s="251">
        <v>1376624.841600894</v>
      </c>
      <c r="P48" s="403">
        <f>SUM(Yhteenveto[[#This Row],[Kunnan  peruspalvelujen valtionosuus ]:[Veroperustemuutoksista johtuvien veromenetysten korvaus]])</f>
        <v>4711564.6220592055</v>
      </c>
      <c r="Q48" s="37">
        <v>324387.54540000012</v>
      </c>
      <c r="R48" s="355">
        <f>+Yhteenveto[[#This Row],[Kunnan  peruspalvelujen valtionosuus ]]+Yhteenveto[[#This Row],[Veroperustemuutoksista johtuvien veromenetysten korvaus]]+Yhteenveto[[#This Row],[Kotikuntakorvaus, netto]]</f>
        <v>5035952.1674592057</v>
      </c>
      <c r="S48" s="11"/>
      <c r="T48"/>
    </row>
    <row r="49" spans="1:20" ht="15">
      <c r="A49" s="35">
        <v>145</v>
      </c>
      <c r="B49" s="13" t="s">
        <v>55</v>
      </c>
      <c r="C49" s="15">
        <v>12366</v>
      </c>
      <c r="D49" s="15">
        <v>22318568.309999999</v>
      </c>
      <c r="E49" s="15">
        <v>1404074.684282722</v>
      </c>
      <c r="F49" s="240">
        <f>Yhteenveto[[#This Row],[Ikärakenne, laskennallinen kustannus]]+Yhteenveto[[#This Row],[Muut laskennalliset kustannukset ]]</f>
        <v>23722642.994282722</v>
      </c>
      <c r="G49" s="336">
        <v>1359.93</v>
      </c>
      <c r="H49" s="17">
        <v>16816894.379999999</v>
      </c>
      <c r="I49" s="353">
        <f>Yhteenveto[[#This Row],[Laskennalliset kustannukset yhteensä]]-Yhteenveto[[#This Row],[Omarahoitusosuus, €]]</f>
        <v>6905748.6142827235</v>
      </c>
      <c r="J49" s="36">
        <v>367986.24151911057</v>
      </c>
      <c r="K49" s="37">
        <v>1000412.6256660842</v>
      </c>
      <c r="L49" s="240">
        <f>Yhteenveto[[#This Row],[Valtionosuus omarahoitusosuuden jälkeen (välisumma)]]+Yhteenveto[[#This Row],[Lisäosat yhteensä]]+Yhteenveto[[#This Row],[Valtionosuuteen tehtävät vähennykset ja lisäykset, netto]]</f>
        <v>8274147.4814679176</v>
      </c>
      <c r="M49" s="37">
        <v>5814647.8595180539</v>
      </c>
      <c r="N49" s="315">
        <f>SUM(Yhteenveto[[#This Row],[Valtionosuus ennen verotuloihin perustuvaa valtionosuuksien tasausta]]+Yhteenveto[[#This Row],[Verotuloihin perustuva valtionosuuksien tasaus]])</f>
        <v>14088795.340985972</v>
      </c>
      <c r="O49" s="251">
        <v>2214616.8171209665</v>
      </c>
      <c r="P49" s="403">
        <f>SUM(Yhteenveto[[#This Row],[Kunnan  peruspalvelujen valtionosuus ]:[Veroperustemuutoksista johtuvien veromenetysten korvaus]])</f>
        <v>16303412.158106938</v>
      </c>
      <c r="Q49" s="37">
        <v>92571.668160000001</v>
      </c>
      <c r="R49" s="355">
        <f>+Yhteenveto[[#This Row],[Kunnan  peruspalvelujen valtionosuus ]]+Yhteenveto[[#This Row],[Veroperustemuutoksista johtuvien veromenetysten korvaus]]+Yhteenveto[[#This Row],[Kotikuntakorvaus, netto]]</f>
        <v>16395983.826266939</v>
      </c>
      <c r="S49" s="11"/>
      <c r="T49"/>
    </row>
    <row r="50" spans="1:20" ht="15">
      <c r="A50" s="35">
        <v>146</v>
      </c>
      <c r="B50" s="13" t="s">
        <v>56</v>
      </c>
      <c r="C50" s="15">
        <v>4643</v>
      </c>
      <c r="D50" s="15">
        <v>4004697.21</v>
      </c>
      <c r="E50" s="15">
        <v>2940176.4320446323</v>
      </c>
      <c r="F50" s="240">
        <f>Yhteenveto[[#This Row],[Ikärakenne, laskennallinen kustannus]]+Yhteenveto[[#This Row],[Muut laskennalliset kustannukset ]]</f>
        <v>6944873.6420446318</v>
      </c>
      <c r="G50" s="336">
        <v>1359.93</v>
      </c>
      <c r="H50" s="17">
        <v>6314154.9900000002</v>
      </c>
      <c r="I50" s="353">
        <f>Yhteenveto[[#This Row],[Laskennalliset kustannukset yhteensä]]-Yhteenveto[[#This Row],[Omarahoitusosuus, €]]</f>
        <v>630718.65204463154</v>
      </c>
      <c r="J50" s="36">
        <v>1468090.7043195723</v>
      </c>
      <c r="K50" s="37">
        <v>1633336.3055830956</v>
      </c>
      <c r="L50" s="240">
        <f>Yhteenveto[[#This Row],[Valtionosuus omarahoitusosuuden jälkeen (välisumma)]]+Yhteenveto[[#This Row],[Lisäosat yhteensä]]+Yhteenveto[[#This Row],[Valtionosuuteen tehtävät vähennykset ja lisäykset, netto]]</f>
        <v>3732145.6619472993</v>
      </c>
      <c r="M50" s="37">
        <v>487527.99831726344</v>
      </c>
      <c r="N50" s="315">
        <f>SUM(Yhteenveto[[#This Row],[Valtionosuus ennen verotuloihin perustuvaa valtionosuuksien tasausta]]+Yhteenveto[[#This Row],[Verotuloihin perustuva valtionosuuksien tasaus]])</f>
        <v>4219673.6602645628</v>
      </c>
      <c r="O50" s="251">
        <v>1027671.2188625729</v>
      </c>
      <c r="P50" s="403">
        <f>SUM(Yhteenveto[[#This Row],[Kunnan  peruspalvelujen valtionosuus ]:[Veroperustemuutoksista johtuvien veromenetysten korvaus]])</f>
        <v>5247344.8791271355</v>
      </c>
      <c r="Q50" s="37">
        <v>-28259.346000000005</v>
      </c>
      <c r="R50" s="355">
        <f>+Yhteenveto[[#This Row],[Kunnan  peruspalvelujen valtionosuus ]]+Yhteenveto[[#This Row],[Veroperustemuutoksista johtuvien veromenetysten korvaus]]+Yhteenveto[[#This Row],[Kotikuntakorvaus, netto]]</f>
        <v>5219085.5331271356</v>
      </c>
      <c r="S50" s="11"/>
      <c r="T50"/>
    </row>
    <row r="51" spans="1:20" ht="15">
      <c r="A51" s="35">
        <v>148</v>
      </c>
      <c r="B51" s="13" t="s">
        <v>57</v>
      </c>
      <c r="C51" s="15">
        <v>7008</v>
      </c>
      <c r="D51" s="15">
        <v>8018043.0899999989</v>
      </c>
      <c r="E51" s="15">
        <v>6950151.3976837471</v>
      </c>
      <c r="F51" s="240">
        <f>Yhteenveto[[#This Row],[Ikärakenne, laskennallinen kustannus]]+Yhteenveto[[#This Row],[Muut laskennalliset kustannukset ]]</f>
        <v>14968194.487683747</v>
      </c>
      <c r="G51" s="336">
        <v>1359.93</v>
      </c>
      <c r="H51" s="17">
        <v>9530389.4400000013</v>
      </c>
      <c r="I51" s="353">
        <f>Yhteenveto[[#This Row],[Laskennalliset kustannukset yhteensä]]-Yhteenveto[[#This Row],[Omarahoitusosuus, €]]</f>
        <v>5437805.0476837456</v>
      </c>
      <c r="J51" s="36">
        <v>2748144.418137189</v>
      </c>
      <c r="K51" s="37">
        <v>1593840.1306029139</v>
      </c>
      <c r="L51" s="240">
        <f>Yhteenveto[[#This Row],[Valtionosuus omarahoitusosuuden jälkeen (välisumma)]]+Yhteenveto[[#This Row],[Lisäosat yhteensä]]+Yhteenveto[[#This Row],[Valtionosuuteen tehtävät vähennykset ja lisäykset, netto]]</f>
        <v>9779789.5964238495</v>
      </c>
      <c r="M51" s="37">
        <v>-37835.938078849445</v>
      </c>
      <c r="N51" s="315">
        <f>SUM(Yhteenveto[[#This Row],[Valtionosuus ennen verotuloihin perustuvaa valtionosuuksien tasausta]]+Yhteenveto[[#This Row],[Verotuloihin perustuva valtionosuuksien tasaus]])</f>
        <v>9741953.6583450008</v>
      </c>
      <c r="O51" s="251">
        <v>1158727.0007333471</v>
      </c>
      <c r="P51" s="403">
        <f>SUM(Yhteenveto[[#This Row],[Kunnan  peruspalvelujen valtionosuus ]:[Veroperustemuutoksista johtuvien veromenetysten korvaus]])</f>
        <v>10900680.659078348</v>
      </c>
      <c r="Q51" s="37">
        <v>-25284.678000000014</v>
      </c>
      <c r="R51" s="355">
        <f>+Yhteenveto[[#This Row],[Kunnan  peruspalvelujen valtionosuus ]]+Yhteenveto[[#This Row],[Veroperustemuutoksista johtuvien veromenetysten korvaus]]+Yhteenveto[[#This Row],[Kotikuntakorvaus, netto]]</f>
        <v>10875395.981078349</v>
      </c>
      <c r="S51" s="11"/>
      <c r="T51"/>
    </row>
    <row r="52" spans="1:20" ht="15">
      <c r="A52" s="35">
        <v>149</v>
      </c>
      <c r="B52" s="13" t="s">
        <v>58</v>
      </c>
      <c r="C52" s="15">
        <v>5353</v>
      </c>
      <c r="D52" s="15">
        <v>7652940.79</v>
      </c>
      <c r="E52" s="15">
        <v>2003265.6692354458</v>
      </c>
      <c r="F52" s="240">
        <f>Yhteenveto[[#This Row],[Ikärakenne, laskennallinen kustannus]]+Yhteenveto[[#This Row],[Muut laskennalliset kustannukset ]]</f>
        <v>9656206.4592354465</v>
      </c>
      <c r="G52" s="336">
        <v>1359.93</v>
      </c>
      <c r="H52" s="17">
        <v>7279705.29</v>
      </c>
      <c r="I52" s="353">
        <f>Yhteenveto[[#This Row],[Laskennalliset kustannukset yhteensä]]-Yhteenveto[[#This Row],[Omarahoitusosuus, €]]</f>
        <v>2376501.1692354465</v>
      </c>
      <c r="J52" s="36">
        <v>125294.89429603342</v>
      </c>
      <c r="K52" s="37">
        <v>301376.64364450943</v>
      </c>
      <c r="L52" s="240">
        <f>Yhteenveto[[#This Row],[Valtionosuus omarahoitusosuuden jälkeen (välisumma)]]+Yhteenveto[[#This Row],[Lisäosat yhteensä]]+Yhteenveto[[#This Row],[Valtionosuuteen tehtävät vähennykset ja lisäykset, netto]]</f>
        <v>2803172.7071759892</v>
      </c>
      <c r="M52" s="37">
        <v>-67742.647724091294</v>
      </c>
      <c r="N52" s="315">
        <f>SUM(Yhteenveto[[#This Row],[Valtionosuus ennen verotuloihin perustuvaa valtionosuuksien tasausta]]+Yhteenveto[[#This Row],[Verotuloihin perustuva valtionosuuksien tasaus]])</f>
        <v>2735430.0594518981</v>
      </c>
      <c r="O52" s="251">
        <v>894655.11603372497</v>
      </c>
      <c r="P52" s="403">
        <f>SUM(Yhteenveto[[#This Row],[Kunnan  peruspalvelujen valtionosuus ]:[Veroperustemuutoksista johtuvien veromenetysten korvaus]])</f>
        <v>3630085.1754856231</v>
      </c>
      <c r="Q52" s="37">
        <v>-2537472.1200359999</v>
      </c>
      <c r="R52" s="355">
        <f>+Yhteenveto[[#This Row],[Kunnan  peruspalvelujen valtionosuus ]]+Yhteenveto[[#This Row],[Veroperustemuutoksista johtuvien veromenetysten korvaus]]+Yhteenveto[[#This Row],[Kotikuntakorvaus, netto]]</f>
        <v>1092613.0554496231</v>
      </c>
      <c r="S52" s="11"/>
      <c r="T52"/>
    </row>
    <row r="53" spans="1:20" ht="15">
      <c r="A53" s="35">
        <v>151</v>
      </c>
      <c r="B53" s="13" t="s">
        <v>59</v>
      </c>
      <c r="C53" s="15">
        <v>1891</v>
      </c>
      <c r="D53" s="15">
        <v>2032686.3099999998</v>
      </c>
      <c r="E53" s="15">
        <v>734095.46538472816</v>
      </c>
      <c r="F53" s="240">
        <f>Yhteenveto[[#This Row],[Ikärakenne, laskennallinen kustannus]]+Yhteenveto[[#This Row],[Muut laskennalliset kustannukset ]]</f>
        <v>2766781.7753847279</v>
      </c>
      <c r="G53" s="336">
        <v>1359.93</v>
      </c>
      <c r="H53" s="17">
        <v>2571627.63</v>
      </c>
      <c r="I53" s="353">
        <f>Yhteenveto[[#This Row],[Laskennalliset kustannukset yhteensä]]-Yhteenveto[[#This Row],[Omarahoitusosuus, €]]</f>
        <v>195154.14538472798</v>
      </c>
      <c r="J53" s="36">
        <v>240202.69736194675</v>
      </c>
      <c r="K53" s="37">
        <v>-167157.65333470859</v>
      </c>
      <c r="L53" s="240">
        <f>Yhteenveto[[#This Row],[Valtionosuus omarahoitusosuuden jälkeen (välisumma)]]+Yhteenveto[[#This Row],[Lisäosat yhteensä]]+Yhteenveto[[#This Row],[Valtionosuuteen tehtävät vähennykset ja lisäykset, netto]]</f>
        <v>268199.18941196613</v>
      </c>
      <c r="M53" s="37">
        <v>611126.28222003125</v>
      </c>
      <c r="N53" s="315">
        <f>SUM(Yhteenveto[[#This Row],[Valtionosuus ennen verotuloihin perustuvaa valtionosuuksien tasausta]]+Yhteenveto[[#This Row],[Verotuloihin perustuva valtionosuuksien tasaus]])</f>
        <v>879325.47163199738</v>
      </c>
      <c r="O53" s="251">
        <v>502072.84695007181</v>
      </c>
      <c r="P53" s="403">
        <f>SUM(Yhteenveto[[#This Row],[Kunnan  peruspalvelujen valtionosuus ]:[Veroperustemuutoksista johtuvien veromenetysten korvaus]])</f>
        <v>1381398.3185820691</v>
      </c>
      <c r="Q53" s="37">
        <v>-28259.346000000001</v>
      </c>
      <c r="R53" s="355">
        <f>+Yhteenveto[[#This Row],[Kunnan  peruspalvelujen valtionosuus ]]+Yhteenveto[[#This Row],[Veroperustemuutoksista johtuvien veromenetysten korvaus]]+Yhteenveto[[#This Row],[Kotikuntakorvaus, netto]]</f>
        <v>1353138.9725820692</v>
      </c>
      <c r="S53" s="11"/>
      <c r="T53"/>
    </row>
    <row r="54" spans="1:20" ht="15">
      <c r="A54" s="35">
        <v>152</v>
      </c>
      <c r="B54" s="13" t="s">
        <v>60</v>
      </c>
      <c r="C54" s="15">
        <v>4480</v>
      </c>
      <c r="D54" s="15">
        <v>6983345.1899999995</v>
      </c>
      <c r="E54" s="15">
        <v>622688.61293571012</v>
      </c>
      <c r="F54" s="240">
        <f>Yhteenveto[[#This Row],[Ikärakenne, laskennallinen kustannus]]+Yhteenveto[[#This Row],[Muut laskennalliset kustannukset ]]</f>
        <v>7606033.8029357092</v>
      </c>
      <c r="G54" s="336">
        <v>1359.93</v>
      </c>
      <c r="H54" s="17">
        <v>6092486.4000000004</v>
      </c>
      <c r="I54" s="353">
        <f>Yhteenveto[[#This Row],[Laskennalliset kustannukset yhteensä]]-Yhteenveto[[#This Row],[Omarahoitusosuus, €]]</f>
        <v>1513547.4029357089</v>
      </c>
      <c r="J54" s="36">
        <v>106724.28972926075</v>
      </c>
      <c r="K54" s="37">
        <v>-127321.17508729809</v>
      </c>
      <c r="L54" s="240">
        <f>Yhteenveto[[#This Row],[Valtionosuus omarahoitusosuuden jälkeen (välisumma)]]+Yhteenveto[[#This Row],[Lisäosat yhteensä]]+Yhteenveto[[#This Row],[Valtionosuuteen tehtävät vähennykset ja lisäykset, netto]]</f>
        <v>1492950.5175776717</v>
      </c>
      <c r="M54" s="37">
        <v>2284555.9181354269</v>
      </c>
      <c r="N54" s="315">
        <f>SUM(Yhteenveto[[#This Row],[Valtionosuus ennen verotuloihin perustuvaa valtionosuuksien tasausta]]+Yhteenveto[[#This Row],[Verotuloihin perustuva valtionosuuksien tasaus]])</f>
        <v>3777506.4357130984</v>
      </c>
      <c r="O54" s="251">
        <v>939656.42120935966</v>
      </c>
      <c r="P54" s="403">
        <f>SUM(Yhteenveto[[#This Row],[Kunnan  peruspalvelujen valtionosuus ]:[Veroperustemuutoksista johtuvien veromenetysten korvaus]])</f>
        <v>4717162.8569224579</v>
      </c>
      <c r="Q54" s="37">
        <v>208821.6936</v>
      </c>
      <c r="R54" s="355">
        <f>+Yhteenveto[[#This Row],[Kunnan  peruspalvelujen valtionosuus ]]+Yhteenveto[[#This Row],[Veroperustemuutoksista johtuvien veromenetysten korvaus]]+Yhteenveto[[#This Row],[Kotikuntakorvaus, netto]]</f>
        <v>4925984.5505224578</v>
      </c>
      <c r="S54" s="11"/>
      <c r="T54"/>
    </row>
    <row r="55" spans="1:20" ht="15">
      <c r="A55" s="35">
        <v>153</v>
      </c>
      <c r="B55" s="13" t="s">
        <v>61</v>
      </c>
      <c r="C55" s="15">
        <v>25655</v>
      </c>
      <c r="D55" s="15">
        <v>29675967.280000001</v>
      </c>
      <c r="E55" s="15">
        <v>6046988.5691071441</v>
      </c>
      <c r="F55" s="240">
        <f>Yhteenveto[[#This Row],[Ikärakenne, laskennallinen kustannus]]+Yhteenveto[[#This Row],[Muut laskennalliset kustannukset ]]</f>
        <v>35722955.849107146</v>
      </c>
      <c r="G55" s="336">
        <v>1359.93</v>
      </c>
      <c r="H55" s="17">
        <v>34889004.149999999</v>
      </c>
      <c r="I55" s="353">
        <f>Yhteenveto[[#This Row],[Laskennalliset kustannukset yhteensä]]-Yhteenveto[[#This Row],[Omarahoitusosuus, €]]</f>
        <v>833951.69910714775</v>
      </c>
      <c r="J55" s="36">
        <v>798711.04286605434</v>
      </c>
      <c r="K55" s="37">
        <v>11332720.190772809</v>
      </c>
      <c r="L55" s="240">
        <f>Yhteenveto[[#This Row],[Valtionosuus omarahoitusosuuden jälkeen (välisumma)]]+Yhteenveto[[#This Row],[Lisäosat yhteensä]]+Yhteenveto[[#This Row],[Valtionosuuteen tehtävät vähennykset ja lisäykset, netto]]</f>
        <v>12965382.932746012</v>
      </c>
      <c r="M55" s="37">
        <v>8224746.7727084365</v>
      </c>
      <c r="N55" s="315">
        <f>SUM(Yhteenveto[[#This Row],[Valtionosuus ennen verotuloihin perustuvaa valtionosuuksien tasausta]]+Yhteenveto[[#This Row],[Verotuloihin perustuva valtionosuuksien tasaus]])</f>
        <v>21190129.705454446</v>
      </c>
      <c r="O55" s="251">
        <v>3918225.3298471766</v>
      </c>
      <c r="P55" s="403">
        <f>SUM(Yhteenveto[[#This Row],[Kunnan  peruspalvelujen valtionosuus ]:[Veroperustemuutoksista johtuvien veromenetysten korvaus]])</f>
        <v>25108355.035301622</v>
      </c>
      <c r="Q55" s="37">
        <v>-1092253.4695799998</v>
      </c>
      <c r="R55" s="355">
        <f>+Yhteenveto[[#This Row],[Kunnan  peruspalvelujen valtionosuus ]]+Yhteenveto[[#This Row],[Veroperustemuutoksista johtuvien veromenetysten korvaus]]+Yhteenveto[[#This Row],[Kotikuntakorvaus, netto]]</f>
        <v>24016101.565721624</v>
      </c>
      <c r="S55" s="11"/>
      <c r="T55"/>
    </row>
    <row r="56" spans="1:20" ht="15">
      <c r="A56" s="35">
        <v>165</v>
      </c>
      <c r="B56" s="13" t="s">
        <v>62</v>
      </c>
      <c r="C56" s="15">
        <v>16340</v>
      </c>
      <c r="D56" s="15">
        <v>25203312.41</v>
      </c>
      <c r="E56" s="15">
        <v>2652271.0922288373</v>
      </c>
      <c r="F56" s="240">
        <f>Yhteenveto[[#This Row],[Ikärakenne, laskennallinen kustannus]]+Yhteenveto[[#This Row],[Muut laskennalliset kustannukset ]]</f>
        <v>27855583.502228837</v>
      </c>
      <c r="G56" s="336">
        <v>1359.93</v>
      </c>
      <c r="H56" s="17">
        <v>22221256.199999999</v>
      </c>
      <c r="I56" s="353">
        <f>Yhteenveto[[#This Row],[Laskennalliset kustannukset yhteensä]]-Yhteenveto[[#This Row],[Omarahoitusosuus, €]]</f>
        <v>5634327.3022288382</v>
      </c>
      <c r="J56" s="36">
        <v>412781.06622423732</v>
      </c>
      <c r="K56" s="37">
        <v>933528.32179590408</v>
      </c>
      <c r="L56" s="240">
        <f>Yhteenveto[[#This Row],[Valtionosuus omarahoitusosuuden jälkeen (välisumma)]]+Yhteenveto[[#This Row],[Lisäosat yhteensä]]+Yhteenveto[[#This Row],[Valtionosuuteen tehtävät vähennykset ja lisäykset, netto]]</f>
        <v>6980636.6902489793</v>
      </c>
      <c r="M56" s="37">
        <v>4972570.705241628</v>
      </c>
      <c r="N56" s="315">
        <f>SUM(Yhteenveto[[#This Row],[Valtionosuus ennen verotuloihin perustuvaa valtionosuuksien tasausta]]+Yhteenveto[[#This Row],[Verotuloihin perustuva valtionosuuksien tasaus]])</f>
        <v>11953207.395490607</v>
      </c>
      <c r="O56" s="251">
        <v>2578411.4744891911</v>
      </c>
      <c r="P56" s="403">
        <f>SUM(Yhteenveto[[#This Row],[Kunnan  peruspalvelujen valtionosuus ]:[Veroperustemuutoksista johtuvien veromenetysten korvaus]])</f>
        <v>14531618.869979799</v>
      </c>
      <c r="Q56" s="37">
        <v>396731.47116000002</v>
      </c>
      <c r="R56" s="355">
        <f>+Yhteenveto[[#This Row],[Kunnan  peruspalvelujen valtionosuus ]]+Yhteenveto[[#This Row],[Veroperustemuutoksista johtuvien veromenetysten korvaus]]+Yhteenveto[[#This Row],[Kotikuntakorvaus, netto]]</f>
        <v>14928350.341139799</v>
      </c>
      <c r="S56" s="11"/>
      <c r="T56"/>
    </row>
    <row r="57" spans="1:20" ht="15">
      <c r="A57" s="35">
        <v>167</v>
      </c>
      <c r="B57" s="13" t="s">
        <v>63</v>
      </c>
      <c r="C57" s="15">
        <v>77261</v>
      </c>
      <c r="D57" s="15">
        <v>96942952.540000007</v>
      </c>
      <c r="E57" s="15">
        <v>17419928.829813559</v>
      </c>
      <c r="F57" s="240">
        <f>Yhteenveto[[#This Row],[Ikärakenne, laskennallinen kustannus]]+Yhteenveto[[#This Row],[Muut laskennalliset kustannukset ]]</f>
        <v>114362881.36981356</v>
      </c>
      <c r="G57" s="336">
        <v>1359.93</v>
      </c>
      <c r="H57" s="17">
        <v>105069551.73</v>
      </c>
      <c r="I57" s="353">
        <f>Yhteenveto[[#This Row],[Laskennalliset kustannukset yhteensä]]-Yhteenveto[[#This Row],[Omarahoitusosuus, €]]</f>
        <v>9293329.6398135573</v>
      </c>
      <c r="J57" s="36">
        <v>2909304.4599757171</v>
      </c>
      <c r="K57" s="37">
        <v>7321810.515077943</v>
      </c>
      <c r="L57" s="240">
        <f>Yhteenveto[[#This Row],[Valtionosuus omarahoitusosuuden jälkeen (välisumma)]]+Yhteenveto[[#This Row],[Lisäosat yhteensä]]+Yhteenveto[[#This Row],[Valtionosuuteen tehtävät vähennykset ja lisäykset, netto]]</f>
        <v>19524444.614867218</v>
      </c>
      <c r="M57" s="37">
        <v>24876905.582658071</v>
      </c>
      <c r="N57" s="315">
        <f>SUM(Yhteenveto[[#This Row],[Valtionosuus ennen verotuloihin perustuvaa valtionosuuksien tasausta]]+Yhteenveto[[#This Row],[Verotuloihin perustuva valtionosuuksien tasaus]])</f>
        <v>44401350.197525293</v>
      </c>
      <c r="O57" s="251">
        <v>12599686.028364588</v>
      </c>
      <c r="P57" s="403">
        <f>SUM(Yhteenveto[[#This Row],[Kunnan  peruspalvelujen valtionosuus ]:[Veroperustemuutoksista johtuvien veromenetysten korvaus]])</f>
        <v>57001036.225889876</v>
      </c>
      <c r="Q57" s="37">
        <v>-10487092.382622002</v>
      </c>
      <c r="R57" s="355">
        <f>+Yhteenveto[[#This Row],[Kunnan  peruspalvelujen valtionosuus ]]+Yhteenveto[[#This Row],[Veroperustemuutoksista johtuvien veromenetysten korvaus]]+Yhteenveto[[#This Row],[Kotikuntakorvaus, netto]]</f>
        <v>46513943.843267873</v>
      </c>
      <c r="S57" s="11"/>
      <c r="T57"/>
    </row>
    <row r="58" spans="1:20" ht="15">
      <c r="A58" s="35">
        <v>169</v>
      </c>
      <c r="B58" s="13" t="s">
        <v>64</v>
      </c>
      <c r="C58" s="15">
        <v>5046</v>
      </c>
      <c r="D58" s="15">
        <v>7113675.79</v>
      </c>
      <c r="E58" s="15">
        <v>716562.66942287504</v>
      </c>
      <c r="F58" s="240">
        <f>Yhteenveto[[#This Row],[Ikärakenne, laskennallinen kustannus]]+Yhteenveto[[#This Row],[Muut laskennalliset kustannukset ]]</f>
        <v>7830238.4594228752</v>
      </c>
      <c r="G58" s="336">
        <v>1359.93</v>
      </c>
      <c r="H58" s="17">
        <v>6862206.7800000003</v>
      </c>
      <c r="I58" s="353">
        <f>Yhteenveto[[#This Row],[Laskennalliset kustannukset yhteensä]]-Yhteenveto[[#This Row],[Omarahoitusosuus, €]]</f>
        <v>968031.67942287493</v>
      </c>
      <c r="J58" s="36">
        <v>114358.67277847706</v>
      </c>
      <c r="K58" s="37">
        <v>284188.99520841055</v>
      </c>
      <c r="L58" s="240">
        <f>Yhteenveto[[#This Row],[Valtionosuus omarahoitusosuuden jälkeen (välisumma)]]+Yhteenveto[[#This Row],[Lisäosat yhteensä]]+Yhteenveto[[#This Row],[Valtionosuuteen tehtävät vähennykset ja lisäykset, netto]]</f>
        <v>1366579.3474097624</v>
      </c>
      <c r="M58" s="37">
        <v>1388092.8454910221</v>
      </c>
      <c r="N58" s="315">
        <f>SUM(Yhteenveto[[#This Row],[Valtionosuus ennen verotuloihin perustuvaa valtionosuuksien tasausta]]+Yhteenveto[[#This Row],[Verotuloihin perustuva valtionosuuksien tasaus]])</f>
        <v>2754672.1929007843</v>
      </c>
      <c r="O58" s="251">
        <v>915355.61309493182</v>
      </c>
      <c r="P58" s="403">
        <f>SUM(Yhteenveto[[#This Row],[Kunnan  peruspalvelujen valtionosuus ]:[Veroperustemuutoksista johtuvien veromenetysten korvaus]])</f>
        <v>3670027.8059957162</v>
      </c>
      <c r="Q58" s="37">
        <v>101778.26562000005</v>
      </c>
      <c r="R58" s="355">
        <f>+Yhteenveto[[#This Row],[Kunnan  peruspalvelujen valtionosuus ]]+Yhteenveto[[#This Row],[Veroperustemuutoksista johtuvien veromenetysten korvaus]]+Yhteenveto[[#This Row],[Kotikuntakorvaus, netto]]</f>
        <v>3771806.0716157164</v>
      </c>
      <c r="S58" s="11"/>
      <c r="T58"/>
    </row>
    <row r="59" spans="1:20" ht="15">
      <c r="A59" s="35">
        <v>171</v>
      </c>
      <c r="B59" s="13" t="s">
        <v>65</v>
      </c>
      <c r="C59" s="15">
        <v>4624</v>
      </c>
      <c r="D59" s="15">
        <v>5865007.5499999998</v>
      </c>
      <c r="E59" s="15">
        <v>1064402.7855062045</v>
      </c>
      <c r="F59" s="240">
        <f>Yhteenveto[[#This Row],[Ikärakenne, laskennallinen kustannus]]+Yhteenveto[[#This Row],[Muut laskennalliset kustannukset ]]</f>
        <v>6929410.3355062045</v>
      </c>
      <c r="G59" s="336">
        <v>1359.93</v>
      </c>
      <c r="H59" s="17">
        <v>6288316.3200000003</v>
      </c>
      <c r="I59" s="353">
        <f>Yhteenveto[[#This Row],[Laskennalliset kustannukset yhteensä]]-Yhteenveto[[#This Row],[Omarahoitusosuus, €]]</f>
        <v>641094.01550620422</v>
      </c>
      <c r="J59" s="36">
        <v>162482.29501818036</v>
      </c>
      <c r="K59" s="37">
        <v>-40251.665047203598</v>
      </c>
      <c r="L59" s="240">
        <f>Yhteenveto[[#This Row],[Valtionosuus omarahoitusosuuden jälkeen (välisumma)]]+Yhteenveto[[#This Row],[Lisäosat yhteensä]]+Yhteenveto[[#This Row],[Valtionosuuteen tehtävät vähennykset ja lisäykset, netto]]</f>
        <v>763324.64547718107</v>
      </c>
      <c r="M59" s="37">
        <v>1258742.6759261498</v>
      </c>
      <c r="N59" s="315">
        <f>SUM(Yhteenveto[[#This Row],[Valtionosuus ennen verotuloihin perustuvaa valtionosuuksien tasausta]]+Yhteenveto[[#This Row],[Verotuloihin perustuva valtionosuuksien tasaus]])</f>
        <v>2022067.3214033309</v>
      </c>
      <c r="O59" s="251">
        <v>946112.66206561192</v>
      </c>
      <c r="P59" s="403">
        <f>SUM(Yhteenveto[[#This Row],[Kunnan  peruspalvelujen valtionosuus ]:[Veroperustemuutoksista johtuvien veromenetysten korvaus]])</f>
        <v>2968179.9834689428</v>
      </c>
      <c r="Q59" s="37">
        <v>-22220.769960000005</v>
      </c>
      <c r="R59" s="355">
        <f>+Yhteenveto[[#This Row],[Kunnan  peruspalvelujen valtionosuus ]]+Yhteenveto[[#This Row],[Veroperustemuutoksista johtuvien veromenetysten korvaus]]+Yhteenveto[[#This Row],[Kotikuntakorvaus, netto]]</f>
        <v>2945959.2135089426</v>
      </c>
      <c r="S59" s="11"/>
      <c r="T59"/>
    </row>
    <row r="60" spans="1:20" ht="15">
      <c r="A60" s="35">
        <v>172</v>
      </c>
      <c r="B60" s="13" t="s">
        <v>66</v>
      </c>
      <c r="C60" s="15">
        <v>4263</v>
      </c>
      <c r="D60" s="15">
        <v>4480426.96</v>
      </c>
      <c r="E60" s="15">
        <v>1313759.8809217445</v>
      </c>
      <c r="F60" s="240">
        <f>Yhteenveto[[#This Row],[Ikärakenne, laskennallinen kustannus]]+Yhteenveto[[#This Row],[Muut laskennalliset kustannukset ]]</f>
        <v>5794186.8409217447</v>
      </c>
      <c r="G60" s="336">
        <v>1359.93</v>
      </c>
      <c r="H60" s="17">
        <v>5797381.5899999999</v>
      </c>
      <c r="I60" s="353">
        <f>Yhteenveto[[#This Row],[Laskennalliset kustannukset yhteensä]]-Yhteenveto[[#This Row],[Omarahoitusosuus, €]]</f>
        <v>-3194.7490782551467</v>
      </c>
      <c r="J60" s="36">
        <v>664677.15852561826</v>
      </c>
      <c r="K60" s="37">
        <v>-737749.52139519819</v>
      </c>
      <c r="L60" s="240">
        <f>Yhteenveto[[#This Row],[Valtionosuus omarahoitusosuuden jälkeen (välisumma)]]+Yhteenveto[[#This Row],[Lisäosat yhteensä]]+Yhteenveto[[#This Row],[Valtionosuuteen tehtävät vähennykset ja lisäykset, netto]]</f>
        <v>-76267.111947835074</v>
      </c>
      <c r="M60" s="37">
        <v>1441166.0691494301</v>
      </c>
      <c r="N60" s="315">
        <f>SUM(Yhteenveto[[#This Row],[Valtionosuus ennen verotuloihin perustuvaa valtionosuuksien tasausta]]+Yhteenveto[[#This Row],[Verotuloihin perustuva valtionosuuksien tasaus]])</f>
        <v>1364898.957201595</v>
      </c>
      <c r="O60" s="251">
        <v>943783.46906109562</v>
      </c>
      <c r="P60" s="403">
        <f>SUM(Yhteenveto[[#This Row],[Kunnan  peruspalvelujen valtionosuus ]:[Veroperustemuutoksista johtuvien veromenetysten korvaus]])</f>
        <v>2308682.4262626907</v>
      </c>
      <c r="Q60" s="37">
        <v>-22116.65658000001</v>
      </c>
      <c r="R60" s="355">
        <f>+Yhteenveto[[#This Row],[Kunnan  peruspalvelujen valtionosuus ]]+Yhteenveto[[#This Row],[Veroperustemuutoksista johtuvien veromenetysten korvaus]]+Yhteenveto[[#This Row],[Kotikuntakorvaus, netto]]</f>
        <v>2286565.7696826905</v>
      </c>
      <c r="S60" s="11"/>
      <c r="T60"/>
    </row>
    <row r="61" spans="1:20" ht="15">
      <c r="A61" s="35">
        <v>176</v>
      </c>
      <c r="B61" s="13" t="s">
        <v>67</v>
      </c>
      <c r="C61" s="15">
        <v>4444</v>
      </c>
      <c r="D61" s="15">
        <v>4342355.1400000006</v>
      </c>
      <c r="E61" s="15">
        <v>1898004.5753521116</v>
      </c>
      <c r="F61" s="240">
        <f>Yhteenveto[[#This Row],[Ikärakenne, laskennallinen kustannus]]+Yhteenveto[[#This Row],[Muut laskennalliset kustannukset ]]</f>
        <v>6240359.7153521124</v>
      </c>
      <c r="G61" s="336">
        <v>1359.93</v>
      </c>
      <c r="H61" s="17">
        <v>6043528.9199999999</v>
      </c>
      <c r="I61" s="353">
        <f>Yhteenveto[[#This Row],[Laskennalliset kustannukset yhteensä]]-Yhteenveto[[#This Row],[Omarahoitusosuus, €]]</f>
        <v>196830.7953521125</v>
      </c>
      <c r="J61" s="36">
        <v>1368867.1390385658</v>
      </c>
      <c r="K61" s="37">
        <v>-1024165.4020849117</v>
      </c>
      <c r="L61" s="240">
        <f>Yhteenveto[[#This Row],[Valtionosuus omarahoitusosuuden jälkeen (välisumma)]]+Yhteenveto[[#This Row],[Lisäosat yhteensä]]+Yhteenveto[[#This Row],[Valtionosuuteen tehtävät vähennykset ja lisäykset, netto]]</f>
        <v>541532.5323057666</v>
      </c>
      <c r="M61" s="37">
        <v>1823389.6501873652</v>
      </c>
      <c r="N61" s="315">
        <f>SUM(Yhteenveto[[#This Row],[Valtionosuus ennen verotuloihin perustuvaa valtionosuuksien tasausta]]+Yhteenveto[[#This Row],[Verotuloihin perustuva valtionosuuksien tasaus]])</f>
        <v>2364922.1824931316</v>
      </c>
      <c r="O61" s="251">
        <v>997650.35001855285</v>
      </c>
      <c r="P61" s="403">
        <f>SUM(Yhteenveto[[#This Row],[Kunnan  peruspalvelujen valtionosuus ]:[Veroperustemuutoksista johtuvien veromenetysten korvaus]])</f>
        <v>3362572.5325116846</v>
      </c>
      <c r="Q61" s="37">
        <v>-217225.13069999998</v>
      </c>
      <c r="R61" s="355">
        <f>+Yhteenveto[[#This Row],[Kunnan  peruspalvelujen valtionosuus ]]+Yhteenveto[[#This Row],[Veroperustemuutoksista johtuvien veromenetysten korvaus]]+Yhteenveto[[#This Row],[Kotikuntakorvaus, netto]]</f>
        <v>3145347.4018116845</v>
      </c>
      <c r="S61" s="11"/>
      <c r="T61"/>
    </row>
    <row r="62" spans="1:20" ht="15">
      <c r="A62" s="35">
        <v>177</v>
      </c>
      <c r="B62" s="13" t="s">
        <v>68</v>
      </c>
      <c r="C62" s="15">
        <v>1786</v>
      </c>
      <c r="D62" s="15">
        <v>2277366.2199999997</v>
      </c>
      <c r="E62" s="15">
        <v>353807.9218497384</v>
      </c>
      <c r="F62" s="240">
        <f>Yhteenveto[[#This Row],[Ikärakenne, laskennallinen kustannus]]+Yhteenveto[[#This Row],[Muut laskennalliset kustannukset ]]</f>
        <v>2631174.1418497381</v>
      </c>
      <c r="G62" s="336">
        <v>1359.93</v>
      </c>
      <c r="H62" s="17">
        <v>2428834.98</v>
      </c>
      <c r="I62" s="353">
        <f>Yhteenveto[[#This Row],[Laskennalliset kustannukset yhteensä]]-Yhteenveto[[#This Row],[Omarahoitusosuus, €]]</f>
        <v>202339.1618497381</v>
      </c>
      <c r="J62" s="36">
        <v>124294.13998907543</v>
      </c>
      <c r="K62" s="37">
        <v>623230.83504365652</v>
      </c>
      <c r="L62" s="240">
        <f>Yhteenveto[[#This Row],[Valtionosuus omarahoitusosuuden jälkeen (välisumma)]]+Yhteenveto[[#This Row],[Lisäosat yhteensä]]+Yhteenveto[[#This Row],[Valtionosuuteen tehtävät vähennykset ja lisäykset, netto]]</f>
        <v>949864.13688246999</v>
      </c>
      <c r="M62" s="37">
        <v>-6155.0132025048206</v>
      </c>
      <c r="N62" s="315">
        <f>SUM(Yhteenveto[[#This Row],[Valtionosuus ennen verotuloihin perustuvaa valtionosuuksien tasausta]]+Yhteenveto[[#This Row],[Verotuloihin perustuva valtionosuuksien tasaus]])</f>
        <v>943709.12367996515</v>
      </c>
      <c r="O62" s="251">
        <v>378838.24359697854</v>
      </c>
      <c r="P62" s="403">
        <f>SUM(Yhteenveto[[#This Row],[Kunnan  peruspalvelujen valtionosuus ]:[Veroperustemuutoksista johtuvien veromenetysten korvaus]])</f>
        <v>1322547.3672769438</v>
      </c>
      <c r="Q62" s="37">
        <v>104128.25334000001</v>
      </c>
      <c r="R62" s="355">
        <f>+Yhteenveto[[#This Row],[Kunnan  peruspalvelujen valtionosuus ]]+Yhteenveto[[#This Row],[Veroperustemuutoksista johtuvien veromenetysten korvaus]]+Yhteenveto[[#This Row],[Kotikuntakorvaus, netto]]</f>
        <v>1426675.6206169438</v>
      </c>
      <c r="S62" s="11"/>
      <c r="T62"/>
    </row>
    <row r="63" spans="1:20" ht="15">
      <c r="A63" s="35">
        <v>178</v>
      </c>
      <c r="B63" s="13" t="s">
        <v>69</v>
      </c>
      <c r="C63" s="15">
        <v>5887</v>
      </c>
      <c r="D63" s="15">
        <v>6653437.8700000001</v>
      </c>
      <c r="E63" s="15">
        <v>1564400.3127256229</v>
      </c>
      <c r="F63" s="240">
        <f>Yhteenveto[[#This Row],[Ikärakenne, laskennallinen kustannus]]+Yhteenveto[[#This Row],[Muut laskennalliset kustannukset ]]</f>
        <v>8217838.1827256233</v>
      </c>
      <c r="G63" s="336">
        <v>1359.93</v>
      </c>
      <c r="H63" s="17">
        <v>8005907.9100000001</v>
      </c>
      <c r="I63" s="353">
        <f>Yhteenveto[[#This Row],[Laskennalliset kustannukset yhteensä]]-Yhteenveto[[#This Row],[Omarahoitusosuus, €]]</f>
        <v>211930.2727256231</v>
      </c>
      <c r="J63" s="36">
        <v>474232.73192219902</v>
      </c>
      <c r="K63" s="37">
        <v>911834.62400258263</v>
      </c>
      <c r="L63" s="240">
        <f>Yhteenveto[[#This Row],[Valtionosuus omarahoitusosuuden jälkeen (välisumma)]]+Yhteenveto[[#This Row],[Lisäosat yhteensä]]+Yhteenveto[[#This Row],[Valtionosuuteen tehtävät vähennykset ja lisäykset, netto]]</f>
        <v>1597997.6286504047</v>
      </c>
      <c r="M63" s="37">
        <v>1592728.5435757763</v>
      </c>
      <c r="N63" s="315">
        <f>SUM(Yhteenveto[[#This Row],[Valtionosuus ennen verotuloihin perustuvaa valtionosuuksien tasausta]]+Yhteenveto[[#This Row],[Verotuloihin perustuva valtionosuuksien tasaus]])</f>
        <v>3190726.1722261813</v>
      </c>
      <c r="O63" s="251">
        <v>1352222.9635741962</v>
      </c>
      <c r="P63" s="403">
        <f>SUM(Yhteenveto[[#This Row],[Kunnan  peruspalvelujen valtionosuus ]:[Veroperustemuutoksista johtuvien veromenetysten korvaus]])</f>
        <v>4542949.1358003775</v>
      </c>
      <c r="Q63" s="37">
        <v>9637.9243200000055</v>
      </c>
      <c r="R63" s="355">
        <f>+Yhteenveto[[#This Row],[Kunnan  peruspalvelujen valtionosuus ]]+Yhteenveto[[#This Row],[Veroperustemuutoksista johtuvien veromenetysten korvaus]]+Yhteenveto[[#This Row],[Kotikuntakorvaus, netto]]</f>
        <v>4552587.0601203777</v>
      </c>
      <c r="S63" s="11"/>
      <c r="T63"/>
    </row>
    <row r="64" spans="1:20" ht="15">
      <c r="A64" s="35">
        <v>179</v>
      </c>
      <c r="B64" s="13" t="s">
        <v>70</v>
      </c>
      <c r="C64" s="15">
        <v>144473</v>
      </c>
      <c r="D64" s="15">
        <v>203468574.03999999</v>
      </c>
      <c r="E64" s="15">
        <v>29396081.699357592</v>
      </c>
      <c r="F64" s="240">
        <f>Yhteenveto[[#This Row],[Ikärakenne, laskennallinen kustannus]]+Yhteenveto[[#This Row],[Muut laskennalliset kustannukset ]]</f>
        <v>232864655.73935759</v>
      </c>
      <c r="G64" s="336">
        <v>1359.93</v>
      </c>
      <c r="H64" s="17">
        <v>196473166.89000002</v>
      </c>
      <c r="I64" s="353">
        <f>Yhteenveto[[#This Row],[Laskennalliset kustannukset yhteensä]]-Yhteenveto[[#This Row],[Omarahoitusosuus, €]]</f>
        <v>36391488.849357575</v>
      </c>
      <c r="J64" s="36">
        <v>6122675.9636541735</v>
      </c>
      <c r="K64" s="37">
        <v>-22735665.548247397</v>
      </c>
      <c r="L64" s="240">
        <f>Yhteenveto[[#This Row],[Valtionosuus omarahoitusosuuden jälkeen (välisumma)]]+Yhteenveto[[#This Row],[Lisäosat yhteensä]]+Yhteenveto[[#This Row],[Valtionosuuteen tehtävät vähennykset ja lisäykset, netto]]</f>
        <v>19778499.264764354</v>
      </c>
      <c r="M64" s="37">
        <v>40036379.977745287</v>
      </c>
      <c r="N64" s="315">
        <f>SUM(Yhteenveto[[#This Row],[Valtionosuus ennen verotuloihin perustuvaa valtionosuuksien tasausta]]+Yhteenveto[[#This Row],[Verotuloihin perustuva valtionosuuksien tasaus]])</f>
        <v>59814879.242509641</v>
      </c>
      <c r="O64" s="251">
        <v>21122633.565577343</v>
      </c>
      <c r="P64" s="403">
        <f>SUM(Yhteenveto[[#This Row],[Kunnan  peruspalvelujen valtionosuus ]:[Veroperustemuutoksista johtuvien veromenetysten korvaus]])</f>
        <v>80937512.808086991</v>
      </c>
      <c r="Q64" s="37">
        <v>-10864550.979810001</v>
      </c>
      <c r="R64" s="355">
        <f>+Yhteenveto[[#This Row],[Kunnan  peruspalvelujen valtionosuus ]]+Yhteenveto[[#This Row],[Veroperustemuutoksista johtuvien veromenetysten korvaus]]+Yhteenveto[[#This Row],[Kotikuntakorvaus, netto]]</f>
        <v>70072961.828276992</v>
      </c>
      <c r="S64" s="11"/>
      <c r="T64"/>
    </row>
    <row r="65" spans="1:20" ht="15">
      <c r="A65" s="35">
        <v>181</v>
      </c>
      <c r="B65" s="13" t="s">
        <v>71</v>
      </c>
      <c r="C65" s="15">
        <v>1685</v>
      </c>
      <c r="D65" s="15">
        <v>2295025.8199999998</v>
      </c>
      <c r="E65" s="15">
        <v>347181.8806231934</v>
      </c>
      <c r="F65" s="240">
        <f>Yhteenveto[[#This Row],[Ikärakenne, laskennallinen kustannus]]+Yhteenveto[[#This Row],[Muut laskennalliset kustannukset ]]</f>
        <v>2642207.7006231933</v>
      </c>
      <c r="G65" s="336">
        <v>1359.93</v>
      </c>
      <c r="H65" s="17">
        <v>2291482.0500000003</v>
      </c>
      <c r="I65" s="353">
        <f>Yhteenveto[[#This Row],[Laskennalliset kustannukset yhteensä]]-Yhteenveto[[#This Row],[Omarahoitusosuus, €]]</f>
        <v>350725.65062319301</v>
      </c>
      <c r="J65" s="36">
        <v>75613.062529417264</v>
      </c>
      <c r="K65" s="37">
        <v>438164.11631593353</v>
      </c>
      <c r="L65" s="240">
        <f>Yhteenveto[[#This Row],[Valtionosuus omarahoitusosuuden jälkeen (välisumma)]]+Yhteenveto[[#This Row],[Lisäosat yhteensä]]+Yhteenveto[[#This Row],[Valtionosuuteen tehtävät vähennykset ja lisäykset, netto]]</f>
        <v>864502.82946854387</v>
      </c>
      <c r="M65" s="37">
        <v>954375.74875171797</v>
      </c>
      <c r="N65" s="315">
        <f>SUM(Yhteenveto[[#This Row],[Valtionosuus ennen verotuloihin perustuvaa valtionosuuksien tasausta]]+Yhteenveto[[#This Row],[Verotuloihin perustuva valtionosuuksien tasaus]])</f>
        <v>1818878.5782202617</v>
      </c>
      <c r="O65" s="251">
        <v>431797.35128548706</v>
      </c>
      <c r="P65" s="403">
        <f>SUM(Yhteenveto[[#This Row],[Kunnan  peruspalvelujen valtionosuus ]:[Veroperustemuutoksista johtuvien veromenetysten korvaus]])</f>
        <v>2250675.9295057487</v>
      </c>
      <c r="Q65" s="37">
        <v>-4462.0019999999931</v>
      </c>
      <c r="R65" s="355">
        <f>+Yhteenveto[[#This Row],[Kunnan  peruspalvelujen valtionosuus ]]+Yhteenveto[[#This Row],[Veroperustemuutoksista johtuvien veromenetysten korvaus]]+Yhteenveto[[#This Row],[Kotikuntakorvaus, netto]]</f>
        <v>2246213.9275057488</v>
      </c>
      <c r="S65" s="11"/>
      <c r="T65"/>
    </row>
    <row r="66" spans="1:20" ht="15">
      <c r="A66" s="35">
        <v>182</v>
      </c>
      <c r="B66" s="13" t="s">
        <v>72</v>
      </c>
      <c r="C66" s="15">
        <v>19767</v>
      </c>
      <c r="D66" s="15">
        <v>23727294.75</v>
      </c>
      <c r="E66" s="15">
        <v>4005984.8079243805</v>
      </c>
      <c r="F66" s="240">
        <f>Yhteenveto[[#This Row],[Ikärakenne, laskennallinen kustannus]]+Yhteenveto[[#This Row],[Muut laskennalliset kustannukset ]]</f>
        <v>27733279.557924382</v>
      </c>
      <c r="G66" s="336">
        <v>1359.93</v>
      </c>
      <c r="H66" s="17">
        <v>26881736.310000002</v>
      </c>
      <c r="I66" s="353">
        <f>Yhteenveto[[#This Row],[Laskennalliset kustannukset yhteensä]]-Yhteenveto[[#This Row],[Omarahoitusosuus, €]]</f>
        <v>851543.24792438</v>
      </c>
      <c r="J66" s="36">
        <v>918900.56776834908</v>
      </c>
      <c r="K66" s="37">
        <v>2229502.8470804803</v>
      </c>
      <c r="L66" s="240">
        <f>Yhteenveto[[#This Row],[Valtionosuus omarahoitusosuuden jälkeen (välisumma)]]+Yhteenveto[[#This Row],[Lisäosat yhteensä]]+Yhteenveto[[#This Row],[Valtionosuuteen tehtävät vähennykset ja lisäykset, netto]]</f>
        <v>3999946.6627732096</v>
      </c>
      <c r="M66" s="37">
        <v>-69367.832597479661</v>
      </c>
      <c r="N66" s="315">
        <f>SUM(Yhteenveto[[#This Row],[Valtionosuus ennen verotuloihin perustuvaa valtionosuuksien tasausta]]+Yhteenveto[[#This Row],[Verotuloihin perustuva valtionosuuksien tasaus]])</f>
        <v>3930578.8301757299</v>
      </c>
      <c r="O66" s="251">
        <v>3333770.6346947895</v>
      </c>
      <c r="P66" s="403">
        <f>SUM(Yhteenveto[[#This Row],[Kunnan  peruspalvelujen valtionosuus ]:[Veroperustemuutoksista johtuvien veromenetysten korvaus]])</f>
        <v>7264349.4648705199</v>
      </c>
      <c r="Q66" s="37">
        <v>-274933.68990000006</v>
      </c>
      <c r="R66" s="355">
        <f>+Yhteenveto[[#This Row],[Kunnan  peruspalvelujen valtionosuus ]]+Yhteenveto[[#This Row],[Veroperustemuutoksista johtuvien veromenetysten korvaus]]+Yhteenveto[[#This Row],[Kotikuntakorvaus, netto]]</f>
        <v>6989415.7749705203</v>
      </c>
      <c r="S66" s="11"/>
      <c r="T66"/>
    </row>
    <row r="67" spans="1:20" ht="15">
      <c r="A67" s="35">
        <v>186</v>
      </c>
      <c r="B67" s="13" t="s">
        <v>73</v>
      </c>
      <c r="C67" s="15">
        <v>45226</v>
      </c>
      <c r="D67" s="15">
        <v>70400395.959999993</v>
      </c>
      <c r="E67" s="15">
        <v>9289859.252515547</v>
      </c>
      <c r="F67" s="240">
        <f>Yhteenveto[[#This Row],[Ikärakenne, laskennallinen kustannus]]+Yhteenveto[[#This Row],[Muut laskennalliset kustannukset ]]</f>
        <v>79690255.212515533</v>
      </c>
      <c r="G67" s="336">
        <v>1359.93</v>
      </c>
      <c r="H67" s="17">
        <v>61504194.18</v>
      </c>
      <c r="I67" s="353">
        <f>Yhteenveto[[#This Row],[Laskennalliset kustannukset yhteensä]]-Yhteenveto[[#This Row],[Omarahoitusosuus, €]]</f>
        <v>18186061.032515533</v>
      </c>
      <c r="J67" s="36">
        <v>1855384.9683844268</v>
      </c>
      <c r="K67" s="37">
        <v>-9693503.0535779055</v>
      </c>
      <c r="L67" s="240">
        <f>Yhteenveto[[#This Row],[Valtionosuus omarahoitusosuuden jälkeen (välisumma)]]+Yhteenveto[[#This Row],[Lisäosat yhteensä]]+Yhteenveto[[#This Row],[Valtionosuuteen tehtävät vähennykset ja lisäykset, netto]]</f>
        <v>10347942.947322054</v>
      </c>
      <c r="M67" s="37">
        <v>3422567.853259732</v>
      </c>
      <c r="N67" s="315">
        <f>SUM(Yhteenveto[[#This Row],[Valtionosuus ennen verotuloihin perustuvaa valtionosuuksien tasausta]]+Yhteenveto[[#This Row],[Verotuloihin perustuva valtionosuuksien tasaus]])</f>
        <v>13770510.800581787</v>
      </c>
      <c r="O67" s="251">
        <v>5476934.4101341153</v>
      </c>
      <c r="P67" s="403">
        <f>SUM(Yhteenveto[[#This Row],[Kunnan  peruspalvelujen valtionosuus ]:[Veroperustemuutoksista johtuvien veromenetysten korvaus]])</f>
        <v>19247445.210715901</v>
      </c>
      <c r="Q67" s="37">
        <v>-2503416.6334380009</v>
      </c>
      <c r="R67" s="355">
        <f>+Yhteenveto[[#This Row],[Kunnan  peruspalvelujen valtionosuus ]]+Yhteenveto[[#This Row],[Veroperustemuutoksista johtuvien veromenetysten korvaus]]+Yhteenveto[[#This Row],[Kotikuntakorvaus, netto]]</f>
        <v>16744028.577277901</v>
      </c>
      <c r="S67" s="11"/>
      <c r="T67"/>
    </row>
    <row r="68" spans="1:20" ht="15">
      <c r="A68" s="35">
        <v>202</v>
      </c>
      <c r="B68" s="13" t="s">
        <v>74</v>
      </c>
      <c r="C68" s="15">
        <v>35497</v>
      </c>
      <c r="D68" s="15">
        <v>61270671.850000001</v>
      </c>
      <c r="E68" s="15">
        <v>5638753.5728792492</v>
      </c>
      <c r="F68" s="240">
        <f>Yhteenveto[[#This Row],[Ikärakenne, laskennallinen kustannus]]+Yhteenveto[[#This Row],[Muut laskennalliset kustannukset ]]</f>
        <v>66909425.422879249</v>
      </c>
      <c r="G68" s="336">
        <v>1359.93</v>
      </c>
      <c r="H68" s="17">
        <v>48273435.210000001</v>
      </c>
      <c r="I68" s="353">
        <f>Yhteenveto[[#This Row],[Laskennalliset kustannukset yhteensä]]-Yhteenveto[[#This Row],[Omarahoitusosuus, €]]</f>
        <v>18635990.212879248</v>
      </c>
      <c r="J68" s="36">
        <v>1662135.1520110951</v>
      </c>
      <c r="K68" s="37">
        <v>2416144.162372408</v>
      </c>
      <c r="L68" s="240">
        <f>Yhteenveto[[#This Row],[Valtionosuus omarahoitusosuuden jälkeen (välisumma)]]+Yhteenveto[[#This Row],[Lisäosat yhteensä]]+Yhteenveto[[#This Row],[Valtionosuuteen tehtävät vähennykset ja lisäykset, netto]]</f>
        <v>22714269.527262751</v>
      </c>
      <c r="M68" s="37">
        <v>1495516.01308127</v>
      </c>
      <c r="N68" s="315">
        <f>SUM(Yhteenveto[[#This Row],[Valtionosuus ennen verotuloihin perustuvaa valtionosuuksien tasausta]]+Yhteenveto[[#This Row],[Verotuloihin perustuva valtionosuuksien tasaus]])</f>
        <v>24209785.540344022</v>
      </c>
      <c r="O68" s="251">
        <v>3823613.8257266623</v>
      </c>
      <c r="P68" s="403">
        <f>SUM(Yhteenveto[[#This Row],[Kunnan  peruspalvelujen valtionosuus ]:[Veroperustemuutoksista johtuvien veromenetysten korvaus]])</f>
        <v>28033399.366070684</v>
      </c>
      <c r="Q68" s="37">
        <v>-2537130.0332159996</v>
      </c>
      <c r="R68" s="355">
        <f>+Yhteenveto[[#This Row],[Kunnan  peruspalvelujen valtionosuus ]]+Yhteenveto[[#This Row],[Veroperustemuutoksista johtuvien veromenetysten korvaus]]+Yhteenveto[[#This Row],[Kotikuntakorvaus, netto]]</f>
        <v>25496269.332854684</v>
      </c>
      <c r="S68" s="11"/>
      <c r="T68"/>
    </row>
    <row r="69" spans="1:20" ht="15">
      <c r="A69" s="35">
        <v>204</v>
      </c>
      <c r="B69" s="13" t="s">
        <v>75</v>
      </c>
      <c r="C69" s="15">
        <v>2778</v>
      </c>
      <c r="D69" s="15">
        <v>2950468.8600000003</v>
      </c>
      <c r="E69" s="15">
        <v>868807.06582429924</v>
      </c>
      <c r="F69" s="240">
        <f>Yhteenveto[[#This Row],[Ikärakenne, laskennallinen kustannus]]+Yhteenveto[[#This Row],[Muut laskennalliset kustannukset ]]</f>
        <v>3819275.9258242995</v>
      </c>
      <c r="G69" s="336">
        <v>1359.93</v>
      </c>
      <c r="H69" s="17">
        <v>3777885.54</v>
      </c>
      <c r="I69" s="353">
        <f>Yhteenveto[[#This Row],[Laskennalliset kustannukset yhteensä]]-Yhteenveto[[#This Row],[Omarahoitusosuus, €]]</f>
        <v>41390.385824299417</v>
      </c>
      <c r="J69" s="36">
        <v>362290.00487381668</v>
      </c>
      <c r="K69" s="37">
        <v>-1391677.8920553401</v>
      </c>
      <c r="L69" s="240">
        <f>Yhteenveto[[#This Row],[Valtionosuus omarahoitusosuuden jälkeen (välisumma)]]+Yhteenveto[[#This Row],[Lisäosat yhteensä]]+Yhteenveto[[#This Row],[Valtionosuuteen tehtävät vähennykset ja lisäykset, netto]]</f>
        <v>-987997.50135722407</v>
      </c>
      <c r="M69" s="37">
        <v>1020508.4931754384</v>
      </c>
      <c r="N69" s="315">
        <f>SUM(Yhteenveto[[#This Row],[Valtionosuus ennen verotuloihin perustuvaa valtionosuuksien tasausta]]+Yhteenveto[[#This Row],[Verotuloihin perustuva valtionosuuksien tasaus]])</f>
        <v>32510.991818214301</v>
      </c>
      <c r="O69" s="251">
        <v>625921.38121556991</v>
      </c>
      <c r="P69" s="403">
        <f>SUM(Yhteenveto[[#This Row],[Kunnan  peruspalvelujen valtionosuus ]:[Veroperustemuutoksista johtuvien veromenetysten korvaus]])</f>
        <v>658432.37303378421</v>
      </c>
      <c r="Q69" s="37">
        <v>-886510.55735999998</v>
      </c>
      <c r="R69" s="355">
        <f>+Yhteenveto[[#This Row],[Kunnan  peruspalvelujen valtionosuus ]]+Yhteenveto[[#This Row],[Veroperustemuutoksista johtuvien veromenetysten korvaus]]+Yhteenveto[[#This Row],[Kotikuntakorvaus, netto]]</f>
        <v>-228078.18432621576</v>
      </c>
      <c r="S69" s="11"/>
      <c r="T69"/>
    </row>
    <row r="70" spans="1:20" ht="15">
      <c r="A70" s="35">
        <v>205</v>
      </c>
      <c r="B70" s="13" t="s">
        <v>76</v>
      </c>
      <c r="C70" s="15">
        <v>36493</v>
      </c>
      <c r="D70" s="15">
        <v>53534549.639999993</v>
      </c>
      <c r="E70" s="15">
        <v>6984974.0504413545</v>
      </c>
      <c r="F70" s="240">
        <f>Yhteenveto[[#This Row],[Ikärakenne, laskennallinen kustannus]]+Yhteenveto[[#This Row],[Muut laskennalliset kustannukset ]]</f>
        <v>60519523.690441348</v>
      </c>
      <c r="G70" s="336">
        <v>1359.93</v>
      </c>
      <c r="H70" s="17">
        <v>49627925.490000002</v>
      </c>
      <c r="I70" s="353">
        <f>Yhteenveto[[#This Row],[Laskennalliset kustannukset yhteensä]]-Yhteenveto[[#This Row],[Omarahoitusosuus, €]]</f>
        <v>10891598.200441346</v>
      </c>
      <c r="J70" s="36">
        <v>1589945.692163717</v>
      </c>
      <c r="K70" s="37">
        <v>-15399532.654385433</v>
      </c>
      <c r="L70" s="240">
        <f>Yhteenveto[[#This Row],[Valtionosuus omarahoitusosuuden jälkeen (välisumma)]]+Yhteenveto[[#This Row],[Lisäosat yhteensä]]+Yhteenveto[[#This Row],[Valtionosuuteen tehtävät vähennykset ja lisäykset, netto]]</f>
        <v>-2917988.76178037</v>
      </c>
      <c r="M70" s="37">
        <v>13084594.004478877</v>
      </c>
      <c r="N70" s="315">
        <f>SUM(Yhteenveto[[#This Row],[Valtionosuus ennen verotuloihin perustuvaa valtionosuuksien tasausta]]+Yhteenveto[[#This Row],[Verotuloihin perustuva valtionosuuksien tasaus]])</f>
        <v>10166605.242698507</v>
      </c>
      <c r="O70" s="251">
        <v>5725031.7848050632</v>
      </c>
      <c r="P70" s="403">
        <f>SUM(Yhteenveto[[#This Row],[Kunnan  peruspalvelujen valtionosuus ]:[Veroperustemuutoksista johtuvien veromenetysten korvaus]])</f>
        <v>15891637.027503571</v>
      </c>
      <c r="Q70" s="37">
        <v>-206873.28606000001</v>
      </c>
      <c r="R70" s="355">
        <f>+Yhteenveto[[#This Row],[Kunnan  peruspalvelujen valtionosuus ]]+Yhteenveto[[#This Row],[Veroperustemuutoksista johtuvien veromenetysten korvaus]]+Yhteenveto[[#This Row],[Kotikuntakorvaus, netto]]</f>
        <v>15684763.741443571</v>
      </c>
      <c r="S70" s="11"/>
      <c r="T70"/>
    </row>
    <row r="71" spans="1:20" ht="15">
      <c r="A71" s="35">
        <v>208</v>
      </c>
      <c r="B71" s="13" t="s">
        <v>77</v>
      </c>
      <c r="C71" s="15">
        <v>12412</v>
      </c>
      <c r="D71" s="15">
        <v>20996313.34</v>
      </c>
      <c r="E71" s="15">
        <v>2158028.469451488</v>
      </c>
      <c r="F71" s="240">
        <f>Yhteenveto[[#This Row],[Ikärakenne, laskennallinen kustannus]]+Yhteenveto[[#This Row],[Muut laskennalliset kustannukset ]]</f>
        <v>23154341.809451487</v>
      </c>
      <c r="G71" s="336">
        <v>1359.93</v>
      </c>
      <c r="H71" s="17">
        <v>16879451.16</v>
      </c>
      <c r="I71" s="353">
        <f>Yhteenveto[[#This Row],[Laskennalliset kustannukset yhteensä]]-Yhteenveto[[#This Row],[Omarahoitusosuus, €]]</f>
        <v>6274890.6494514868</v>
      </c>
      <c r="J71" s="36">
        <v>739825.96981644863</v>
      </c>
      <c r="K71" s="37">
        <v>1749676.7119288228</v>
      </c>
      <c r="L71" s="240">
        <f>Yhteenveto[[#This Row],[Valtionosuus omarahoitusosuuden jälkeen (välisumma)]]+Yhteenveto[[#This Row],[Lisäosat yhteensä]]+Yhteenveto[[#This Row],[Valtionosuuteen tehtävät vähennykset ja lisäykset, netto]]</f>
        <v>8764393.331196757</v>
      </c>
      <c r="M71" s="37">
        <v>6269418.5082062874</v>
      </c>
      <c r="N71" s="315">
        <f>SUM(Yhteenveto[[#This Row],[Valtionosuus ennen verotuloihin perustuvaa valtionosuuksien tasausta]]+Yhteenveto[[#This Row],[Verotuloihin perustuva valtionosuuksien tasaus]])</f>
        <v>15033811.839403044</v>
      </c>
      <c r="O71" s="251">
        <v>2430519.1975263674</v>
      </c>
      <c r="P71" s="403">
        <f>SUM(Yhteenveto[[#This Row],[Kunnan  peruspalvelujen valtionosuus ]:[Veroperustemuutoksista johtuvien veromenetysten korvaus]])</f>
        <v>17464331.036929414</v>
      </c>
      <c r="Q71" s="37">
        <v>35368.802520000027</v>
      </c>
      <c r="R71" s="355">
        <f>+Yhteenveto[[#This Row],[Kunnan  peruspalvelujen valtionosuus ]]+Yhteenveto[[#This Row],[Veroperustemuutoksista johtuvien veromenetysten korvaus]]+Yhteenveto[[#This Row],[Kotikuntakorvaus, netto]]</f>
        <v>17499699.839449413</v>
      </c>
      <c r="S71" s="11"/>
      <c r="T71"/>
    </row>
    <row r="72" spans="1:20" ht="15">
      <c r="A72" s="35">
        <v>211</v>
      </c>
      <c r="B72" s="13" t="s">
        <v>78</v>
      </c>
      <c r="C72" s="15">
        <v>32622</v>
      </c>
      <c r="D72" s="15">
        <v>57021994.709999993</v>
      </c>
      <c r="E72" s="15">
        <v>4203322.6484602336</v>
      </c>
      <c r="F72" s="240">
        <f>Yhteenveto[[#This Row],[Ikärakenne, laskennallinen kustannus]]+Yhteenveto[[#This Row],[Muut laskennalliset kustannukset ]]</f>
        <v>61225317.358460225</v>
      </c>
      <c r="G72" s="336">
        <v>1359.93</v>
      </c>
      <c r="H72" s="17">
        <v>44363636.460000001</v>
      </c>
      <c r="I72" s="353">
        <f>Yhteenveto[[#This Row],[Laskennalliset kustannukset yhteensä]]-Yhteenveto[[#This Row],[Omarahoitusosuus, €]]</f>
        <v>16861680.898460224</v>
      </c>
      <c r="J72" s="36">
        <v>1172851.7206109455</v>
      </c>
      <c r="K72" s="37">
        <v>-964768.35138574918</v>
      </c>
      <c r="L72" s="240">
        <f>Yhteenveto[[#This Row],[Valtionosuus omarahoitusosuuden jälkeen (välisumma)]]+Yhteenveto[[#This Row],[Lisäosat yhteensä]]+Yhteenveto[[#This Row],[Valtionosuuteen tehtävät vähennykset ja lisäykset, netto]]</f>
        <v>17069764.267685421</v>
      </c>
      <c r="M72" s="37">
        <v>6410414.6119171288</v>
      </c>
      <c r="N72" s="315">
        <f>SUM(Yhteenveto[[#This Row],[Valtionosuus ennen verotuloihin perustuvaa valtionosuuksien tasausta]]+Yhteenveto[[#This Row],[Verotuloihin perustuva valtionosuuksien tasaus]])</f>
        <v>23480178.879602551</v>
      </c>
      <c r="O72" s="251">
        <v>4309006.4312020615</v>
      </c>
      <c r="P72" s="403">
        <f>SUM(Yhteenveto[[#This Row],[Kunnan  peruspalvelujen valtionosuus ]:[Veroperustemuutoksista johtuvien veromenetysten korvaus]])</f>
        <v>27789185.310804613</v>
      </c>
      <c r="Q72" s="37">
        <v>-1206456.9234360005</v>
      </c>
      <c r="R72" s="355">
        <f>+Yhteenveto[[#This Row],[Kunnan  peruspalvelujen valtionosuus ]]+Yhteenveto[[#This Row],[Veroperustemuutoksista johtuvien veromenetysten korvaus]]+Yhteenveto[[#This Row],[Kotikuntakorvaus, netto]]</f>
        <v>26582728.387368612</v>
      </c>
      <c r="S72" s="11"/>
      <c r="T72"/>
    </row>
    <row r="73" spans="1:20" ht="15">
      <c r="A73" s="35">
        <v>213</v>
      </c>
      <c r="B73" s="13" t="s">
        <v>79</v>
      </c>
      <c r="C73" s="15">
        <v>5230</v>
      </c>
      <c r="D73" s="15">
        <v>5791256.0899999999</v>
      </c>
      <c r="E73" s="15">
        <v>1393263.8566139885</v>
      </c>
      <c r="F73" s="240">
        <f>Yhteenveto[[#This Row],[Ikärakenne, laskennallinen kustannus]]+Yhteenveto[[#This Row],[Muut laskennalliset kustannukset ]]</f>
        <v>7184519.9466139879</v>
      </c>
      <c r="G73" s="336">
        <v>1359.93</v>
      </c>
      <c r="H73" s="17">
        <v>7112433.9000000004</v>
      </c>
      <c r="I73" s="353">
        <f>Yhteenveto[[#This Row],[Laskennalliset kustannukset yhteensä]]-Yhteenveto[[#This Row],[Omarahoitusosuus, €]]</f>
        <v>72086.046613987535</v>
      </c>
      <c r="J73" s="36">
        <v>624573.27198823181</v>
      </c>
      <c r="K73" s="37">
        <v>-411635.84887809836</v>
      </c>
      <c r="L73" s="240">
        <f>Yhteenveto[[#This Row],[Valtionosuus omarahoitusosuuden jälkeen (välisumma)]]+Yhteenveto[[#This Row],[Lisäosat yhteensä]]+Yhteenveto[[#This Row],[Valtionosuuteen tehtävät vähennykset ja lisäykset, netto]]</f>
        <v>285023.46972412098</v>
      </c>
      <c r="M73" s="37">
        <v>716957.24678124534</v>
      </c>
      <c r="N73" s="315">
        <f>SUM(Yhteenveto[[#This Row],[Valtionosuus ennen verotuloihin perustuvaa valtionosuuksien tasausta]]+Yhteenveto[[#This Row],[Verotuloihin perustuva valtionosuuksien tasaus]])</f>
        <v>1001980.7165053664</v>
      </c>
      <c r="O73" s="251">
        <v>1126664.5288037318</v>
      </c>
      <c r="P73" s="403">
        <f>SUM(Yhteenveto[[#This Row],[Kunnan  peruspalvelujen valtionosuus ]:[Veroperustemuutoksista johtuvien veromenetysten korvaus]])</f>
        <v>2128645.2453090982</v>
      </c>
      <c r="Q73" s="37">
        <v>-104227.90471800001</v>
      </c>
      <c r="R73" s="355">
        <f>+Yhteenveto[[#This Row],[Kunnan  peruspalvelujen valtionosuus ]]+Yhteenveto[[#This Row],[Veroperustemuutoksista johtuvien veromenetysten korvaus]]+Yhteenveto[[#This Row],[Kotikuntakorvaus, netto]]</f>
        <v>2024417.3405910982</v>
      </c>
      <c r="S73" s="11"/>
      <c r="T73"/>
    </row>
    <row r="74" spans="1:20" ht="15">
      <c r="A74" s="35">
        <v>214</v>
      </c>
      <c r="B74" s="13" t="s">
        <v>80</v>
      </c>
      <c r="C74" s="15">
        <v>12662</v>
      </c>
      <c r="D74" s="15">
        <v>16918543.23</v>
      </c>
      <c r="E74" s="15">
        <v>2791358.2853376875</v>
      </c>
      <c r="F74" s="240">
        <f>Yhteenveto[[#This Row],[Ikärakenne, laskennallinen kustannus]]+Yhteenveto[[#This Row],[Muut laskennalliset kustannukset ]]</f>
        <v>19709901.515337687</v>
      </c>
      <c r="G74" s="336">
        <v>1359.93</v>
      </c>
      <c r="H74" s="17">
        <v>17219433.66</v>
      </c>
      <c r="I74" s="353">
        <f>Yhteenveto[[#This Row],[Laskennalliset kustannukset yhteensä]]-Yhteenveto[[#This Row],[Omarahoitusosuus, €]]</f>
        <v>2490467.8553376868</v>
      </c>
      <c r="J74" s="36">
        <v>634161.18945394503</v>
      </c>
      <c r="K74" s="37">
        <v>397776.25976133812</v>
      </c>
      <c r="L74" s="240">
        <f>Yhteenveto[[#This Row],[Valtionosuus omarahoitusosuuden jälkeen (välisumma)]]+Yhteenveto[[#This Row],[Lisäosat yhteensä]]+Yhteenveto[[#This Row],[Valtionosuuteen tehtävät vähennykset ja lisäykset, netto]]</f>
        <v>3522405.30455297</v>
      </c>
      <c r="M74" s="37">
        <v>5178433.7416731101</v>
      </c>
      <c r="N74" s="315">
        <f>SUM(Yhteenveto[[#This Row],[Valtionosuus ennen verotuloihin perustuvaa valtionosuuksien tasausta]]+Yhteenveto[[#This Row],[Verotuloihin perustuva valtionosuuksien tasaus]])</f>
        <v>8700839.0462260805</v>
      </c>
      <c r="O74" s="251">
        <v>2642332.267822017</v>
      </c>
      <c r="P74" s="403">
        <f>SUM(Yhteenveto[[#This Row],[Kunnan  peruspalvelujen valtionosuus ]:[Veroperustemuutoksista johtuvien veromenetysten korvaus]])</f>
        <v>11343171.314048097</v>
      </c>
      <c r="Q74" s="37">
        <v>219902.33190000008</v>
      </c>
      <c r="R74" s="355">
        <f>+Yhteenveto[[#This Row],[Kunnan  peruspalvelujen valtionosuus ]]+Yhteenveto[[#This Row],[Veroperustemuutoksista johtuvien veromenetysten korvaus]]+Yhteenveto[[#This Row],[Kotikuntakorvaus, netto]]</f>
        <v>11563073.645948097</v>
      </c>
      <c r="S74" s="11"/>
      <c r="T74"/>
    </row>
    <row r="75" spans="1:20" ht="15">
      <c r="A75" s="35">
        <v>216</v>
      </c>
      <c r="B75" s="13" t="s">
        <v>81</v>
      </c>
      <c r="C75" s="15">
        <v>1311</v>
      </c>
      <c r="D75" s="15">
        <v>1518857.99</v>
      </c>
      <c r="E75" s="15">
        <v>529344.60820982605</v>
      </c>
      <c r="F75" s="240">
        <f>Yhteenveto[[#This Row],[Ikärakenne, laskennallinen kustannus]]+Yhteenveto[[#This Row],[Muut laskennalliset kustannukset ]]</f>
        <v>2048202.598209826</v>
      </c>
      <c r="G75" s="336">
        <v>1359.93</v>
      </c>
      <c r="H75" s="17">
        <v>1782868.23</v>
      </c>
      <c r="I75" s="353">
        <f>Yhteenveto[[#This Row],[Laskennalliset kustannukset yhteensä]]-Yhteenveto[[#This Row],[Omarahoitusosuus, €]]</f>
        <v>265334.36820982606</v>
      </c>
      <c r="J75" s="36">
        <v>405484.36228037608</v>
      </c>
      <c r="K75" s="37">
        <v>54755.001557713957</v>
      </c>
      <c r="L75" s="240">
        <f>Yhteenveto[[#This Row],[Valtionosuus omarahoitusosuuden jälkeen (välisumma)]]+Yhteenveto[[#This Row],[Lisäosat yhteensä]]+Yhteenveto[[#This Row],[Valtionosuuteen tehtävät vähennykset ja lisäykset, netto]]</f>
        <v>725573.73204791604</v>
      </c>
      <c r="M75" s="37">
        <v>372167.6190418874</v>
      </c>
      <c r="N75" s="315">
        <f>SUM(Yhteenveto[[#This Row],[Valtionosuus ennen verotuloihin perustuvaa valtionosuuksien tasausta]]+Yhteenveto[[#This Row],[Verotuloihin perustuva valtionosuuksien tasaus]])</f>
        <v>1097741.3510898035</v>
      </c>
      <c r="O75" s="251">
        <v>301479.03133509605</v>
      </c>
      <c r="P75" s="403">
        <f>SUM(Yhteenveto[[#This Row],[Kunnan  peruspalvelujen valtionosuus ]:[Veroperustemuutoksista johtuvien veromenetysten korvaus]])</f>
        <v>1399220.3824248996</v>
      </c>
      <c r="Q75" s="37">
        <v>11199.625019999992</v>
      </c>
      <c r="R75" s="355">
        <f>+Yhteenveto[[#This Row],[Kunnan  peruspalvelujen valtionosuus ]]+Yhteenveto[[#This Row],[Veroperustemuutoksista johtuvien veromenetysten korvaus]]+Yhteenveto[[#This Row],[Kotikuntakorvaus, netto]]</f>
        <v>1410420.0074448995</v>
      </c>
      <c r="S75" s="11"/>
      <c r="T75"/>
    </row>
    <row r="76" spans="1:20" ht="15">
      <c r="A76" s="35">
        <v>217</v>
      </c>
      <c r="B76" s="13" t="s">
        <v>82</v>
      </c>
      <c r="C76" s="15">
        <v>5390</v>
      </c>
      <c r="D76" s="15">
        <v>8911056.7200000007</v>
      </c>
      <c r="E76" s="15">
        <v>938634.37492668419</v>
      </c>
      <c r="F76" s="240">
        <f>Yhteenveto[[#This Row],[Ikärakenne, laskennallinen kustannus]]+Yhteenveto[[#This Row],[Muut laskennalliset kustannukset ]]</f>
        <v>9849691.0949266851</v>
      </c>
      <c r="G76" s="336">
        <v>1359.93</v>
      </c>
      <c r="H76" s="17">
        <v>7330022.7000000002</v>
      </c>
      <c r="I76" s="353">
        <f>Yhteenveto[[#This Row],[Laskennalliset kustannukset yhteensä]]-Yhteenveto[[#This Row],[Omarahoitusosuus, €]]</f>
        <v>2519668.3949266849</v>
      </c>
      <c r="J76" s="36">
        <v>230316.97725588683</v>
      </c>
      <c r="K76" s="37">
        <v>-1596736.901058903</v>
      </c>
      <c r="L76" s="240">
        <f>Yhteenveto[[#This Row],[Valtionosuus omarahoitusosuuden jälkeen (välisumma)]]+Yhteenveto[[#This Row],[Lisäosat yhteensä]]+Yhteenveto[[#This Row],[Valtionosuuteen tehtävät vähennykset ja lisäykset, netto]]</f>
        <v>1153248.4711236688</v>
      </c>
      <c r="M76" s="37">
        <v>2726306.362260391</v>
      </c>
      <c r="N76" s="315">
        <f>SUM(Yhteenveto[[#This Row],[Valtionosuus ennen verotuloihin perustuvaa valtionosuuksien tasausta]]+Yhteenveto[[#This Row],[Verotuloihin perustuva valtionosuuksien tasaus]])</f>
        <v>3879554.8333840598</v>
      </c>
      <c r="O76" s="251">
        <v>1064158.201157104</v>
      </c>
      <c r="P76" s="403">
        <f>SUM(Yhteenveto[[#This Row],[Kunnan  peruspalvelujen valtionosuus ]:[Veroperustemuutoksista johtuvien veromenetysten korvaus]])</f>
        <v>4943713.0345411636</v>
      </c>
      <c r="Q76" s="37">
        <v>-26772.011999999995</v>
      </c>
      <c r="R76" s="355">
        <f>+Yhteenveto[[#This Row],[Kunnan  peruspalvelujen valtionosuus ]]+Yhteenveto[[#This Row],[Veroperustemuutoksista johtuvien veromenetysten korvaus]]+Yhteenveto[[#This Row],[Kotikuntakorvaus, netto]]</f>
        <v>4916941.0225411635</v>
      </c>
      <c r="S76" s="11"/>
      <c r="T76"/>
    </row>
    <row r="77" spans="1:20" ht="15">
      <c r="A77" s="35">
        <v>218</v>
      </c>
      <c r="B77" s="13" t="s">
        <v>83</v>
      </c>
      <c r="C77" s="15">
        <v>1192</v>
      </c>
      <c r="D77" s="15">
        <v>1212511.22</v>
      </c>
      <c r="E77" s="15">
        <v>246701.17665707</v>
      </c>
      <c r="F77" s="240">
        <f>Yhteenveto[[#This Row],[Ikärakenne, laskennallinen kustannus]]+Yhteenveto[[#This Row],[Muut laskennalliset kustannukset ]]</f>
        <v>1459212.3966570699</v>
      </c>
      <c r="G77" s="336">
        <v>1359.93</v>
      </c>
      <c r="H77" s="17">
        <v>1621036.56</v>
      </c>
      <c r="I77" s="353">
        <f>Yhteenveto[[#This Row],[Laskennalliset kustannukset yhteensä]]-Yhteenveto[[#This Row],[Omarahoitusosuus, €]]</f>
        <v>-161824.16334293014</v>
      </c>
      <c r="J77" s="36">
        <v>74122.172423843978</v>
      </c>
      <c r="K77" s="37">
        <v>616585.76337034267</v>
      </c>
      <c r="L77" s="240">
        <f>Yhteenveto[[#This Row],[Valtionosuus omarahoitusosuuden jälkeen (välisumma)]]+Yhteenveto[[#This Row],[Lisäosat yhteensä]]+Yhteenveto[[#This Row],[Valtionosuuteen tehtävät vähennykset ja lisäykset, netto]]</f>
        <v>528883.77245125652</v>
      </c>
      <c r="M77" s="37">
        <v>620734.45455552044</v>
      </c>
      <c r="N77" s="315">
        <f>SUM(Yhteenveto[[#This Row],[Valtionosuus ennen verotuloihin perustuvaa valtionosuuksien tasausta]]+Yhteenveto[[#This Row],[Verotuloihin perustuva valtionosuuksien tasaus]])</f>
        <v>1149618.227006777</v>
      </c>
      <c r="O77" s="251">
        <v>340927.93071164907</v>
      </c>
      <c r="P77" s="403">
        <f>SUM(Yhteenveto[[#This Row],[Kunnan  peruspalvelujen valtionosuus ]:[Veroperustemuutoksista johtuvien veromenetysten korvaus]])</f>
        <v>1490546.1577184261</v>
      </c>
      <c r="Q77" s="37">
        <v>-345210.22139999998</v>
      </c>
      <c r="R77" s="355">
        <f>+Yhteenveto[[#This Row],[Kunnan  peruspalvelujen valtionosuus ]]+Yhteenveto[[#This Row],[Veroperustemuutoksista johtuvien veromenetysten korvaus]]+Yhteenveto[[#This Row],[Kotikuntakorvaus, netto]]</f>
        <v>1145335.9363184262</v>
      </c>
      <c r="S77" s="11"/>
      <c r="T77"/>
    </row>
    <row r="78" spans="1:20" ht="15">
      <c r="A78" s="35">
        <v>224</v>
      </c>
      <c r="B78" s="13" t="s">
        <v>84</v>
      </c>
      <c r="C78" s="15">
        <v>8717</v>
      </c>
      <c r="D78" s="15">
        <v>12313888.699999999</v>
      </c>
      <c r="E78" s="15">
        <v>2177126.0660778526</v>
      </c>
      <c r="F78" s="240">
        <f>Yhteenveto[[#This Row],[Ikärakenne, laskennallinen kustannus]]+Yhteenveto[[#This Row],[Muut laskennalliset kustannukset ]]</f>
        <v>14491014.766077852</v>
      </c>
      <c r="G78" s="336">
        <v>1359.93</v>
      </c>
      <c r="H78" s="17">
        <v>11854509.810000001</v>
      </c>
      <c r="I78" s="353">
        <f>Yhteenveto[[#This Row],[Laskennalliset kustannukset yhteensä]]-Yhteenveto[[#This Row],[Omarahoitusosuus, €]]</f>
        <v>2636504.9560778514</v>
      </c>
      <c r="J78" s="36">
        <v>193593.45443100244</v>
      </c>
      <c r="K78" s="37">
        <v>-2077574.7246756428</v>
      </c>
      <c r="L78" s="240">
        <f>Yhteenveto[[#This Row],[Valtionosuus omarahoitusosuuden jälkeen (välisumma)]]+Yhteenveto[[#This Row],[Lisäosat yhteensä]]+Yhteenveto[[#This Row],[Valtionosuuteen tehtävät vähennykset ja lisäykset, netto]]</f>
        <v>752523.68583321106</v>
      </c>
      <c r="M78" s="37">
        <v>3706311.3577195536</v>
      </c>
      <c r="N78" s="315">
        <f>SUM(Yhteenveto[[#This Row],[Valtionosuus ennen verotuloihin perustuvaa valtionosuuksien tasausta]]+Yhteenveto[[#This Row],[Verotuloihin perustuva valtionosuuksien tasaus]])</f>
        <v>4458835.0435527647</v>
      </c>
      <c r="O78" s="251">
        <v>1484090.8745698929</v>
      </c>
      <c r="P78" s="403">
        <f>SUM(Yhteenveto[[#This Row],[Kunnan  peruspalvelujen valtionosuus ]:[Veroperustemuutoksista johtuvien veromenetysten korvaus]])</f>
        <v>5942925.9181226576</v>
      </c>
      <c r="Q78" s="37">
        <v>258721.74930000005</v>
      </c>
      <c r="R78" s="355">
        <f>+Yhteenveto[[#This Row],[Kunnan  peruspalvelujen valtionosuus ]]+Yhteenveto[[#This Row],[Veroperustemuutoksista johtuvien veromenetysten korvaus]]+Yhteenveto[[#This Row],[Kotikuntakorvaus, netto]]</f>
        <v>6201647.6674226578</v>
      </c>
      <c r="S78" s="11"/>
      <c r="T78"/>
    </row>
    <row r="79" spans="1:20" ht="15">
      <c r="A79" s="35">
        <v>226</v>
      </c>
      <c r="B79" s="13" t="s">
        <v>85</v>
      </c>
      <c r="C79" s="15">
        <v>3774</v>
      </c>
      <c r="D79" s="15">
        <v>4511364.9700000007</v>
      </c>
      <c r="E79" s="15">
        <v>1100193.7288632416</v>
      </c>
      <c r="F79" s="240">
        <f>Yhteenveto[[#This Row],[Ikärakenne, laskennallinen kustannus]]+Yhteenveto[[#This Row],[Muut laskennalliset kustannukset ]]</f>
        <v>5611558.6988632418</v>
      </c>
      <c r="G79" s="336">
        <v>1359.93</v>
      </c>
      <c r="H79" s="17">
        <v>5132375.82</v>
      </c>
      <c r="I79" s="353">
        <f>Yhteenveto[[#This Row],[Laskennalliset kustannukset yhteensä]]-Yhteenveto[[#This Row],[Omarahoitusosuus, €]]</f>
        <v>479182.87886324152</v>
      </c>
      <c r="J79" s="36">
        <v>576879.54954755108</v>
      </c>
      <c r="K79" s="37">
        <v>1136457.9428936352</v>
      </c>
      <c r="L79" s="240">
        <f>Yhteenveto[[#This Row],[Valtionosuus omarahoitusosuuden jälkeen (välisumma)]]+Yhteenveto[[#This Row],[Lisäosat yhteensä]]+Yhteenveto[[#This Row],[Valtionosuuteen tehtävät vähennykset ja lisäykset, netto]]</f>
        <v>2192520.3713044282</v>
      </c>
      <c r="M79" s="37">
        <v>1482298.5651827611</v>
      </c>
      <c r="N79" s="315">
        <f>SUM(Yhteenveto[[#This Row],[Valtionosuus ennen verotuloihin perustuvaa valtionosuuksien tasausta]]+Yhteenveto[[#This Row],[Verotuloihin perustuva valtionosuuksien tasaus]])</f>
        <v>3674818.9364871895</v>
      </c>
      <c r="O79" s="251">
        <v>806360.188221502</v>
      </c>
      <c r="P79" s="403">
        <f>SUM(Yhteenveto[[#This Row],[Kunnan  peruspalvelujen valtionosuus ]:[Veroperustemuutoksista johtuvien veromenetysten korvaus]])</f>
        <v>4481179.1247086916</v>
      </c>
      <c r="Q79" s="37">
        <v>26697.645300000004</v>
      </c>
      <c r="R79" s="355">
        <f>+Yhteenveto[[#This Row],[Kunnan  peruspalvelujen valtionosuus ]]+Yhteenveto[[#This Row],[Veroperustemuutoksista johtuvien veromenetysten korvaus]]+Yhteenveto[[#This Row],[Kotikuntakorvaus, netto]]</f>
        <v>4507876.7700086916</v>
      </c>
      <c r="S79" s="11"/>
      <c r="T79"/>
    </row>
    <row r="80" spans="1:20" ht="15">
      <c r="A80" s="35">
        <v>230</v>
      </c>
      <c r="B80" s="13" t="s">
        <v>86</v>
      </c>
      <c r="C80" s="15">
        <v>2290</v>
      </c>
      <c r="D80" s="15">
        <v>2673633.7999999998</v>
      </c>
      <c r="E80" s="15">
        <v>753077.43037613411</v>
      </c>
      <c r="F80" s="240">
        <f>Yhteenveto[[#This Row],[Ikärakenne, laskennallinen kustannus]]+Yhteenveto[[#This Row],[Muut laskennalliset kustannukset ]]</f>
        <v>3426711.2303761337</v>
      </c>
      <c r="G80" s="336">
        <v>1359.93</v>
      </c>
      <c r="H80" s="17">
        <v>3114239.7</v>
      </c>
      <c r="I80" s="353">
        <f>Yhteenveto[[#This Row],[Laskennalliset kustannukset yhteensä]]-Yhteenveto[[#This Row],[Omarahoitusosuus, €]]</f>
        <v>312471.53037613351</v>
      </c>
      <c r="J80" s="36">
        <v>295690.63983169443</v>
      </c>
      <c r="K80" s="37">
        <v>-309222.33196364448</v>
      </c>
      <c r="L80" s="240">
        <f>Yhteenveto[[#This Row],[Valtionosuus omarahoitusosuuden jälkeen (välisumma)]]+Yhteenveto[[#This Row],[Lisäosat yhteensä]]+Yhteenveto[[#This Row],[Valtionosuuteen tehtävät vähennykset ja lisäykset, netto]]</f>
        <v>298939.83824418345</v>
      </c>
      <c r="M80" s="37">
        <v>1295258.7772060249</v>
      </c>
      <c r="N80" s="315">
        <f>SUM(Yhteenveto[[#This Row],[Valtionosuus ennen verotuloihin perustuvaa valtionosuuksien tasausta]]+Yhteenveto[[#This Row],[Verotuloihin perustuva valtionosuuksien tasaus]])</f>
        <v>1594198.6154502083</v>
      </c>
      <c r="O80" s="251">
        <v>591678.54719004</v>
      </c>
      <c r="P80" s="403">
        <f>SUM(Yhteenveto[[#This Row],[Kunnan  peruspalvelujen valtionosuus ]:[Veroperustemuutoksista johtuvien veromenetysten korvaus]])</f>
        <v>2185877.1626402484</v>
      </c>
      <c r="Q80" s="37">
        <v>-4982.5688999999984</v>
      </c>
      <c r="R80" s="355">
        <f>+Yhteenveto[[#This Row],[Kunnan  peruspalvelujen valtionosuus ]]+Yhteenveto[[#This Row],[Veroperustemuutoksista johtuvien veromenetysten korvaus]]+Yhteenveto[[#This Row],[Kotikuntakorvaus, netto]]</f>
        <v>2180894.5937402486</v>
      </c>
      <c r="S80" s="11"/>
      <c r="T80"/>
    </row>
    <row r="81" spans="1:20" ht="15">
      <c r="A81" s="35">
        <v>231</v>
      </c>
      <c r="B81" s="13" t="s">
        <v>87</v>
      </c>
      <c r="C81" s="15">
        <v>1289</v>
      </c>
      <c r="D81" s="15">
        <v>1455917.2200000002</v>
      </c>
      <c r="E81" s="15">
        <v>529293.98588526831</v>
      </c>
      <c r="F81" s="240">
        <f>Yhteenveto[[#This Row],[Ikärakenne, laskennallinen kustannus]]+Yhteenveto[[#This Row],[Muut laskennalliset kustannukset ]]</f>
        <v>1985211.2058852685</v>
      </c>
      <c r="G81" s="336">
        <v>1359.93</v>
      </c>
      <c r="H81" s="17">
        <v>1752949.77</v>
      </c>
      <c r="I81" s="353">
        <f>Yhteenveto[[#This Row],[Laskennalliset kustannukset yhteensä]]-Yhteenveto[[#This Row],[Omarahoitusosuus, €]]</f>
        <v>232261.4358852685</v>
      </c>
      <c r="J81" s="36">
        <v>105829.93022873646</v>
      </c>
      <c r="K81" s="37">
        <v>-1448986.2420205297</v>
      </c>
      <c r="L81" s="240">
        <f>Yhteenveto[[#This Row],[Valtionosuus omarahoitusosuuden jälkeen (välisumma)]]+Yhteenveto[[#This Row],[Lisäosat yhteensä]]+Yhteenveto[[#This Row],[Valtionosuuteen tehtävät vähennykset ja lisäykset, netto]]</f>
        <v>-1110894.8759065247</v>
      </c>
      <c r="M81" s="37">
        <v>-38082.449863003989</v>
      </c>
      <c r="N81" s="315">
        <f>SUM(Yhteenveto[[#This Row],[Valtionosuus ennen verotuloihin perustuvaa valtionosuuksien tasausta]]+Yhteenveto[[#This Row],[Verotuloihin perustuva valtionosuuksien tasaus]])</f>
        <v>-1148977.3257695287</v>
      </c>
      <c r="O81" s="251">
        <v>224270.99566541263</v>
      </c>
      <c r="P81" s="403">
        <f>SUM(Yhteenveto[[#This Row],[Kunnan  peruspalvelujen valtionosuus ]:[Veroperustemuutoksista johtuvien veromenetysten korvaus]])</f>
        <v>-924706.33010411612</v>
      </c>
      <c r="Q81" s="37">
        <v>-212540.02859999996</v>
      </c>
      <c r="R81" s="355">
        <f>+Yhteenveto[[#This Row],[Kunnan  peruspalvelujen valtionosuus ]]+Yhteenveto[[#This Row],[Veroperustemuutoksista johtuvien veromenetysten korvaus]]+Yhteenveto[[#This Row],[Kotikuntakorvaus, netto]]</f>
        <v>-1137246.3587041162</v>
      </c>
      <c r="S81" s="11"/>
      <c r="T81"/>
    </row>
    <row r="82" spans="1:20" ht="15">
      <c r="A82" s="35">
        <v>232</v>
      </c>
      <c r="B82" s="13" t="s">
        <v>88</v>
      </c>
      <c r="C82" s="15">
        <v>12890</v>
      </c>
      <c r="D82" s="15">
        <v>18160507.239999998</v>
      </c>
      <c r="E82" s="15">
        <v>2631880.851371977</v>
      </c>
      <c r="F82" s="240">
        <f>Yhteenveto[[#This Row],[Ikärakenne, laskennallinen kustannus]]+Yhteenveto[[#This Row],[Muut laskennalliset kustannukset ]]</f>
        <v>20792388.091371976</v>
      </c>
      <c r="G82" s="336">
        <v>1359.93</v>
      </c>
      <c r="H82" s="17">
        <v>17529497.699999999</v>
      </c>
      <c r="I82" s="353">
        <f>Yhteenveto[[#This Row],[Laskennalliset kustannukset yhteensä]]-Yhteenveto[[#This Row],[Omarahoitusosuus, €]]</f>
        <v>3262890.3913719766</v>
      </c>
      <c r="J82" s="36">
        <v>417778.90760921862</v>
      </c>
      <c r="K82" s="37">
        <v>-1110919.3456921929</v>
      </c>
      <c r="L82" s="240">
        <f>Yhteenveto[[#This Row],[Valtionosuus omarahoitusosuuden jälkeen (välisumma)]]+Yhteenveto[[#This Row],[Lisäosat yhteensä]]+Yhteenveto[[#This Row],[Valtionosuuteen tehtävät vähennykset ja lisäykset, netto]]</f>
        <v>2569749.9532890022</v>
      </c>
      <c r="M82" s="37">
        <v>5189312.3605946526</v>
      </c>
      <c r="N82" s="315">
        <f>SUM(Yhteenveto[[#This Row],[Valtionosuus ennen verotuloihin perustuvaa valtionosuuksien tasausta]]+Yhteenveto[[#This Row],[Verotuloihin perustuva valtionosuuksien tasaus]])</f>
        <v>7759062.3138836548</v>
      </c>
      <c r="O82" s="251">
        <v>2831877.4419475598</v>
      </c>
      <c r="P82" s="403">
        <f>SUM(Yhteenveto[[#This Row],[Kunnan  peruspalvelujen valtionosuus ]:[Veroperustemuutoksista johtuvien veromenetysten korvaus]])</f>
        <v>10590939.755831216</v>
      </c>
      <c r="Q82" s="37">
        <v>-30267.246899999998</v>
      </c>
      <c r="R82" s="355">
        <f>+Yhteenveto[[#This Row],[Kunnan  peruspalvelujen valtionosuus ]]+Yhteenveto[[#This Row],[Veroperustemuutoksista johtuvien veromenetysten korvaus]]+Yhteenveto[[#This Row],[Kotikuntakorvaus, netto]]</f>
        <v>10560672.508931216</v>
      </c>
      <c r="S82" s="11"/>
      <c r="T82"/>
    </row>
    <row r="83" spans="1:20" ht="15">
      <c r="A83" s="35">
        <v>233</v>
      </c>
      <c r="B83" s="13" t="s">
        <v>89</v>
      </c>
      <c r="C83" s="15">
        <v>15312</v>
      </c>
      <c r="D83" s="15">
        <v>22069391.16</v>
      </c>
      <c r="E83" s="15">
        <v>2821160.175777405</v>
      </c>
      <c r="F83" s="240">
        <f>Yhteenveto[[#This Row],[Ikärakenne, laskennallinen kustannus]]+Yhteenveto[[#This Row],[Muut laskennalliset kustannukset ]]</f>
        <v>24890551.335777406</v>
      </c>
      <c r="G83" s="336">
        <v>1359.93</v>
      </c>
      <c r="H83" s="17">
        <v>20823248.16</v>
      </c>
      <c r="I83" s="353">
        <f>Yhteenveto[[#This Row],[Laskennalliset kustannukset yhteensä]]-Yhteenveto[[#This Row],[Omarahoitusosuus, €]]</f>
        <v>4067303.1757774055</v>
      </c>
      <c r="J83" s="36">
        <v>408116.93341031473</v>
      </c>
      <c r="K83" s="37">
        <v>2463055.0864071185</v>
      </c>
      <c r="L83" s="240">
        <f>Yhteenveto[[#This Row],[Valtionosuus omarahoitusosuuden jälkeen (välisumma)]]+Yhteenveto[[#This Row],[Lisäosat yhteensä]]+Yhteenveto[[#This Row],[Valtionosuuteen tehtävät vähennykset ja lisäykset, netto]]</f>
        <v>6938475.1955948388</v>
      </c>
      <c r="M83" s="37">
        <v>7291490.9218487255</v>
      </c>
      <c r="N83" s="315">
        <f>SUM(Yhteenveto[[#This Row],[Valtionosuus ennen verotuloihin perustuvaa valtionosuuksien tasausta]]+Yhteenveto[[#This Row],[Verotuloihin perustuva valtionosuuksien tasaus]])</f>
        <v>14229966.117443565</v>
      </c>
      <c r="O83" s="251">
        <v>3403075.8114378415</v>
      </c>
      <c r="P83" s="403">
        <f>SUM(Yhteenveto[[#This Row],[Kunnan  peruspalvelujen valtionosuus ]:[Veroperustemuutoksista johtuvien veromenetysten korvaus]])</f>
        <v>17633041.928881407</v>
      </c>
      <c r="Q83" s="37">
        <v>194692.02059999993</v>
      </c>
      <c r="R83" s="355">
        <f>+Yhteenveto[[#This Row],[Kunnan  peruspalvelujen valtionosuus ]]+Yhteenveto[[#This Row],[Veroperustemuutoksista johtuvien veromenetysten korvaus]]+Yhteenveto[[#This Row],[Kotikuntakorvaus, netto]]</f>
        <v>17827733.949481405</v>
      </c>
      <c r="S83" s="11"/>
      <c r="T83"/>
    </row>
    <row r="84" spans="1:20" ht="15">
      <c r="A84" s="35">
        <v>235</v>
      </c>
      <c r="B84" s="13" t="s">
        <v>90</v>
      </c>
      <c r="C84" s="15">
        <v>10396</v>
      </c>
      <c r="D84" s="15">
        <v>18035757.27</v>
      </c>
      <c r="E84" s="15">
        <v>3438419.5028798105</v>
      </c>
      <c r="F84" s="240">
        <f>Yhteenveto[[#This Row],[Ikärakenne, laskennallinen kustannus]]+Yhteenveto[[#This Row],[Muut laskennalliset kustannukset ]]</f>
        <v>21474176.772879809</v>
      </c>
      <c r="G84" s="336">
        <v>1359.93</v>
      </c>
      <c r="H84" s="17">
        <v>14137832.280000001</v>
      </c>
      <c r="I84" s="353">
        <f>Yhteenveto[[#This Row],[Laskennalliset kustannukset yhteensä]]-Yhteenveto[[#This Row],[Omarahoitusosuus, €]]</f>
        <v>7336344.4928798079</v>
      </c>
      <c r="J84" s="36">
        <v>529419.15400096867</v>
      </c>
      <c r="K84" s="37">
        <v>8190131.336916835</v>
      </c>
      <c r="L84" s="240">
        <f>Yhteenveto[[#This Row],[Valtionosuus omarahoitusosuuden jälkeen (välisumma)]]+Yhteenveto[[#This Row],[Lisäosat yhteensä]]+Yhteenveto[[#This Row],[Valtionosuuteen tehtävät vähennykset ja lisäykset, netto]]</f>
        <v>16055894.983797612</v>
      </c>
      <c r="M84" s="37">
        <v>-1613256.8999804079</v>
      </c>
      <c r="N84" s="315">
        <f>SUM(Yhteenveto[[#This Row],[Valtionosuus ennen verotuloihin perustuvaa valtionosuuksien tasausta]]+Yhteenveto[[#This Row],[Verotuloihin perustuva valtionosuuksien tasaus]])</f>
        <v>14442638.083817204</v>
      </c>
      <c r="O84" s="251">
        <v>662205.84094886237</v>
      </c>
      <c r="P84" s="403">
        <f>SUM(Yhteenveto[[#This Row],[Kunnan  peruspalvelujen valtionosuus ]:[Veroperustemuutoksista johtuvien veromenetysten korvaus]])</f>
        <v>15104843.924766067</v>
      </c>
      <c r="Q84" s="37">
        <v>2343086.4902400007</v>
      </c>
      <c r="R84" s="355">
        <f>+Yhteenveto[[#This Row],[Kunnan  peruspalvelujen valtionosuus ]]+Yhteenveto[[#This Row],[Veroperustemuutoksista johtuvien veromenetysten korvaus]]+Yhteenveto[[#This Row],[Kotikuntakorvaus, netto]]</f>
        <v>17447930.415006068</v>
      </c>
      <c r="S84" s="11"/>
      <c r="T84"/>
    </row>
    <row r="85" spans="1:20" ht="15">
      <c r="A85" s="35">
        <v>236</v>
      </c>
      <c r="B85" s="13" t="s">
        <v>91</v>
      </c>
      <c r="C85" s="15">
        <v>4196</v>
      </c>
      <c r="D85" s="15">
        <v>7070877.1299999999</v>
      </c>
      <c r="E85" s="15">
        <v>682269.82788399188</v>
      </c>
      <c r="F85" s="240">
        <f>Yhteenveto[[#This Row],[Ikärakenne, laskennallinen kustannus]]+Yhteenveto[[#This Row],[Muut laskennalliset kustannukset ]]</f>
        <v>7753146.9578839913</v>
      </c>
      <c r="G85" s="336">
        <v>1359.93</v>
      </c>
      <c r="H85" s="17">
        <v>5706266.2800000003</v>
      </c>
      <c r="I85" s="353">
        <f>Yhteenveto[[#This Row],[Laskennalliset kustannukset yhteensä]]-Yhteenveto[[#This Row],[Omarahoitusosuus, €]]</f>
        <v>2046880.677883991</v>
      </c>
      <c r="J85" s="36">
        <v>207049.65839031254</v>
      </c>
      <c r="K85" s="37">
        <v>-699278.39801558328</v>
      </c>
      <c r="L85" s="240">
        <f>Yhteenveto[[#This Row],[Valtionosuus omarahoitusosuuden jälkeen (välisumma)]]+Yhteenveto[[#This Row],[Lisäosat yhteensä]]+Yhteenveto[[#This Row],[Valtionosuuteen tehtävät vähennykset ja lisäykset, netto]]</f>
        <v>1554651.9382587201</v>
      </c>
      <c r="M85" s="37">
        <v>2283320.3170596054</v>
      </c>
      <c r="N85" s="315">
        <f>SUM(Yhteenveto[[#This Row],[Valtionosuus ennen verotuloihin perustuvaa valtionosuuksien tasausta]]+Yhteenveto[[#This Row],[Verotuloihin perustuva valtionosuuksien tasaus]])</f>
        <v>3837972.2553183255</v>
      </c>
      <c r="O85" s="251">
        <v>896489.68078274722</v>
      </c>
      <c r="P85" s="403">
        <f>SUM(Yhteenveto[[#This Row],[Kunnan  peruspalvelujen valtionosuus ]:[Veroperustemuutoksista johtuvien veromenetysten korvaus]])</f>
        <v>4734461.9361010725</v>
      </c>
      <c r="Q85" s="37">
        <v>267095.43972000002</v>
      </c>
      <c r="R85" s="355">
        <f>+Yhteenveto[[#This Row],[Kunnan  peruspalvelujen valtionosuus ]]+Yhteenveto[[#This Row],[Veroperustemuutoksista johtuvien veromenetysten korvaus]]+Yhteenveto[[#This Row],[Kotikuntakorvaus, netto]]</f>
        <v>5001557.3758210726</v>
      </c>
      <c r="S85" s="11"/>
      <c r="T85"/>
    </row>
    <row r="86" spans="1:20" ht="15">
      <c r="A86" s="35">
        <v>239</v>
      </c>
      <c r="B86" s="13" t="s">
        <v>92</v>
      </c>
      <c r="C86" s="15">
        <v>2095</v>
      </c>
      <c r="D86" s="15">
        <v>2091512.0699999998</v>
      </c>
      <c r="E86" s="15">
        <v>589690.7026161832</v>
      </c>
      <c r="F86" s="240">
        <f>Yhteenveto[[#This Row],[Ikärakenne, laskennallinen kustannus]]+Yhteenveto[[#This Row],[Muut laskennalliset kustannukset ]]</f>
        <v>2681202.7726161829</v>
      </c>
      <c r="G86" s="336">
        <v>1359.93</v>
      </c>
      <c r="H86" s="17">
        <v>2849053.35</v>
      </c>
      <c r="I86" s="353">
        <f>Yhteenveto[[#This Row],[Laskennalliset kustannukset yhteensä]]-Yhteenveto[[#This Row],[Omarahoitusosuus, €]]</f>
        <v>-167850.57738381717</v>
      </c>
      <c r="J86" s="36">
        <v>670198.34634143871</v>
      </c>
      <c r="K86" s="37">
        <v>-207005.61365434341</v>
      </c>
      <c r="L86" s="240">
        <f>Yhteenveto[[#This Row],[Valtionosuus omarahoitusosuuden jälkeen (välisumma)]]+Yhteenveto[[#This Row],[Lisäosat yhteensä]]+Yhteenveto[[#This Row],[Valtionosuuteen tehtävät vähennykset ja lisäykset, netto]]</f>
        <v>295342.15530327812</v>
      </c>
      <c r="M86" s="37">
        <v>397653.44895801763</v>
      </c>
      <c r="N86" s="315">
        <f>SUM(Yhteenveto[[#This Row],[Valtionosuus ennen verotuloihin perustuvaa valtionosuuksien tasausta]]+Yhteenveto[[#This Row],[Verotuloihin perustuva valtionosuuksien tasaus]])</f>
        <v>692995.60426129575</v>
      </c>
      <c r="O86" s="251">
        <v>464543.67246879439</v>
      </c>
      <c r="P86" s="403">
        <f>SUM(Yhteenveto[[#This Row],[Kunnan  peruspalvelujen valtionosuus ]:[Veroperustemuutoksista johtuvien veromenetysten korvaus]])</f>
        <v>1157539.2767300901</v>
      </c>
      <c r="Q86" s="37">
        <v>46107.353999999992</v>
      </c>
      <c r="R86" s="355">
        <f>+Yhteenveto[[#This Row],[Kunnan  peruspalvelujen valtionosuus ]]+Yhteenveto[[#This Row],[Veroperustemuutoksista johtuvien veromenetysten korvaus]]+Yhteenveto[[#This Row],[Kotikuntakorvaus, netto]]</f>
        <v>1203646.6307300902</v>
      </c>
      <c r="S86" s="11"/>
      <c r="T86"/>
    </row>
    <row r="87" spans="1:20" ht="15">
      <c r="A87" s="35">
        <v>240</v>
      </c>
      <c r="B87" s="13" t="s">
        <v>93</v>
      </c>
      <c r="C87" s="15">
        <v>19982</v>
      </c>
      <c r="D87" s="15">
        <v>26702679.030000001</v>
      </c>
      <c r="E87" s="15">
        <v>3963340.22689211</v>
      </c>
      <c r="F87" s="240">
        <f>Yhteenveto[[#This Row],[Ikärakenne, laskennallinen kustannus]]+Yhteenveto[[#This Row],[Muut laskennalliset kustannukset ]]</f>
        <v>30666019.256892111</v>
      </c>
      <c r="G87" s="336">
        <v>1359.93</v>
      </c>
      <c r="H87" s="17">
        <v>27174121.260000002</v>
      </c>
      <c r="I87" s="353">
        <f>Yhteenveto[[#This Row],[Laskennalliset kustannukset yhteensä]]-Yhteenveto[[#This Row],[Omarahoitusosuus, €]]</f>
        <v>3491897.9968921095</v>
      </c>
      <c r="J87" s="36">
        <v>837625.73981619789</v>
      </c>
      <c r="K87" s="37">
        <v>-11745354.464071136</v>
      </c>
      <c r="L87" s="240">
        <f>Yhteenveto[[#This Row],[Valtionosuus omarahoitusosuuden jälkeen (välisumma)]]+Yhteenveto[[#This Row],[Lisäosat yhteensä]]+Yhteenveto[[#This Row],[Valtionosuuteen tehtävät vähennykset ja lisäykset, netto]]</f>
        <v>-7415830.7273628283</v>
      </c>
      <c r="M87" s="37">
        <v>4179917.2020548019</v>
      </c>
      <c r="N87" s="315">
        <f>SUM(Yhteenveto[[#This Row],[Valtionosuus ennen verotuloihin perustuvaa valtionosuuksien tasausta]]+Yhteenveto[[#This Row],[Verotuloihin perustuva valtionosuuksien tasaus]])</f>
        <v>-3235913.5253080265</v>
      </c>
      <c r="O87" s="251">
        <v>3195185.713191451</v>
      </c>
      <c r="P87" s="403">
        <f>SUM(Yhteenveto[[#This Row],[Kunnan  peruspalvelujen valtionosuus ]:[Veroperustemuutoksista johtuvien veromenetysten korvaus]])</f>
        <v>-40727.812116575427</v>
      </c>
      <c r="Q87" s="37">
        <v>-264889.72339799994</v>
      </c>
      <c r="R87" s="355">
        <f>+Yhteenveto[[#This Row],[Kunnan  peruspalvelujen valtionosuus ]]+Yhteenveto[[#This Row],[Veroperustemuutoksista johtuvien veromenetysten korvaus]]+Yhteenveto[[#This Row],[Kotikuntakorvaus, netto]]</f>
        <v>-305617.53551457537</v>
      </c>
      <c r="S87" s="11"/>
      <c r="T87"/>
    </row>
    <row r="88" spans="1:20" ht="15">
      <c r="A88" s="35">
        <v>241</v>
      </c>
      <c r="B88" s="13" t="s">
        <v>94</v>
      </c>
      <c r="C88" s="15">
        <v>7904</v>
      </c>
      <c r="D88" s="15">
        <v>12362931.470000001</v>
      </c>
      <c r="E88" s="15">
        <v>1153311.7528034048</v>
      </c>
      <c r="F88" s="240">
        <f>Yhteenveto[[#This Row],[Ikärakenne, laskennallinen kustannus]]+Yhteenveto[[#This Row],[Muut laskennalliset kustannukset ]]</f>
        <v>13516243.222803406</v>
      </c>
      <c r="G88" s="336">
        <v>1359.93</v>
      </c>
      <c r="H88" s="17">
        <v>10748886.720000001</v>
      </c>
      <c r="I88" s="353">
        <f>Yhteenveto[[#This Row],[Laskennalliset kustannukset yhteensä]]-Yhteenveto[[#This Row],[Omarahoitusosuus, €]]</f>
        <v>2767356.5028034057</v>
      </c>
      <c r="J88" s="36">
        <v>271787.31654319365</v>
      </c>
      <c r="K88" s="37">
        <v>-2418734.8006313462</v>
      </c>
      <c r="L88" s="240">
        <f>Yhteenveto[[#This Row],[Valtionosuus omarahoitusosuuden jälkeen (välisumma)]]+Yhteenveto[[#This Row],[Lisäosat yhteensä]]+Yhteenveto[[#This Row],[Valtionosuuteen tehtävät vähennykset ja lisäykset, netto]]</f>
        <v>620409.0187152531</v>
      </c>
      <c r="M88" s="37">
        <v>1677615.1925439893</v>
      </c>
      <c r="N88" s="315">
        <f>SUM(Yhteenveto[[#This Row],[Valtionosuus ennen verotuloihin perustuvaa valtionosuuksien tasausta]]+Yhteenveto[[#This Row],[Verotuloihin perustuva valtionosuuksien tasaus]])</f>
        <v>2298024.2112592421</v>
      </c>
      <c r="O88" s="251">
        <v>1149668.269213184</v>
      </c>
      <c r="P88" s="403">
        <f>SUM(Yhteenveto[[#This Row],[Kunnan  peruspalvelujen valtionosuus ]:[Veroperustemuutoksista johtuvien veromenetysten korvaus]])</f>
        <v>3447692.4804724259</v>
      </c>
      <c r="Q88" s="37">
        <v>171682.96362000002</v>
      </c>
      <c r="R88" s="355">
        <f>+Yhteenveto[[#This Row],[Kunnan  peruspalvelujen valtionosuus ]]+Yhteenveto[[#This Row],[Veroperustemuutoksista johtuvien veromenetysten korvaus]]+Yhteenveto[[#This Row],[Kotikuntakorvaus, netto]]</f>
        <v>3619375.444092426</v>
      </c>
      <c r="S88" s="11"/>
      <c r="T88"/>
    </row>
    <row r="89" spans="1:20" ht="15">
      <c r="A89" s="35">
        <v>244</v>
      </c>
      <c r="B89" s="13" t="s">
        <v>95</v>
      </c>
      <c r="C89" s="15">
        <v>19116</v>
      </c>
      <c r="D89" s="15">
        <v>41633435.489999995</v>
      </c>
      <c r="E89" s="15">
        <v>1649940.3441278911</v>
      </c>
      <c r="F89" s="240">
        <f>Yhteenveto[[#This Row],[Ikärakenne, laskennallinen kustannus]]+Yhteenveto[[#This Row],[Muut laskennalliset kustannukset ]]</f>
        <v>43283375.834127888</v>
      </c>
      <c r="G89" s="336">
        <v>1359.93</v>
      </c>
      <c r="H89" s="17">
        <v>25996421.880000003</v>
      </c>
      <c r="I89" s="353">
        <f>Yhteenveto[[#This Row],[Laskennalliset kustannukset yhteensä]]-Yhteenveto[[#This Row],[Omarahoitusosuus, €]]</f>
        <v>17286953.954127885</v>
      </c>
      <c r="J89" s="36">
        <v>985925.36409806088</v>
      </c>
      <c r="K89" s="37">
        <v>-3294477.5421082466</v>
      </c>
      <c r="L89" s="240">
        <f>Yhteenveto[[#This Row],[Valtionosuus omarahoitusosuuden jälkeen (välisumma)]]+Yhteenveto[[#This Row],[Lisäosat yhteensä]]+Yhteenveto[[#This Row],[Valtionosuuteen tehtävät vähennykset ja lisäykset, netto]]</f>
        <v>14978401.776117699</v>
      </c>
      <c r="M89" s="37">
        <v>4245106.9129029894</v>
      </c>
      <c r="N89" s="315">
        <f>SUM(Yhteenveto[[#This Row],[Valtionosuus ennen verotuloihin perustuvaa valtionosuuksien tasausta]]+Yhteenveto[[#This Row],[Verotuloihin perustuva valtionosuuksien tasaus]])</f>
        <v>19223508.68902069</v>
      </c>
      <c r="O89" s="251">
        <v>2097985.6613888899</v>
      </c>
      <c r="P89" s="403">
        <f>SUM(Yhteenveto[[#This Row],[Kunnan  peruspalvelujen valtionosuus ]:[Veroperustemuutoksista johtuvien veromenetysten korvaus]])</f>
        <v>21321494.350409579</v>
      </c>
      <c r="Q89" s="37">
        <v>-124867.63863600005</v>
      </c>
      <c r="R89" s="355">
        <f>+Yhteenveto[[#This Row],[Kunnan  peruspalvelujen valtionosuus ]]+Yhteenveto[[#This Row],[Veroperustemuutoksista johtuvien veromenetysten korvaus]]+Yhteenveto[[#This Row],[Kotikuntakorvaus, netto]]</f>
        <v>21196626.711773578</v>
      </c>
      <c r="S89" s="11"/>
      <c r="T89"/>
    </row>
    <row r="90" spans="1:20" ht="15">
      <c r="A90" s="35">
        <v>245</v>
      </c>
      <c r="B90" s="13" t="s">
        <v>96</v>
      </c>
      <c r="C90" s="15">
        <v>37232</v>
      </c>
      <c r="D90" s="15">
        <v>57253224.640000008</v>
      </c>
      <c r="E90" s="15">
        <v>12749591.35832157</v>
      </c>
      <c r="F90" s="240">
        <f>Yhteenveto[[#This Row],[Ikärakenne, laskennallinen kustannus]]+Yhteenveto[[#This Row],[Muut laskennalliset kustannukset ]]</f>
        <v>70002815.998321578</v>
      </c>
      <c r="G90" s="336">
        <v>1359.93</v>
      </c>
      <c r="H90" s="17">
        <v>50632913.760000005</v>
      </c>
      <c r="I90" s="353">
        <f>Yhteenveto[[#This Row],[Laskennalliset kustannukset yhteensä]]-Yhteenveto[[#This Row],[Omarahoitusosuus, €]]</f>
        <v>19369902.238321573</v>
      </c>
      <c r="J90" s="36">
        <v>1448143.7376186193</v>
      </c>
      <c r="K90" s="37">
        <v>-5755873.9099927051</v>
      </c>
      <c r="L90" s="240">
        <f>Yhteenveto[[#This Row],[Valtionosuus omarahoitusosuuden jälkeen (välisumma)]]+Yhteenveto[[#This Row],[Lisäosat yhteensä]]+Yhteenveto[[#This Row],[Valtionosuuteen tehtävät vähennykset ja lisäykset, netto]]</f>
        <v>15062172.065947484</v>
      </c>
      <c r="M90" s="37">
        <v>1850402.4242887096</v>
      </c>
      <c r="N90" s="315">
        <f>SUM(Yhteenveto[[#This Row],[Valtionosuus ennen verotuloihin perustuvaa valtionosuuksien tasausta]]+Yhteenveto[[#This Row],[Verotuloihin perustuva valtionosuuksien tasaus]])</f>
        <v>16912574.490236193</v>
      </c>
      <c r="O90" s="251">
        <v>4834905.5185733447</v>
      </c>
      <c r="P90" s="403">
        <f>SUM(Yhteenveto[[#This Row],[Kunnan  peruspalvelujen valtionosuus ]:[Veroperustemuutoksista johtuvien veromenetysten korvaus]])</f>
        <v>21747480.008809537</v>
      </c>
      <c r="Q90" s="37">
        <v>-1168122.3769199997</v>
      </c>
      <c r="R90" s="355">
        <f>+Yhteenveto[[#This Row],[Kunnan  peruspalvelujen valtionosuus ]]+Yhteenveto[[#This Row],[Veroperustemuutoksista johtuvien veromenetysten korvaus]]+Yhteenveto[[#This Row],[Kotikuntakorvaus, netto]]</f>
        <v>20579357.631889537</v>
      </c>
      <c r="S90" s="11"/>
      <c r="T90"/>
    </row>
    <row r="91" spans="1:20" ht="15">
      <c r="A91" s="35">
        <v>249</v>
      </c>
      <c r="B91" s="13" t="s">
        <v>97</v>
      </c>
      <c r="C91" s="15">
        <v>9443</v>
      </c>
      <c r="D91" s="15">
        <v>11671289.32</v>
      </c>
      <c r="E91" s="15">
        <v>2133661.1546548177</v>
      </c>
      <c r="F91" s="240">
        <f>Yhteenveto[[#This Row],[Ikärakenne, laskennallinen kustannus]]+Yhteenveto[[#This Row],[Muut laskennalliset kustannukset ]]</f>
        <v>13804950.474654818</v>
      </c>
      <c r="G91" s="336">
        <v>1359.93</v>
      </c>
      <c r="H91" s="17">
        <v>12841818.99</v>
      </c>
      <c r="I91" s="353">
        <f>Yhteenveto[[#This Row],[Laskennalliset kustannukset yhteensä]]-Yhteenveto[[#This Row],[Omarahoitusosuus, €]]</f>
        <v>963131.48465481773</v>
      </c>
      <c r="J91" s="36">
        <v>725879.37857671955</v>
      </c>
      <c r="K91" s="37">
        <v>555679.28724098555</v>
      </c>
      <c r="L91" s="240">
        <f>Yhteenveto[[#This Row],[Valtionosuus omarahoitusosuuden jälkeen (välisumma)]]+Yhteenveto[[#This Row],[Lisäosat yhteensä]]+Yhteenveto[[#This Row],[Valtionosuuteen tehtävät vähennykset ja lisäykset, netto]]</f>
        <v>2244690.1504725227</v>
      </c>
      <c r="M91" s="37">
        <v>2871143.5752241258</v>
      </c>
      <c r="N91" s="315">
        <f>SUM(Yhteenveto[[#This Row],[Valtionosuus ennen verotuloihin perustuvaa valtionosuuksien tasausta]]+Yhteenveto[[#This Row],[Verotuloihin perustuva valtionosuuksien tasaus]])</f>
        <v>5115833.7256966485</v>
      </c>
      <c r="O91" s="251">
        <v>1689805.5154613357</v>
      </c>
      <c r="P91" s="403">
        <f>SUM(Yhteenveto[[#This Row],[Kunnan  peruspalvelujen valtionosuus ]:[Veroperustemuutoksista johtuvien veromenetysten korvaus]])</f>
        <v>6805639.2411579844</v>
      </c>
      <c r="Q91" s="37">
        <v>67718.317020000002</v>
      </c>
      <c r="R91" s="355">
        <f>+Yhteenveto[[#This Row],[Kunnan  peruspalvelujen valtionosuus ]]+Yhteenveto[[#This Row],[Veroperustemuutoksista johtuvien veromenetysten korvaus]]+Yhteenveto[[#This Row],[Kotikuntakorvaus, netto]]</f>
        <v>6873357.5581779843</v>
      </c>
      <c r="S91" s="11"/>
      <c r="T91"/>
    </row>
    <row r="92" spans="1:20" ht="15">
      <c r="A92" s="35">
        <v>250</v>
      </c>
      <c r="B92" s="13" t="s">
        <v>98</v>
      </c>
      <c r="C92" s="15">
        <v>1808</v>
      </c>
      <c r="D92" s="15">
        <v>2015227.51</v>
      </c>
      <c r="E92" s="15">
        <v>478533.53694943991</v>
      </c>
      <c r="F92" s="240">
        <f>Yhteenveto[[#This Row],[Ikärakenne, laskennallinen kustannus]]+Yhteenveto[[#This Row],[Muut laskennalliset kustannukset ]]</f>
        <v>2493761.0469494397</v>
      </c>
      <c r="G92" s="336">
        <v>1359.93</v>
      </c>
      <c r="H92" s="17">
        <v>2458753.44</v>
      </c>
      <c r="I92" s="353">
        <f>Yhteenveto[[#This Row],[Laskennalliset kustannukset yhteensä]]-Yhteenveto[[#This Row],[Omarahoitusosuus, €]]</f>
        <v>35007.606949439738</v>
      </c>
      <c r="J92" s="36">
        <v>254441.86308242223</v>
      </c>
      <c r="K92" s="37">
        <v>192722.56147575393</v>
      </c>
      <c r="L92" s="240">
        <f>Yhteenveto[[#This Row],[Valtionosuus omarahoitusosuuden jälkeen (välisumma)]]+Yhteenveto[[#This Row],[Lisäosat yhteensä]]+Yhteenveto[[#This Row],[Valtionosuuteen tehtävät vähennykset ja lisäykset, netto]]</f>
        <v>482172.03150761593</v>
      </c>
      <c r="M92" s="37">
        <v>695579.22452075686</v>
      </c>
      <c r="N92" s="315">
        <f>SUM(Yhteenveto[[#This Row],[Valtionosuus ennen verotuloihin perustuvaa valtionosuuksien tasausta]]+Yhteenveto[[#This Row],[Verotuloihin perustuva valtionosuuksien tasaus]])</f>
        <v>1177751.2560283728</v>
      </c>
      <c r="O92" s="251">
        <v>443555.78617089614</v>
      </c>
      <c r="P92" s="403">
        <f>SUM(Yhteenveto[[#This Row],[Kunnan  peruspalvelujen valtionosuus ]:[Veroperustemuutoksista johtuvien veromenetysten korvaus]])</f>
        <v>1621307.0421992689</v>
      </c>
      <c r="Q92" s="37">
        <v>43207.0527</v>
      </c>
      <c r="R92" s="355">
        <f>+Yhteenveto[[#This Row],[Kunnan  peruspalvelujen valtionosuus ]]+Yhteenveto[[#This Row],[Veroperustemuutoksista johtuvien veromenetysten korvaus]]+Yhteenveto[[#This Row],[Kotikuntakorvaus, netto]]</f>
        <v>1664514.0948992688</v>
      </c>
      <c r="S92" s="11"/>
      <c r="T92"/>
    </row>
    <row r="93" spans="1:20" ht="15">
      <c r="A93" s="35">
        <v>256</v>
      </c>
      <c r="B93" s="13" t="s">
        <v>99</v>
      </c>
      <c r="C93" s="15">
        <v>1581</v>
      </c>
      <c r="D93" s="15">
        <v>2607968.69</v>
      </c>
      <c r="E93" s="15">
        <v>522827.95711943944</v>
      </c>
      <c r="F93" s="240">
        <f>Yhteenveto[[#This Row],[Ikärakenne, laskennallinen kustannus]]+Yhteenveto[[#This Row],[Muut laskennalliset kustannukset ]]</f>
        <v>3130796.6471194392</v>
      </c>
      <c r="G93" s="336">
        <v>1359.93</v>
      </c>
      <c r="H93" s="17">
        <v>2150049.33</v>
      </c>
      <c r="I93" s="353">
        <f>Yhteenveto[[#This Row],[Laskennalliset kustannukset yhteensä]]-Yhteenveto[[#This Row],[Omarahoitusosuus, €]]</f>
        <v>980747.31711943913</v>
      </c>
      <c r="J93" s="36">
        <v>526048.54924667324</v>
      </c>
      <c r="K93" s="37">
        <v>-711171.0927000189</v>
      </c>
      <c r="L93" s="240">
        <f>Yhteenveto[[#This Row],[Valtionosuus omarahoitusosuuden jälkeen (välisumma)]]+Yhteenveto[[#This Row],[Lisäosat yhteensä]]+Yhteenveto[[#This Row],[Valtionosuuteen tehtävät vähennykset ja lisäykset, netto]]</f>
        <v>795624.77366609348</v>
      </c>
      <c r="M93" s="37">
        <v>707006.82410394435</v>
      </c>
      <c r="N93" s="315">
        <f>SUM(Yhteenveto[[#This Row],[Valtionosuus ennen verotuloihin perustuvaa valtionosuuksien tasausta]]+Yhteenveto[[#This Row],[Verotuloihin perustuva valtionosuuksien tasaus]])</f>
        <v>1502631.5977700378</v>
      </c>
      <c r="O93" s="251">
        <v>342078.91533434653</v>
      </c>
      <c r="P93" s="403">
        <f>SUM(Yhteenveto[[#This Row],[Kunnan  peruspalvelujen valtionosuus ]:[Veroperustemuutoksista johtuvien veromenetysten korvaus]])</f>
        <v>1844710.5131043843</v>
      </c>
      <c r="Q93" s="37">
        <v>95189.376000000004</v>
      </c>
      <c r="R93" s="355">
        <f>+Yhteenveto[[#This Row],[Kunnan  peruspalvelujen valtionosuus ]]+Yhteenveto[[#This Row],[Veroperustemuutoksista johtuvien veromenetysten korvaus]]+Yhteenveto[[#This Row],[Kotikuntakorvaus, netto]]</f>
        <v>1939899.8891043842</v>
      </c>
      <c r="S93" s="11"/>
      <c r="T93"/>
    </row>
    <row r="94" spans="1:20" ht="15">
      <c r="A94" s="35">
        <v>257</v>
      </c>
      <c r="B94" s="13" t="s">
        <v>100</v>
      </c>
      <c r="C94" s="15">
        <v>40433</v>
      </c>
      <c r="D94" s="15">
        <v>71409254.700000003</v>
      </c>
      <c r="E94" s="15">
        <v>12963192.734294161</v>
      </c>
      <c r="F94" s="240">
        <f>Yhteenveto[[#This Row],[Ikärakenne, laskennallinen kustannus]]+Yhteenveto[[#This Row],[Muut laskennalliset kustannukset ]]</f>
        <v>84372447.434294164</v>
      </c>
      <c r="G94" s="336">
        <v>1359.93</v>
      </c>
      <c r="H94" s="17">
        <v>54986049.690000005</v>
      </c>
      <c r="I94" s="353">
        <f>Yhteenveto[[#This Row],[Laskennalliset kustannukset yhteensä]]-Yhteenveto[[#This Row],[Omarahoitusosuus, €]]</f>
        <v>29386397.744294159</v>
      </c>
      <c r="J94" s="36">
        <v>1235920.1462523949</v>
      </c>
      <c r="K94" s="37">
        <v>4875264.7177110091</v>
      </c>
      <c r="L94" s="240">
        <f>Yhteenveto[[#This Row],[Valtionosuus omarahoitusosuuden jälkeen (välisumma)]]+Yhteenveto[[#This Row],[Lisäosat yhteensä]]+Yhteenveto[[#This Row],[Valtionosuuteen tehtävät vähennykset ja lisäykset, netto]]</f>
        <v>35497582.608257562</v>
      </c>
      <c r="M94" s="37">
        <v>-661596.22778212826</v>
      </c>
      <c r="N94" s="315">
        <f>SUM(Yhteenveto[[#This Row],[Valtionosuus ennen verotuloihin perustuvaa valtionosuuksien tasausta]]+Yhteenveto[[#This Row],[Verotuloihin perustuva valtionosuuksien tasaus]])</f>
        <v>34835986.380475432</v>
      </c>
      <c r="O94" s="251">
        <v>4555795.7102232007</v>
      </c>
      <c r="P94" s="403">
        <f>SUM(Yhteenveto[[#This Row],[Kunnan  peruspalvelujen valtionosuus ]:[Veroperustemuutoksista johtuvien veromenetysten korvaus]])</f>
        <v>39391782.09069863</v>
      </c>
      <c r="Q94" s="37">
        <v>-550011.65119800018</v>
      </c>
      <c r="R94" s="355">
        <f>+Yhteenveto[[#This Row],[Kunnan  peruspalvelujen valtionosuus ]]+Yhteenveto[[#This Row],[Veroperustemuutoksista johtuvien veromenetysten korvaus]]+Yhteenveto[[#This Row],[Kotikuntakorvaus, netto]]</f>
        <v>38841770.43950063</v>
      </c>
      <c r="S94" s="11"/>
      <c r="T94"/>
    </row>
    <row r="95" spans="1:20" ht="15">
      <c r="A95" s="35">
        <v>260</v>
      </c>
      <c r="B95" s="13" t="s">
        <v>101</v>
      </c>
      <c r="C95" s="15">
        <v>9877</v>
      </c>
      <c r="D95" s="15">
        <v>10733101.32</v>
      </c>
      <c r="E95" s="15">
        <v>3175531.4907312728</v>
      </c>
      <c r="F95" s="240">
        <f>Yhteenveto[[#This Row],[Ikärakenne, laskennallinen kustannus]]+Yhteenveto[[#This Row],[Muut laskennalliset kustannukset ]]</f>
        <v>13908632.810731273</v>
      </c>
      <c r="G95" s="336">
        <v>1359.93</v>
      </c>
      <c r="H95" s="17">
        <v>13432028.610000001</v>
      </c>
      <c r="I95" s="353">
        <f>Yhteenveto[[#This Row],[Laskennalliset kustannukset yhteensä]]-Yhteenveto[[#This Row],[Omarahoitusosuus, €]]</f>
        <v>476604.20073127188</v>
      </c>
      <c r="J95" s="36">
        <v>1421078.974950942</v>
      </c>
      <c r="K95" s="37">
        <v>6581457.4607960684</v>
      </c>
      <c r="L95" s="240">
        <f>Yhteenveto[[#This Row],[Valtionosuus omarahoitusosuuden jälkeen (välisumma)]]+Yhteenveto[[#This Row],[Lisäosat yhteensä]]+Yhteenveto[[#This Row],[Valtionosuuteen tehtävät vähennykset ja lisäykset, netto]]</f>
        <v>8479140.6364782825</v>
      </c>
      <c r="M95" s="37">
        <v>5042143.8993841363</v>
      </c>
      <c r="N95" s="315">
        <f>SUM(Yhteenveto[[#This Row],[Valtionosuus ennen verotuloihin perustuvaa valtionosuuksien tasausta]]+Yhteenveto[[#This Row],[Verotuloihin perustuva valtionosuuksien tasaus]])</f>
        <v>13521284.53586242</v>
      </c>
      <c r="O95" s="251">
        <v>2114261.2532293941</v>
      </c>
      <c r="P95" s="403">
        <f>SUM(Yhteenveto[[#This Row],[Kunnan  peruspalvelujen valtionosuus ]:[Veroperustemuutoksista johtuvien veromenetysten korvaus]])</f>
        <v>15635545.789091814</v>
      </c>
      <c r="Q95" s="37">
        <v>-922.14707999999519</v>
      </c>
      <c r="R95" s="355">
        <f>+Yhteenveto[[#This Row],[Kunnan  peruspalvelujen valtionosuus ]]+Yhteenveto[[#This Row],[Veroperustemuutoksista johtuvien veromenetysten korvaus]]+Yhteenveto[[#This Row],[Kotikuntakorvaus, netto]]</f>
        <v>15634623.642011814</v>
      </c>
      <c r="S95" s="11"/>
      <c r="T95"/>
    </row>
    <row r="96" spans="1:20" ht="15">
      <c r="A96" s="35">
        <v>261</v>
      </c>
      <c r="B96" s="13" t="s">
        <v>102</v>
      </c>
      <c r="C96" s="15">
        <v>6523</v>
      </c>
      <c r="D96" s="15">
        <v>9076001.7300000004</v>
      </c>
      <c r="E96" s="15">
        <v>6395904.9810590884</v>
      </c>
      <c r="F96" s="240">
        <f>Yhteenveto[[#This Row],[Ikärakenne, laskennallinen kustannus]]+Yhteenveto[[#This Row],[Muut laskennalliset kustannukset ]]</f>
        <v>15471906.71105909</v>
      </c>
      <c r="G96" s="336">
        <v>1359.93</v>
      </c>
      <c r="H96" s="17">
        <v>8870823.3900000006</v>
      </c>
      <c r="I96" s="353">
        <f>Yhteenveto[[#This Row],[Laskennalliset kustannukset yhteensä]]-Yhteenveto[[#This Row],[Omarahoitusosuus, €]]</f>
        <v>6601083.3210590892</v>
      </c>
      <c r="J96" s="36">
        <v>2194995.9233795684</v>
      </c>
      <c r="K96" s="37">
        <v>496834.53989986848</v>
      </c>
      <c r="L96" s="240">
        <f>Yhteenveto[[#This Row],[Valtionosuus omarahoitusosuuden jälkeen (välisumma)]]+Yhteenveto[[#This Row],[Lisäosat yhteensä]]+Yhteenveto[[#This Row],[Valtionosuuteen tehtävät vähennykset ja lisäykset, netto]]</f>
        <v>9292913.7843385264</v>
      </c>
      <c r="M96" s="37">
        <v>-138958.28682980948</v>
      </c>
      <c r="N96" s="315">
        <f>SUM(Yhteenveto[[#This Row],[Valtionosuus ennen verotuloihin perustuvaa valtionosuuksien tasausta]]+Yhteenveto[[#This Row],[Verotuloihin perustuva valtionosuuksien tasaus]])</f>
        <v>9153955.4975087177</v>
      </c>
      <c r="O96" s="251">
        <v>1227445.6298316219</v>
      </c>
      <c r="P96" s="403">
        <f>SUM(Yhteenveto[[#This Row],[Kunnan  peruspalvelujen valtionosuus ]:[Veroperustemuutoksista johtuvien veromenetysten korvaus]])</f>
        <v>10381401.127340339</v>
      </c>
      <c r="Q96" s="37">
        <v>-2751.5678999999654</v>
      </c>
      <c r="R96" s="355">
        <f>+Yhteenveto[[#This Row],[Kunnan  peruspalvelujen valtionosuus ]]+Yhteenveto[[#This Row],[Veroperustemuutoksista johtuvien veromenetysten korvaus]]+Yhteenveto[[#This Row],[Kotikuntakorvaus, netto]]</f>
        <v>10378649.559440339</v>
      </c>
      <c r="S96" s="11"/>
      <c r="T96"/>
    </row>
    <row r="97" spans="1:20" ht="15">
      <c r="A97" s="35">
        <v>263</v>
      </c>
      <c r="B97" s="13" t="s">
        <v>103</v>
      </c>
      <c r="C97" s="15">
        <v>7759</v>
      </c>
      <c r="D97" s="15">
        <v>10592668.65</v>
      </c>
      <c r="E97" s="15">
        <v>1953979.3471460862</v>
      </c>
      <c r="F97" s="240">
        <f>Yhteenveto[[#This Row],[Ikärakenne, laskennallinen kustannus]]+Yhteenveto[[#This Row],[Muut laskennalliset kustannukset ]]</f>
        <v>12546647.997146087</v>
      </c>
      <c r="G97" s="336">
        <v>1359.93</v>
      </c>
      <c r="H97" s="17">
        <v>10551696.870000001</v>
      </c>
      <c r="I97" s="353">
        <f>Yhteenveto[[#This Row],[Laskennalliset kustannukset yhteensä]]-Yhteenveto[[#This Row],[Omarahoitusosuus, €]]</f>
        <v>1994951.1271460857</v>
      </c>
      <c r="J97" s="36">
        <v>607908.05501466861</v>
      </c>
      <c r="K97" s="37">
        <v>1469932.4951601345</v>
      </c>
      <c r="L97" s="240">
        <f>Yhteenveto[[#This Row],[Valtionosuus omarahoitusosuuden jälkeen (välisumma)]]+Yhteenveto[[#This Row],[Lisäosat yhteensä]]+Yhteenveto[[#This Row],[Valtionosuuteen tehtävät vähennykset ja lisäykset, netto]]</f>
        <v>4072791.6773208887</v>
      </c>
      <c r="M97" s="37">
        <v>4276004.4865614763</v>
      </c>
      <c r="N97" s="315">
        <f>SUM(Yhteenveto[[#This Row],[Valtionosuus ennen verotuloihin perustuvaa valtionosuuksien tasausta]]+Yhteenveto[[#This Row],[Verotuloihin perustuva valtionosuuksien tasaus]])</f>
        <v>8348796.1638823655</v>
      </c>
      <c r="O97" s="251">
        <v>1812826.8815624351</v>
      </c>
      <c r="P97" s="403">
        <f>SUM(Yhteenveto[[#This Row],[Kunnan  peruspalvelujen valtionosuus ]:[Veroperustemuutoksista johtuvien veromenetysten korvaus]])</f>
        <v>10161623.045444801</v>
      </c>
      <c r="Q97" s="37">
        <v>147469.16610000006</v>
      </c>
      <c r="R97" s="355">
        <f>+Yhteenveto[[#This Row],[Kunnan  peruspalvelujen valtionosuus ]]+Yhteenveto[[#This Row],[Veroperustemuutoksista johtuvien veromenetysten korvaus]]+Yhteenveto[[#This Row],[Kotikuntakorvaus, netto]]</f>
        <v>10309092.211544802</v>
      </c>
      <c r="S97" s="11"/>
      <c r="T97"/>
    </row>
    <row r="98" spans="1:20" ht="15">
      <c r="A98" s="35">
        <v>265</v>
      </c>
      <c r="B98" s="13" t="s">
        <v>104</v>
      </c>
      <c r="C98" s="15">
        <v>1088</v>
      </c>
      <c r="D98" s="15">
        <v>1459474.7</v>
      </c>
      <c r="E98" s="15">
        <v>548467.47285842057</v>
      </c>
      <c r="F98" s="240">
        <f>Yhteenveto[[#This Row],[Ikärakenne, laskennallinen kustannus]]+Yhteenveto[[#This Row],[Muut laskennalliset kustannukset ]]</f>
        <v>2007942.1728584205</v>
      </c>
      <c r="G98" s="336">
        <v>1359.93</v>
      </c>
      <c r="H98" s="17">
        <v>1479603.84</v>
      </c>
      <c r="I98" s="353">
        <f>Yhteenveto[[#This Row],[Laskennalliset kustannukset yhteensä]]-Yhteenveto[[#This Row],[Omarahoitusosuus, €]]</f>
        <v>528338.33285842044</v>
      </c>
      <c r="J98" s="36">
        <v>369467.64618348278</v>
      </c>
      <c r="K98" s="37">
        <v>564895.66329706286</v>
      </c>
      <c r="L98" s="240">
        <f>Yhteenveto[[#This Row],[Valtionosuus omarahoitusosuuden jälkeen (välisumma)]]+Yhteenveto[[#This Row],[Lisäosat yhteensä]]+Yhteenveto[[#This Row],[Valtionosuuteen tehtävät vähennykset ja lisäykset, netto]]</f>
        <v>1462701.642338966</v>
      </c>
      <c r="M98" s="37">
        <v>147742.29734063387</v>
      </c>
      <c r="N98" s="315">
        <f>SUM(Yhteenveto[[#This Row],[Valtionosuus ennen verotuloihin perustuvaa valtionosuuksien tasausta]]+Yhteenveto[[#This Row],[Verotuloihin perustuva valtionosuuksien tasaus]])</f>
        <v>1610443.9396795998</v>
      </c>
      <c r="O98" s="251">
        <v>246432.62327001276</v>
      </c>
      <c r="P98" s="403">
        <f>SUM(Yhteenveto[[#This Row],[Kunnan  peruspalvelujen valtionosuus ]:[Veroperustemuutoksista johtuvien veromenetysten korvaus]])</f>
        <v>1856876.5629496125</v>
      </c>
      <c r="Q98" s="37">
        <v>-49082.021999999997</v>
      </c>
      <c r="R98" s="355">
        <f>+Yhteenveto[[#This Row],[Kunnan  peruspalvelujen valtionosuus ]]+Yhteenveto[[#This Row],[Veroperustemuutoksista johtuvien veromenetysten korvaus]]+Yhteenveto[[#This Row],[Kotikuntakorvaus, netto]]</f>
        <v>1807794.5409496124</v>
      </c>
      <c r="S98" s="11"/>
      <c r="T98"/>
    </row>
    <row r="99" spans="1:20" ht="15">
      <c r="A99" s="35">
        <v>271</v>
      </c>
      <c r="B99" s="13" t="s">
        <v>105</v>
      </c>
      <c r="C99" s="15">
        <v>6951</v>
      </c>
      <c r="D99" s="15">
        <v>8690931.3699999992</v>
      </c>
      <c r="E99" s="15">
        <v>1351846.612844303</v>
      </c>
      <c r="F99" s="240">
        <f>Yhteenveto[[#This Row],[Ikärakenne, laskennallinen kustannus]]+Yhteenveto[[#This Row],[Muut laskennalliset kustannukset ]]</f>
        <v>10042777.982844302</v>
      </c>
      <c r="G99" s="336">
        <v>1359.93</v>
      </c>
      <c r="H99" s="17">
        <v>9452873.4299999997</v>
      </c>
      <c r="I99" s="353">
        <f>Yhteenveto[[#This Row],[Laskennalliset kustannukset yhteensä]]-Yhteenveto[[#This Row],[Omarahoitusosuus, €]]</f>
        <v>589904.55284430273</v>
      </c>
      <c r="J99" s="36">
        <v>200663.12447562005</v>
      </c>
      <c r="K99" s="37">
        <v>-966050.26202253834</v>
      </c>
      <c r="L99" s="240">
        <f>Yhteenveto[[#This Row],[Valtionosuus omarahoitusosuuden jälkeen (välisumma)]]+Yhteenveto[[#This Row],[Lisäosat yhteensä]]+Yhteenveto[[#This Row],[Valtionosuuteen tehtävät vähennykset ja lisäykset, netto]]</f>
        <v>-175482.58470261563</v>
      </c>
      <c r="M99" s="37">
        <v>3172285.4028940974</v>
      </c>
      <c r="N99" s="315">
        <f>SUM(Yhteenveto[[#This Row],[Valtionosuus ennen verotuloihin perustuvaa valtionosuuksien tasausta]]+Yhteenveto[[#This Row],[Verotuloihin perustuva valtionosuuksien tasaus]])</f>
        <v>2996802.8181914818</v>
      </c>
      <c r="O99" s="251">
        <v>1428589.0970270738</v>
      </c>
      <c r="P99" s="403">
        <f>SUM(Yhteenveto[[#This Row],[Kunnan  peruspalvelujen valtionosuus ]:[Veroperustemuutoksista johtuvien veromenetysten korvaus]])</f>
        <v>4425391.9152185554</v>
      </c>
      <c r="Q99" s="37">
        <v>87157.772399999958</v>
      </c>
      <c r="R99" s="355">
        <f>+Yhteenveto[[#This Row],[Kunnan  peruspalvelujen valtionosuus ]]+Yhteenveto[[#This Row],[Veroperustemuutoksista johtuvien veromenetysten korvaus]]+Yhteenveto[[#This Row],[Kotikuntakorvaus, netto]]</f>
        <v>4512549.6876185555</v>
      </c>
      <c r="S99" s="11"/>
      <c r="T99"/>
    </row>
    <row r="100" spans="1:20" ht="15">
      <c r="A100" s="35">
        <v>272</v>
      </c>
      <c r="B100" s="13" t="s">
        <v>106</v>
      </c>
      <c r="C100" s="15">
        <v>47909</v>
      </c>
      <c r="D100" s="15">
        <v>82400127.040000007</v>
      </c>
      <c r="E100" s="15">
        <v>10184190.872060351</v>
      </c>
      <c r="F100" s="240">
        <f>Yhteenveto[[#This Row],[Ikärakenne, laskennallinen kustannus]]+Yhteenveto[[#This Row],[Muut laskennalliset kustannukset ]]</f>
        <v>92584317.91206035</v>
      </c>
      <c r="G100" s="336">
        <v>1359.93</v>
      </c>
      <c r="H100" s="17">
        <v>65152886.370000005</v>
      </c>
      <c r="I100" s="353">
        <f>Yhteenveto[[#This Row],[Laskennalliset kustannukset yhteensä]]-Yhteenveto[[#This Row],[Omarahoitusosuus, €]]</f>
        <v>27431431.542060345</v>
      </c>
      <c r="J100" s="36">
        <v>1708859.9817431895</v>
      </c>
      <c r="K100" s="37">
        <v>-11464754.722620673</v>
      </c>
      <c r="L100" s="240">
        <f>Yhteenveto[[#This Row],[Valtionosuus omarahoitusosuuden jälkeen (välisumma)]]+Yhteenveto[[#This Row],[Lisäosat yhteensä]]+Yhteenveto[[#This Row],[Valtionosuuteen tehtävät vähennykset ja lisäykset, netto]]</f>
        <v>17675536.801182862</v>
      </c>
      <c r="M100" s="37">
        <v>8660489.1624515187</v>
      </c>
      <c r="N100" s="315">
        <f>SUM(Yhteenveto[[#This Row],[Valtionosuus ennen verotuloihin perustuvaa valtionosuuksien tasausta]]+Yhteenveto[[#This Row],[Verotuloihin perustuva valtionosuuksien tasaus]])</f>
        <v>26336025.963634379</v>
      </c>
      <c r="O100" s="251">
        <v>7554623.8483991865</v>
      </c>
      <c r="P100" s="403">
        <f>SUM(Yhteenveto[[#This Row],[Kunnan  peruspalvelujen valtionosuus ]:[Veroperustemuutoksista johtuvien veromenetysten korvaus]])</f>
        <v>33890649.812033564</v>
      </c>
      <c r="Q100" s="37">
        <v>17074.594320000149</v>
      </c>
      <c r="R100" s="355">
        <f>+Yhteenveto[[#This Row],[Kunnan  peruspalvelujen valtionosuus ]]+Yhteenveto[[#This Row],[Veroperustemuutoksista johtuvien veromenetysten korvaus]]+Yhteenveto[[#This Row],[Kotikuntakorvaus, netto]]</f>
        <v>33907724.406353563</v>
      </c>
      <c r="S100" s="11"/>
      <c r="T100"/>
    </row>
    <row r="101" spans="1:20" ht="15">
      <c r="A101" s="35">
        <v>273</v>
      </c>
      <c r="B101" s="13" t="s">
        <v>107</v>
      </c>
      <c r="C101" s="15">
        <v>3989</v>
      </c>
      <c r="D101" s="15">
        <v>5882731.2200000007</v>
      </c>
      <c r="E101" s="15">
        <v>2445841.1131610526</v>
      </c>
      <c r="F101" s="240">
        <f>Yhteenveto[[#This Row],[Ikärakenne, laskennallinen kustannus]]+Yhteenveto[[#This Row],[Muut laskennalliset kustannukset ]]</f>
        <v>8328572.3331610532</v>
      </c>
      <c r="G101" s="336">
        <v>1359.93</v>
      </c>
      <c r="H101" s="17">
        <v>5424760.7700000005</v>
      </c>
      <c r="I101" s="353">
        <f>Yhteenveto[[#This Row],[Laskennalliset kustannukset yhteensä]]-Yhteenveto[[#This Row],[Omarahoitusosuus, €]]</f>
        <v>2903811.5631610528</v>
      </c>
      <c r="J101" s="36">
        <v>1484932.9212537878</v>
      </c>
      <c r="K101" s="37">
        <v>-9000.9468287515629</v>
      </c>
      <c r="L101" s="240">
        <f>Yhteenveto[[#This Row],[Valtionosuus omarahoitusosuuden jälkeen (välisumma)]]+Yhteenveto[[#This Row],[Lisäosat yhteensä]]+Yhteenveto[[#This Row],[Valtionosuuteen tehtävät vähennykset ja lisäykset, netto]]</f>
        <v>4379743.5375860883</v>
      </c>
      <c r="M101" s="37">
        <v>332890.22909781645</v>
      </c>
      <c r="N101" s="315">
        <f>SUM(Yhteenveto[[#This Row],[Valtionosuus ennen verotuloihin perustuvaa valtionosuuksien tasausta]]+Yhteenveto[[#This Row],[Verotuloihin perustuva valtionosuuksien tasaus]])</f>
        <v>4712633.7666839045</v>
      </c>
      <c r="O101" s="251">
        <v>755593.04019599035</v>
      </c>
      <c r="P101" s="403">
        <f>SUM(Yhteenveto[[#This Row],[Kunnan  peruspalvelujen valtionosuus ]:[Veroperustemuutoksista johtuvien veromenetysten korvaus]])</f>
        <v>5468226.8068798948</v>
      </c>
      <c r="Q101" s="37">
        <v>88540.993019999994</v>
      </c>
      <c r="R101" s="355">
        <f>+Yhteenveto[[#This Row],[Kunnan  peruspalvelujen valtionosuus ]]+Yhteenveto[[#This Row],[Veroperustemuutoksista johtuvien veromenetysten korvaus]]+Yhteenveto[[#This Row],[Kotikuntakorvaus, netto]]</f>
        <v>5556767.7998998947</v>
      </c>
      <c r="S101" s="11"/>
      <c r="T101"/>
    </row>
    <row r="102" spans="1:20" ht="15">
      <c r="A102" s="35">
        <v>275</v>
      </c>
      <c r="B102" s="13" t="s">
        <v>108</v>
      </c>
      <c r="C102" s="15">
        <v>2586</v>
      </c>
      <c r="D102" s="15">
        <v>3206182.25</v>
      </c>
      <c r="E102" s="15">
        <v>664868.50631661585</v>
      </c>
      <c r="F102" s="240">
        <f>Yhteenveto[[#This Row],[Ikärakenne, laskennallinen kustannus]]+Yhteenveto[[#This Row],[Muut laskennalliset kustannukset ]]</f>
        <v>3871050.7563166157</v>
      </c>
      <c r="G102" s="336">
        <v>1359.93</v>
      </c>
      <c r="H102" s="17">
        <v>3516778.98</v>
      </c>
      <c r="I102" s="353">
        <f>Yhteenveto[[#This Row],[Laskennalliset kustannukset yhteensä]]-Yhteenveto[[#This Row],[Omarahoitusosuus, €]]</f>
        <v>354271.77631661575</v>
      </c>
      <c r="J102" s="36">
        <v>223104.33776449587</v>
      </c>
      <c r="K102" s="37">
        <v>766892.62227624794</v>
      </c>
      <c r="L102" s="240">
        <f>Yhteenveto[[#This Row],[Valtionosuus omarahoitusosuuden jälkeen (välisumma)]]+Yhteenveto[[#This Row],[Lisäosat yhteensä]]+Yhteenveto[[#This Row],[Valtionosuuteen tehtävät vähennykset ja lisäykset, netto]]</f>
        <v>1344268.7363573597</v>
      </c>
      <c r="M102" s="37">
        <v>1068413.1051205937</v>
      </c>
      <c r="N102" s="315">
        <f>SUM(Yhteenveto[[#This Row],[Valtionosuus ennen verotuloihin perustuvaa valtionosuuksien tasausta]]+Yhteenveto[[#This Row],[Verotuloihin perustuva valtionosuuksien tasaus]])</f>
        <v>2412681.8414779534</v>
      </c>
      <c r="O102" s="251">
        <v>533578.4024844853</v>
      </c>
      <c r="P102" s="403">
        <f>SUM(Yhteenveto[[#This Row],[Kunnan  peruspalvelujen valtionosuus ]:[Veroperustemuutoksista johtuvien veromenetysten korvaus]])</f>
        <v>2946260.2439624388</v>
      </c>
      <c r="Q102" s="37">
        <v>40871.938320000001</v>
      </c>
      <c r="R102" s="355">
        <f>+Yhteenveto[[#This Row],[Kunnan  peruspalvelujen valtionosuus ]]+Yhteenveto[[#This Row],[Veroperustemuutoksista johtuvien veromenetysten korvaus]]+Yhteenveto[[#This Row],[Kotikuntakorvaus, netto]]</f>
        <v>2987132.182282439</v>
      </c>
      <c r="S102" s="11"/>
      <c r="T102"/>
    </row>
    <row r="103" spans="1:20" ht="15">
      <c r="A103" s="35">
        <v>276</v>
      </c>
      <c r="B103" s="13" t="s">
        <v>109</v>
      </c>
      <c r="C103" s="15">
        <v>15035</v>
      </c>
      <c r="D103" s="15">
        <v>29152334.960000005</v>
      </c>
      <c r="E103" s="15">
        <v>2201574.7415822754</v>
      </c>
      <c r="F103" s="240">
        <f>Yhteenveto[[#This Row],[Ikärakenne, laskennallinen kustannus]]+Yhteenveto[[#This Row],[Muut laskennalliset kustannukset ]]</f>
        <v>31353909.701582279</v>
      </c>
      <c r="G103" s="336">
        <v>1359.93</v>
      </c>
      <c r="H103" s="17">
        <v>20446547.550000001</v>
      </c>
      <c r="I103" s="353">
        <f>Yhteenveto[[#This Row],[Laskennalliset kustannukset yhteensä]]-Yhteenveto[[#This Row],[Omarahoitusosuus, €]]</f>
        <v>10907362.151582278</v>
      </c>
      <c r="J103" s="36">
        <v>457070.52897748962</v>
      </c>
      <c r="K103" s="37">
        <v>1418463.592208446</v>
      </c>
      <c r="L103" s="240">
        <f>Yhteenveto[[#This Row],[Valtionosuus omarahoitusosuuden jälkeen (välisumma)]]+Yhteenveto[[#This Row],[Lisäosat yhteensä]]+Yhteenveto[[#This Row],[Valtionosuuteen tehtävät vähennykset ja lisäykset, netto]]</f>
        <v>12782896.272768214</v>
      </c>
      <c r="M103" s="37">
        <v>5929127.1671364466</v>
      </c>
      <c r="N103" s="315">
        <f>SUM(Yhteenveto[[#This Row],[Valtionosuus ennen verotuloihin perustuvaa valtionosuuksien tasausta]]+Yhteenveto[[#This Row],[Verotuloihin perustuva valtionosuuksien tasaus]])</f>
        <v>18712023.43990466</v>
      </c>
      <c r="O103" s="251">
        <v>2027800.9120636734</v>
      </c>
      <c r="P103" s="403">
        <f>SUM(Yhteenveto[[#This Row],[Kunnan  peruspalvelujen valtionosuus ]:[Veroperustemuutoksista johtuvien veromenetysten korvaus]])</f>
        <v>20739824.351968333</v>
      </c>
      <c r="Q103" s="37">
        <v>-219987.10993799998</v>
      </c>
      <c r="R103" s="355">
        <f>+Yhteenveto[[#This Row],[Kunnan  peruspalvelujen valtionosuus ]]+Yhteenveto[[#This Row],[Veroperustemuutoksista johtuvien veromenetysten korvaus]]+Yhteenveto[[#This Row],[Kotikuntakorvaus, netto]]</f>
        <v>20519837.242030334</v>
      </c>
      <c r="S103" s="11"/>
      <c r="T103"/>
    </row>
    <row r="104" spans="1:20" ht="15">
      <c r="A104" s="35">
        <v>280</v>
      </c>
      <c r="B104" s="13" t="s">
        <v>110</v>
      </c>
      <c r="C104" s="15">
        <v>2050</v>
      </c>
      <c r="D104" s="15">
        <v>2762483.1300000004</v>
      </c>
      <c r="E104" s="15">
        <v>1225544.8544464579</v>
      </c>
      <c r="F104" s="240">
        <f>Yhteenveto[[#This Row],[Ikärakenne, laskennallinen kustannus]]+Yhteenveto[[#This Row],[Muut laskennalliset kustannukset ]]</f>
        <v>3988027.9844464585</v>
      </c>
      <c r="G104" s="336">
        <v>1359.93</v>
      </c>
      <c r="H104" s="17">
        <v>2787856.5</v>
      </c>
      <c r="I104" s="353">
        <f>Yhteenveto[[#This Row],[Laskennalliset kustannukset yhteensä]]-Yhteenveto[[#This Row],[Omarahoitusosuus, €]]</f>
        <v>1200171.4844464585</v>
      </c>
      <c r="J104" s="36">
        <v>286984.60018118058</v>
      </c>
      <c r="K104" s="37">
        <v>169073.30043547059</v>
      </c>
      <c r="L104" s="240">
        <f>Yhteenveto[[#This Row],[Valtionosuus omarahoitusosuuden jälkeen (välisumma)]]+Yhteenveto[[#This Row],[Lisäosat yhteensä]]+Yhteenveto[[#This Row],[Valtionosuuteen tehtävät vähennykset ja lisäykset, netto]]</f>
        <v>1656229.3850631097</v>
      </c>
      <c r="M104" s="37">
        <v>886576.51308585959</v>
      </c>
      <c r="N104" s="315">
        <f>SUM(Yhteenveto[[#This Row],[Valtionosuus ennen verotuloihin perustuvaa valtionosuuksien tasausta]]+Yhteenveto[[#This Row],[Verotuloihin perustuva valtionosuuksien tasaus]])</f>
        <v>2542805.8981489693</v>
      </c>
      <c r="O104" s="251">
        <v>505168.02661108016</v>
      </c>
      <c r="P104" s="403">
        <f>SUM(Yhteenveto[[#This Row],[Kunnan  peruspalvelujen valtionosuus ]:[Veroperustemuutoksista johtuvien veromenetysten korvaus]])</f>
        <v>3047973.9247600492</v>
      </c>
      <c r="Q104" s="37">
        <v>-725818.99200000009</v>
      </c>
      <c r="R104" s="355">
        <f>+Yhteenveto[[#This Row],[Kunnan  peruspalvelujen valtionosuus ]]+Yhteenveto[[#This Row],[Veroperustemuutoksista johtuvien veromenetysten korvaus]]+Yhteenveto[[#This Row],[Kotikuntakorvaus, netto]]</f>
        <v>2322154.9327600491</v>
      </c>
      <c r="S104" s="11"/>
      <c r="T104"/>
    </row>
    <row r="105" spans="1:20" ht="15">
      <c r="A105" s="35">
        <v>284</v>
      </c>
      <c r="B105" s="13" t="s">
        <v>111</v>
      </c>
      <c r="C105" s="15">
        <v>2271</v>
      </c>
      <c r="D105" s="15">
        <v>2959921.9099999997</v>
      </c>
      <c r="E105" s="15">
        <v>489851.5161316513</v>
      </c>
      <c r="F105" s="240">
        <f>Yhteenveto[[#This Row],[Ikärakenne, laskennallinen kustannus]]+Yhteenveto[[#This Row],[Muut laskennalliset kustannukset ]]</f>
        <v>3449773.4261316508</v>
      </c>
      <c r="G105" s="336">
        <v>1359.93</v>
      </c>
      <c r="H105" s="17">
        <v>3088401.0300000003</v>
      </c>
      <c r="I105" s="353">
        <f>Yhteenveto[[#This Row],[Laskennalliset kustannukset yhteensä]]-Yhteenveto[[#This Row],[Omarahoitusosuus, €]]</f>
        <v>361372.39613165054</v>
      </c>
      <c r="J105" s="36">
        <v>64804.578518486</v>
      </c>
      <c r="K105" s="37">
        <v>1763003.8403881919</v>
      </c>
      <c r="L105" s="240">
        <f>Yhteenveto[[#This Row],[Valtionosuus omarahoitusosuuden jälkeen (välisumma)]]+Yhteenveto[[#This Row],[Lisäosat yhteensä]]+Yhteenveto[[#This Row],[Valtionosuuteen tehtävät vähennykset ja lisäykset, netto]]</f>
        <v>2189180.8150383285</v>
      </c>
      <c r="M105" s="37">
        <v>965830.33085406851</v>
      </c>
      <c r="N105" s="315">
        <f>SUM(Yhteenveto[[#This Row],[Valtionosuus ennen verotuloihin perustuvaa valtionosuuksien tasausta]]+Yhteenveto[[#This Row],[Verotuloihin perustuva valtionosuuksien tasaus]])</f>
        <v>3155011.145892397</v>
      </c>
      <c r="O105" s="251">
        <v>510917.09850622597</v>
      </c>
      <c r="P105" s="403">
        <f>SUM(Yhteenveto[[#This Row],[Kunnan  peruspalvelujen valtionosuus ]:[Veroperustemuutoksista johtuvien veromenetysten korvaus]])</f>
        <v>3665928.2443986228</v>
      </c>
      <c r="Q105" s="37">
        <v>1164656.8887</v>
      </c>
      <c r="R105" s="355">
        <f>+Yhteenveto[[#This Row],[Kunnan  peruspalvelujen valtionosuus ]]+Yhteenveto[[#This Row],[Veroperustemuutoksista johtuvien veromenetysten korvaus]]+Yhteenveto[[#This Row],[Kotikuntakorvaus, netto]]</f>
        <v>4830585.1330986228</v>
      </c>
      <c r="S105" s="11"/>
      <c r="T105"/>
    </row>
    <row r="106" spans="1:20" ht="15">
      <c r="A106" s="35">
        <v>285</v>
      </c>
      <c r="B106" s="13" t="s">
        <v>112</v>
      </c>
      <c r="C106" s="15">
        <v>51241</v>
      </c>
      <c r="D106" s="15">
        <v>62960675.700000003</v>
      </c>
      <c r="E106" s="15">
        <v>14541515.991824944</v>
      </c>
      <c r="F106" s="240">
        <f>Yhteenveto[[#This Row],[Ikärakenne, laskennallinen kustannus]]+Yhteenveto[[#This Row],[Muut laskennalliset kustannukset ]]</f>
        <v>77502191.691824943</v>
      </c>
      <c r="G106" s="336">
        <v>1359.93</v>
      </c>
      <c r="H106" s="17">
        <v>69684173.13000001</v>
      </c>
      <c r="I106" s="353">
        <f>Yhteenveto[[#This Row],[Laskennalliset kustannukset yhteensä]]-Yhteenveto[[#This Row],[Omarahoitusosuus, €]]</f>
        <v>7818018.5618249327</v>
      </c>
      <c r="J106" s="36">
        <v>1701783.4482325076</v>
      </c>
      <c r="K106" s="37">
        <v>-3644755.7166779628</v>
      </c>
      <c r="L106" s="240">
        <f>Yhteenveto[[#This Row],[Valtionosuus omarahoitusosuuden jälkeen (välisumma)]]+Yhteenveto[[#This Row],[Lisäosat yhteensä]]+Yhteenveto[[#This Row],[Valtionosuuteen tehtävät vähennykset ja lisäykset, netto]]</f>
        <v>5875046.2933794772</v>
      </c>
      <c r="M106" s="37">
        <v>11015504.544880327</v>
      </c>
      <c r="N106" s="315">
        <f>SUM(Yhteenveto[[#This Row],[Valtionosuus ennen verotuloihin perustuvaa valtionosuuksien tasausta]]+Yhteenveto[[#This Row],[Verotuloihin perustuva valtionosuuksien tasaus]])</f>
        <v>16890550.838259805</v>
      </c>
      <c r="O106" s="251">
        <v>7795134.9180065216</v>
      </c>
      <c r="P106" s="403">
        <f>SUM(Yhteenveto[[#This Row],[Kunnan  peruspalvelujen valtionosuus ]:[Veroperustemuutoksista johtuvien veromenetysten korvaus]])</f>
        <v>24685685.756266326</v>
      </c>
      <c r="Q106" s="37">
        <v>-560127.00973199971</v>
      </c>
      <c r="R106" s="355">
        <f>+Yhteenveto[[#This Row],[Kunnan  peruspalvelujen valtionosuus ]]+Yhteenveto[[#This Row],[Veroperustemuutoksista johtuvien veromenetysten korvaus]]+Yhteenveto[[#This Row],[Kotikuntakorvaus, netto]]</f>
        <v>24125558.746534325</v>
      </c>
      <c r="S106" s="11"/>
      <c r="T106"/>
    </row>
    <row r="107" spans="1:20" ht="15">
      <c r="A107" s="35">
        <v>286</v>
      </c>
      <c r="B107" s="13" t="s">
        <v>113</v>
      </c>
      <c r="C107" s="15">
        <v>80454</v>
      </c>
      <c r="D107" s="15">
        <v>99793602.049999982</v>
      </c>
      <c r="E107" s="15">
        <v>15640076.92302623</v>
      </c>
      <c r="F107" s="240">
        <f>Yhteenveto[[#This Row],[Ikärakenne, laskennallinen kustannus]]+Yhteenveto[[#This Row],[Muut laskennalliset kustannukset ]]</f>
        <v>115433678.97302622</v>
      </c>
      <c r="G107" s="336">
        <v>1359.93</v>
      </c>
      <c r="H107" s="17">
        <v>109411808.22</v>
      </c>
      <c r="I107" s="353">
        <f>Yhteenveto[[#This Row],[Laskennalliset kustannukset yhteensä]]-Yhteenveto[[#This Row],[Omarahoitusosuus, €]]</f>
        <v>6021870.7530262172</v>
      </c>
      <c r="J107" s="36">
        <v>2610033.6750094341</v>
      </c>
      <c r="K107" s="37">
        <v>-10570126.959672328</v>
      </c>
      <c r="L107" s="240">
        <f>Yhteenveto[[#This Row],[Valtionosuus omarahoitusosuuden jälkeen (välisumma)]]+Yhteenveto[[#This Row],[Lisäosat yhteensä]]+Yhteenveto[[#This Row],[Valtionosuuteen tehtävät vähennykset ja lisäykset, netto]]</f>
        <v>-1938222.5316366777</v>
      </c>
      <c r="M107" s="37">
        <v>13395157.235847188</v>
      </c>
      <c r="N107" s="315">
        <f>SUM(Yhteenveto[[#This Row],[Valtionosuus ennen verotuloihin perustuvaa valtionosuuksien tasausta]]+Yhteenveto[[#This Row],[Verotuloihin perustuva valtionosuuksien tasaus]])</f>
        <v>11456934.70421051</v>
      </c>
      <c r="O107" s="251">
        <v>13075249.793361763</v>
      </c>
      <c r="P107" s="403">
        <f>SUM(Yhteenveto[[#This Row],[Kunnan  peruspalvelujen valtionosuus ]:[Veroperustemuutoksista johtuvien veromenetysten korvaus]])</f>
        <v>24532184.497572273</v>
      </c>
      <c r="Q107" s="37">
        <v>-194944.86737999949</v>
      </c>
      <c r="R107" s="355">
        <f>+Yhteenveto[[#This Row],[Kunnan  peruspalvelujen valtionosuus ]]+Yhteenveto[[#This Row],[Veroperustemuutoksista johtuvien veromenetysten korvaus]]+Yhteenveto[[#This Row],[Kotikuntakorvaus, netto]]</f>
        <v>24337239.630192272</v>
      </c>
      <c r="S107" s="11"/>
      <c r="T107"/>
    </row>
    <row r="108" spans="1:20" ht="15">
      <c r="A108" s="35">
        <v>287</v>
      </c>
      <c r="B108" s="13" t="s">
        <v>114</v>
      </c>
      <c r="C108" s="15">
        <v>6380</v>
      </c>
      <c r="D108" s="15">
        <v>7286544.1400000006</v>
      </c>
      <c r="E108" s="15">
        <v>2463853.1604757118</v>
      </c>
      <c r="F108" s="240">
        <f>Yhteenveto[[#This Row],[Ikärakenne, laskennallinen kustannus]]+Yhteenveto[[#This Row],[Muut laskennalliset kustannukset ]]</f>
        <v>9750397.3004757129</v>
      </c>
      <c r="G108" s="336">
        <v>1359.93</v>
      </c>
      <c r="H108" s="17">
        <v>8676353.4000000004</v>
      </c>
      <c r="I108" s="353">
        <f>Yhteenveto[[#This Row],[Laskennalliset kustannukset yhteensä]]-Yhteenveto[[#This Row],[Omarahoitusosuus, €]]</f>
        <v>1074043.9004757125</v>
      </c>
      <c r="J108" s="36">
        <v>534765.812531339</v>
      </c>
      <c r="K108" s="37">
        <v>2440854.5563029284</v>
      </c>
      <c r="L108" s="240">
        <f>Yhteenveto[[#This Row],[Valtionosuus omarahoitusosuuden jälkeen (välisumma)]]+Yhteenveto[[#This Row],[Lisäosat yhteensä]]+Yhteenveto[[#This Row],[Valtionosuuteen tehtävät vähennykset ja lisäykset, netto]]</f>
        <v>4049664.2693099799</v>
      </c>
      <c r="M108" s="37">
        <v>2192390.0959008886</v>
      </c>
      <c r="N108" s="315">
        <f>SUM(Yhteenveto[[#This Row],[Valtionosuus ennen verotuloihin perustuvaa valtionosuuksien tasausta]]+Yhteenveto[[#This Row],[Verotuloihin perustuva valtionosuuksien tasaus]])</f>
        <v>6242054.3652108684</v>
      </c>
      <c r="O108" s="251">
        <v>1442594.6279899105</v>
      </c>
      <c r="P108" s="403">
        <f>SUM(Yhteenveto[[#This Row],[Kunnan  peruspalvelujen valtionosuus ]:[Veroperustemuutoksista johtuvien veromenetysten korvaus]])</f>
        <v>7684648.993200779</v>
      </c>
      <c r="Q108" s="37">
        <v>552514.83432000014</v>
      </c>
      <c r="R108" s="355">
        <f>+Yhteenveto[[#This Row],[Kunnan  peruspalvelujen valtionosuus ]]+Yhteenveto[[#This Row],[Veroperustemuutoksista johtuvien veromenetysten korvaus]]+Yhteenveto[[#This Row],[Kotikuntakorvaus, netto]]</f>
        <v>8237163.8275207793</v>
      </c>
      <c r="S108" s="11"/>
      <c r="T108"/>
    </row>
    <row r="109" spans="1:20" ht="15">
      <c r="A109" s="35">
        <v>288</v>
      </c>
      <c r="B109" s="13" t="s">
        <v>115</v>
      </c>
      <c r="C109" s="15">
        <v>6442</v>
      </c>
      <c r="D109" s="15">
        <v>10302058.140000001</v>
      </c>
      <c r="E109" s="15">
        <v>2754662.8077183389</v>
      </c>
      <c r="F109" s="240">
        <f>Yhteenveto[[#This Row],[Ikärakenne, laskennallinen kustannus]]+Yhteenveto[[#This Row],[Muut laskennalliset kustannukset ]]</f>
        <v>13056720.947718339</v>
      </c>
      <c r="G109" s="336">
        <v>1359.93</v>
      </c>
      <c r="H109" s="17">
        <v>8760669.0600000005</v>
      </c>
      <c r="I109" s="353">
        <f>Yhteenveto[[#This Row],[Laskennalliset kustannukset yhteensä]]-Yhteenveto[[#This Row],[Omarahoitusosuus, €]]</f>
        <v>4296051.8877183385</v>
      </c>
      <c r="J109" s="36">
        <v>173866.08559060271</v>
      </c>
      <c r="K109" s="37">
        <v>-1317569.9215220325</v>
      </c>
      <c r="L109" s="240">
        <f>Yhteenveto[[#This Row],[Valtionosuus omarahoitusosuuden jälkeen (välisumma)]]+Yhteenveto[[#This Row],[Lisäosat yhteensä]]+Yhteenveto[[#This Row],[Valtionosuuteen tehtävät vähennykset ja lisäykset, netto]]</f>
        <v>3152348.0517869089</v>
      </c>
      <c r="M109" s="37">
        <v>1905995.9527615481</v>
      </c>
      <c r="N109" s="315">
        <f>SUM(Yhteenveto[[#This Row],[Valtionosuus ennen verotuloihin perustuvaa valtionosuuksien tasausta]]+Yhteenveto[[#This Row],[Verotuloihin perustuva valtionosuuksien tasaus]])</f>
        <v>5058344.0045484565</v>
      </c>
      <c r="O109" s="251">
        <v>1335863.8451157999</v>
      </c>
      <c r="P109" s="403">
        <f>SUM(Yhteenveto[[#This Row],[Kunnan  peruspalvelujen valtionosuus ]:[Veroperustemuutoksista johtuvien veromenetysten korvaus]])</f>
        <v>6394207.849664256</v>
      </c>
      <c r="Q109" s="37">
        <v>-606341.45178</v>
      </c>
      <c r="R109" s="355">
        <f>+Yhteenveto[[#This Row],[Kunnan  peruspalvelujen valtionosuus ]]+Yhteenveto[[#This Row],[Veroperustemuutoksista johtuvien veromenetysten korvaus]]+Yhteenveto[[#This Row],[Kotikuntakorvaus, netto]]</f>
        <v>5787866.3978842562</v>
      </c>
      <c r="S109" s="11"/>
      <c r="T109"/>
    </row>
    <row r="110" spans="1:20" ht="15">
      <c r="A110" s="35">
        <v>290</v>
      </c>
      <c r="B110" s="13" t="s">
        <v>116</v>
      </c>
      <c r="C110" s="15">
        <v>7928</v>
      </c>
      <c r="D110" s="15">
        <v>8408748.9900000002</v>
      </c>
      <c r="E110" s="15">
        <v>4651645.2549636867</v>
      </c>
      <c r="F110" s="240">
        <f>Yhteenveto[[#This Row],[Ikärakenne, laskennallinen kustannus]]+Yhteenveto[[#This Row],[Muut laskennalliset kustannukset ]]</f>
        <v>13060394.244963687</v>
      </c>
      <c r="G110" s="336">
        <v>1359.93</v>
      </c>
      <c r="H110" s="17">
        <v>10781525.040000001</v>
      </c>
      <c r="I110" s="353">
        <f>Yhteenveto[[#This Row],[Laskennalliset kustannukset yhteensä]]-Yhteenveto[[#This Row],[Omarahoitusosuus, €]]</f>
        <v>2278869.2049636859</v>
      </c>
      <c r="J110" s="36">
        <v>1313908.8608872783</v>
      </c>
      <c r="K110" s="37">
        <v>90379.11544869683</v>
      </c>
      <c r="L110" s="240">
        <f>Yhteenveto[[#This Row],[Valtionosuus omarahoitusosuuden jälkeen (välisumma)]]+Yhteenveto[[#This Row],[Lisäosat yhteensä]]+Yhteenveto[[#This Row],[Valtionosuuteen tehtävät vähennykset ja lisäykset, netto]]</f>
        <v>3683157.1812996613</v>
      </c>
      <c r="M110" s="37">
        <v>2395832.6796926549</v>
      </c>
      <c r="N110" s="315">
        <f>SUM(Yhteenveto[[#This Row],[Valtionosuus ennen verotuloihin perustuvaa valtionosuuksien tasausta]]+Yhteenveto[[#This Row],[Verotuloihin perustuva valtionosuuksien tasaus]])</f>
        <v>6078989.8609923162</v>
      </c>
      <c r="O110" s="251">
        <v>1696306.0079607312</v>
      </c>
      <c r="P110" s="403">
        <f>SUM(Yhteenveto[[#This Row],[Kunnan  peruspalvelujen valtionosuus ]:[Veroperustemuutoksista johtuvien veromenetysten korvaus]])</f>
        <v>7775295.8689530473</v>
      </c>
      <c r="Q110" s="37">
        <v>-80940.716279999993</v>
      </c>
      <c r="R110" s="355">
        <f>+Yhteenveto[[#This Row],[Kunnan  peruspalvelujen valtionosuus ]]+Yhteenveto[[#This Row],[Veroperustemuutoksista johtuvien veromenetysten korvaus]]+Yhteenveto[[#This Row],[Kotikuntakorvaus, netto]]</f>
        <v>7694355.152673047</v>
      </c>
      <c r="S110" s="11"/>
      <c r="T110"/>
    </row>
    <row r="111" spans="1:20" ht="15">
      <c r="A111" s="35">
        <v>291</v>
      </c>
      <c r="B111" s="39" t="s">
        <v>117</v>
      </c>
      <c r="C111" s="15">
        <v>2158</v>
      </c>
      <c r="D111" s="15">
        <v>1831518.25</v>
      </c>
      <c r="E111" s="15">
        <v>792813.40207924799</v>
      </c>
      <c r="F111" s="240">
        <f>Yhteenveto[[#This Row],[Ikärakenne, laskennallinen kustannus]]+Yhteenveto[[#This Row],[Muut laskennalliset kustannukset ]]</f>
        <v>2624331.6520792479</v>
      </c>
      <c r="G111" s="336">
        <v>1359.93</v>
      </c>
      <c r="H111" s="17">
        <v>2934728.94</v>
      </c>
      <c r="I111" s="353">
        <f>Yhteenveto[[#This Row],[Laskennalliset kustannukset yhteensä]]-Yhteenveto[[#This Row],[Omarahoitusosuus, €]]</f>
        <v>-310397.28792075207</v>
      </c>
      <c r="J111" s="36">
        <v>338279.49181344255</v>
      </c>
      <c r="K111" s="37">
        <v>1757539.7916620327</v>
      </c>
      <c r="L111" s="240">
        <f>Yhteenveto[[#This Row],[Valtionosuus omarahoitusosuuden jälkeen (välisumma)]]+Yhteenveto[[#This Row],[Lisäosat yhteensä]]+Yhteenveto[[#This Row],[Valtionosuuteen tehtävät vähennykset ja lisäykset, netto]]</f>
        <v>1785421.9955547233</v>
      </c>
      <c r="M111" s="37">
        <v>19145.75342212768</v>
      </c>
      <c r="N111" s="315">
        <f>SUM(Yhteenveto[[#This Row],[Valtionosuus ennen verotuloihin perustuvaa valtionosuuksien tasausta]]+Yhteenveto[[#This Row],[Verotuloihin perustuva valtionosuuksien tasaus]])</f>
        <v>1804567.7489768509</v>
      </c>
      <c r="O111" s="251">
        <v>449064.00983901828</v>
      </c>
      <c r="P111" s="403">
        <f>SUM(Yhteenveto[[#This Row],[Kunnan  peruspalvelujen valtionosuus ]:[Veroperustemuutoksista johtuvien veromenetysten korvaus]])</f>
        <v>2253631.7588158692</v>
      </c>
      <c r="Q111" s="37">
        <v>-7436.67</v>
      </c>
      <c r="R111" s="355">
        <f>+Yhteenveto[[#This Row],[Kunnan  peruspalvelujen valtionosuus ]]+Yhteenveto[[#This Row],[Veroperustemuutoksista johtuvien veromenetysten korvaus]]+Yhteenveto[[#This Row],[Kotikuntakorvaus, netto]]</f>
        <v>2246195.0888158693</v>
      </c>
      <c r="S111" s="11"/>
      <c r="T111"/>
    </row>
    <row r="112" spans="1:20" ht="15">
      <c r="A112" s="35">
        <v>297</v>
      </c>
      <c r="B112" s="13" t="s">
        <v>118</v>
      </c>
      <c r="C112" s="15">
        <v>121543</v>
      </c>
      <c r="D112" s="15">
        <v>163844982.57999998</v>
      </c>
      <c r="E112" s="15">
        <v>22373048.483027115</v>
      </c>
      <c r="F112" s="240">
        <f>Yhteenveto[[#This Row],[Ikärakenne, laskennallinen kustannus]]+Yhteenveto[[#This Row],[Muut laskennalliset kustannukset ]]</f>
        <v>186218031.06302708</v>
      </c>
      <c r="G112" s="336">
        <v>1359.93</v>
      </c>
      <c r="H112" s="17">
        <v>165289971.99000001</v>
      </c>
      <c r="I112" s="353">
        <f>Yhteenveto[[#This Row],[Laskennalliset kustannukset yhteensä]]-Yhteenveto[[#This Row],[Omarahoitusosuus, €]]</f>
        <v>20928059.073027074</v>
      </c>
      <c r="J112" s="36">
        <v>5076509.3425194006</v>
      </c>
      <c r="K112" s="37">
        <v>-29638455.679231972</v>
      </c>
      <c r="L112" s="240">
        <f>Yhteenveto[[#This Row],[Valtionosuus omarahoitusosuuden jälkeen (välisumma)]]+Yhteenveto[[#This Row],[Lisäosat yhteensä]]+Yhteenveto[[#This Row],[Valtionosuuteen tehtävät vähennykset ja lisäykset, netto]]</f>
        <v>-3633887.2636854947</v>
      </c>
      <c r="M112" s="37">
        <v>25752760.723499291</v>
      </c>
      <c r="N112" s="315">
        <f>SUM(Yhteenveto[[#This Row],[Valtionosuus ennen verotuloihin perustuvaa valtionosuuksien tasausta]]+Yhteenveto[[#This Row],[Verotuloihin perustuva valtionosuuksien tasaus]])</f>
        <v>22118873.459813796</v>
      </c>
      <c r="O112" s="251">
        <v>19198097.359689422</v>
      </c>
      <c r="P112" s="403">
        <f>SUM(Yhteenveto[[#This Row],[Kunnan  peruspalvelujen valtionosuus ]:[Veroperustemuutoksista johtuvien veromenetysten korvaus]])</f>
        <v>41316970.819503218</v>
      </c>
      <c r="Q112" s="37">
        <v>-2958087.2005679989</v>
      </c>
      <c r="R112" s="355">
        <f>+Yhteenveto[[#This Row],[Kunnan  peruspalvelujen valtionosuus ]]+Yhteenveto[[#This Row],[Veroperustemuutoksista johtuvien veromenetysten korvaus]]+Yhteenveto[[#This Row],[Kotikuntakorvaus, netto]]</f>
        <v>38358883.61893522</v>
      </c>
      <c r="S112" s="11"/>
      <c r="T112"/>
    </row>
    <row r="113" spans="1:20" ht="15">
      <c r="A113" s="35">
        <v>300</v>
      </c>
      <c r="B113" s="13" t="s">
        <v>119</v>
      </c>
      <c r="C113" s="15">
        <v>3528</v>
      </c>
      <c r="D113" s="15">
        <v>4798226.74</v>
      </c>
      <c r="E113" s="15">
        <v>647503.29565960134</v>
      </c>
      <c r="F113" s="240">
        <f>Yhteenveto[[#This Row],[Ikärakenne, laskennallinen kustannus]]+Yhteenveto[[#This Row],[Muut laskennalliset kustannukset ]]</f>
        <v>5445730.0356596019</v>
      </c>
      <c r="G113" s="336">
        <v>1359.93</v>
      </c>
      <c r="H113" s="17">
        <v>4797833.04</v>
      </c>
      <c r="I113" s="353">
        <f>Yhteenveto[[#This Row],[Laskennalliset kustannukset yhteensä]]-Yhteenveto[[#This Row],[Omarahoitusosuus, €]]</f>
        <v>647896.99565960187</v>
      </c>
      <c r="J113" s="36">
        <v>193465.50291562127</v>
      </c>
      <c r="K113" s="37">
        <v>1909806.9157657726</v>
      </c>
      <c r="L113" s="240">
        <f>Yhteenveto[[#This Row],[Valtionosuus omarahoitusosuuden jälkeen (välisumma)]]+Yhteenveto[[#This Row],[Lisäosat yhteensä]]+Yhteenveto[[#This Row],[Valtionosuuteen tehtävät vähennykset ja lisäykset, netto]]</f>
        <v>2751169.4143409957</v>
      </c>
      <c r="M113" s="37">
        <v>1819192.8651593679</v>
      </c>
      <c r="N113" s="315">
        <f>SUM(Yhteenveto[[#This Row],[Valtionosuus ennen verotuloihin perustuvaa valtionosuuksien tasausta]]+Yhteenveto[[#This Row],[Verotuloihin perustuva valtionosuuksien tasaus]])</f>
        <v>4570362.2795003634</v>
      </c>
      <c r="O113" s="251">
        <v>777950.74050796952</v>
      </c>
      <c r="P113" s="403">
        <f>SUM(Yhteenveto[[#This Row],[Kunnan  peruspalvelujen valtionosuus ]:[Veroperustemuutoksista johtuvien veromenetysten korvaus]])</f>
        <v>5348313.020008333</v>
      </c>
      <c r="Q113" s="37">
        <v>334798.88340000011</v>
      </c>
      <c r="R113" s="355">
        <f>+Yhteenveto[[#This Row],[Kunnan  peruspalvelujen valtionosuus ]]+Yhteenveto[[#This Row],[Veroperustemuutoksista johtuvien veromenetysten korvaus]]+Yhteenveto[[#This Row],[Kotikuntakorvaus, netto]]</f>
        <v>5683111.9034083327</v>
      </c>
      <c r="S113" s="11"/>
      <c r="T113"/>
    </row>
    <row r="114" spans="1:20" ht="15">
      <c r="A114" s="35">
        <v>301</v>
      </c>
      <c r="B114" s="13" t="s">
        <v>120</v>
      </c>
      <c r="C114" s="15">
        <v>20197</v>
      </c>
      <c r="D114" s="15">
        <v>27812475.380000003</v>
      </c>
      <c r="E114" s="15">
        <v>3341009.2352786195</v>
      </c>
      <c r="F114" s="240">
        <f>Yhteenveto[[#This Row],[Ikärakenne, laskennallinen kustannus]]+Yhteenveto[[#This Row],[Muut laskennalliset kustannukset ]]</f>
        <v>31153484.615278624</v>
      </c>
      <c r="G114" s="336">
        <v>1359.93</v>
      </c>
      <c r="H114" s="17">
        <v>27466506.210000001</v>
      </c>
      <c r="I114" s="353">
        <f>Yhteenveto[[#This Row],[Laskennalliset kustannukset yhteensä]]-Yhteenveto[[#This Row],[Omarahoitusosuus, €]]</f>
        <v>3686978.4052786231</v>
      </c>
      <c r="J114" s="36">
        <v>611180.62372056569</v>
      </c>
      <c r="K114" s="37">
        <v>-1414834.5644264896</v>
      </c>
      <c r="L114" s="240">
        <f>Yhteenveto[[#This Row],[Valtionosuus omarahoitusosuuden jälkeen (välisumma)]]+Yhteenveto[[#This Row],[Lisäosat yhteensä]]+Yhteenveto[[#This Row],[Valtionosuuteen tehtävät vähennykset ja lisäykset, netto]]</f>
        <v>2883324.4645726993</v>
      </c>
      <c r="M114" s="37">
        <v>10993483.86192004</v>
      </c>
      <c r="N114" s="315">
        <f>SUM(Yhteenveto[[#This Row],[Valtionosuus ennen verotuloihin perustuvaa valtionosuuksien tasausta]]+Yhteenveto[[#This Row],[Verotuloihin perustuva valtionosuuksien tasaus]])</f>
        <v>13876808.32649274</v>
      </c>
      <c r="O114" s="251">
        <v>4466289.7991133537</v>
      </c>
      <c r="P114" s="403">
        <f>SUM(Yhteenveto[[#This Row],[Kunnan  peruspalvelujen valtionosuus ]:[Veroperustemuutoksista johtuvien veromenetysten korvaus]])</f>
        <v>18343098.125606094</v>
      </c>
      <c r="Q114" s="37">
        <v>457771.65852000006</v>
      </c>
      <c r="R114" s="355">
        <f>+Yhteenveto[[#This Row],[Kunnan  peruspalvelujen valtionosuus ]]+Yhteenveto[[#This Row],[Veroperustemuutoksista johtuvien veromenetysten korvaus]]+Yhteenveto[[#This Row],[Kotikuntakorvaus, netto]]</f>
        <v>18800869.784126095</v>
      </c>
      <c r="S114" s="11"/>
      <c r="T114"/>
    </row>
    <row r="115" spans="1:20" ht="15">
      <c r="A115" s="35">
        <v>304</v>
      </c>
      <c r="B115" s="13" t="s">
        <v>121</v>
      </c>
      <c r="C115" s="15">
        <v>971</v>
      </c>
      <c r="D115" s="15">
        <v>803198.7300000001</v>
      </c>
      <c r="E115" s="15">
        <v>629896.69147933903</v>
      </c>
      <c r="F115" s="240">
        <f>Yhteenveto[[#This Row],[Ikärakenne, laskennallinen kustannus]]+Yhteenveto[[#This Row],[Muut laskennalliset kustannukset ]]</f>
        <v>1433095.4214793392</v>
      </c>
      <c r="G115" s="336">
        <v>1359.93</v>
      </c>
      <c r="H115" s="17">
        <v>1320492.03</v>
      </c>
      <c r="I115" s="353">
        <f>Yhteenveto[[#This Row],[Laskennalliset kustannukset yhteensä]]-Yhteenveto[[#This Row],[Omarahoitusosuus, €]]</f>
        <v>112603.39147933922</v>
      </c>
      <c r="J115" s="36">
        <v>152649.29204145703</v>
      </c>
      <c r="K115" s="37">
        <v>-509195.30522837053</v>
      </c>
      <c r="L115" s="240">
        <f>Yhteenveto[[#This Row],[Valtionosuus omarahoitusosuuden jälkeen (välisumma)]]+Yhteenveto[[#This Row],[Lisäosat yhteensä]]+Yhteenveto[[#This Row],[Valtionosuuteen tehtävät vähennykset ja lisäykset, netto]]</f>
        <v>-243942.62170757429</v>
      </c>
      <c r="M115" s="37">
        <v>-68170.124106726551</v>
      </c>
      <c r="N115" s="315">
        <f>SUM(Yhteenveto[[#This Row],[Valtionosuus ennen verotuloihin perustuvaa valtionosuuksien tasausta]]+Yhteenveto[[#This Row],[Verotuloihin perustuva valtionosuuksien tasaus]])</f>
        <v>-312112.74581430084</v>
      </c>
      <c r="O115" s="251">
        <v>180430.88589154335</v>
      </c>
      <c r="P115" s="403">
        <f>SUM(Yhteenveto[[#This Row],[Kunnan  peruspalvelujen valtionosuus ]:[Veroperustemuutoksista johtuvien veromenetysten korvaus]])</f>
        <v>-131681.85992275749</v>
      </c>
      <c r="Q115" s="37">
        <v>-169556.07600000003</v>
      </c>
      <c r="R115" s="355">
        <f>+Yhteenveto[[#This Row],[Kunnan  peruspalvelujen valtionosuus ]]+Yhteenveto[[#This Row],[Veroperustemuutoksista johtuvien veromenetysten korvaus]]+Yhteenveto[[#This Row],[Kotikuntakorvaus, netto]]</f>
        <v>-301237.93592275749</v>
      </c>
      <c r="S115" s="11"/>
      <c r="T115"/>
    </row>
    <row r="116" spans="1:20" ht="15">
      <c r="A116" s="35">
        <v>305</v>
      </c>
      <c r="B116" s="13" t="s">
        <v>122</v>
      </c>
      <c r="C116" s="15">
        <v>15165</v>
      </c>
      <c r="D116" s="15">
        <v>21004815.5</v>
      </c>
      <c r="E116" s="15">
        <v>5694192.6330307629</v>
      </c>
      <c r="F116" s="240">
        <f>Yhteenveto[[#This Row],[Ikärakenne, laskennallinen kustannus]]+Yhteenveto[[#This Row],[Muut laskennalliset kustannukset ]]</f>
        <v>26699008.133030765</v>
      </c>
      <c r="G116" s="336">
        <v>1359.93</v>
      </c>
      <c r="H116" s="17">
        <v>20623338.449999999</v>
      </c>
      <c r="I116" s="353">
        <f>Yhteenveto[[#This Row],[Laskennalliset kustannukset yhteensä]]-Yhteenveto[[#This Row],[Omarahoitusosuus, €]]</f>
        <v>6075669.6830307655</v>
      </c>
      <c r="J116" s="36">
        <v>1286777.931873779</v>
      </c>
      <c r="K116" s="37">
        <v>3518357.259294034</v>
      </c>
      <c r="L116" s="240">
        <f>Yhteenveto[[#This Row],[Valtionosuus omarahoitusosuuden jälkeen (välisumma)]]+Yhteenveto[[#This Row],[Lisäosat yhteensä]]+Yhteenveto[[#This Row],[Valtionosuuteen tehtävät vähennykset ja lisäykset, netto]]</f>
        <v>10880804.874198578</v>
      </c>
      <c r="M116" s="37">
        <v>4277387.8581201304</v>
      </c>
      <c r="N116" s="315">
        <f>SUM(Yhteenveto[[#This Row],[Valtionosuus ennen verotuloihin perustuvaa valtionosuuksien tasausta]]+Yhteenveto[[#This Row],[Verotuloihin perustuva valtionosuuksien tasaus]])</f>
        <v>15158192.732318709</v>
      </c>
      <c r="O116" s="251">
        <v>2761083.9066240275</v>
      </c>
      <c r="P116" s="403">
        <f>SUM(Yhteenveto[[#This Row],[Kunnan  peruspalvelujen valtionosuus ]:[Veroperustemuutoksista johtuvien veromenetysten korvaus]])</f>
        <v>17919276.638942737</v>
      </c>
      <c r="Q116" s="37">
        <v>-92735.274900000004</v>
      </c>
      <c r="R116" s="355">
        <f>+Yhteenveto[[#This Row],[Kunnan  peruspalvelujen valtionosuus ]]+Yhteenveto[[#This Row],[Veroperustemuutoksista johtuvien veromenetysten korvaus]]+Yhteenveto[[#This Row],[Kotikuntakorvaus, netto]]</f>
        <v>17826541.364042737</v>
      </c>
      <c r="S116" s="11"/>
      <c r="T116"/>
    </row>
    <row r="117" spans="1:20" ht="15">
      <c r="A117" s="35">
        <v>309</v>
      </c>
      <c r="B117" s="13" t="s">
        <v>123</v>
      </c>
      <c r="C117" s="15">
        <v>6506</v>
      </c>
      <c r="D117" s="15">
        <v>8297091.5099999998</v>
      </c>
      <c r="E117" s="15">
        <v>1637440.5547035031</v>
      </c>
      <c r="F117" s="240">
        <f>Yhteenveto[[#This Row],[Ikärakenne, laskennallinen kustannus]]+Yhteenveto[[#This Row],[Muut laskennalliset kustannukset ]]</f>
        <v>9934532.0647035036</v>
      </c>
      <c r="G117" s="336">
        <v>1359.93</v>
      </c>
      <c r="H117" s="17">
        <v>8847704.5800000001</v>
      </c>
      <c r="I117" s="353">
        <f>Yhteenveto[[#This Row],[Laskennalliset kustannukset yhteensä]]-Yhteenveto[[#This Row],[Omarahoitusosuus, €]]</f>
        <v>1086827.4847035035</v>
      </c>
      <c r="J117" s="36">
        <v>368828.38002269575</v>
      </c>
      <c r="K117" s="37">
        <v>-1660909.4372849804</v>
      </c>
      <c r="L117" s="240">
        <f>Yhteenveto[[#This Row],[Valtionosuus omarahoitusosuuden jälkeen (välisumma)]]+Yhteenveto[[#This Row],[Lisäosat yhteensä]]+Yhteenveto[[#This Row],[Valtionosuuteen tehtävät vähennykset ja lisäykset, netto]]</f>
        <v>-205253.57255878113</v>
      </c>
      <c r="M117" s="37">
        <v>3787109.2199458862</v>
      </c>
      <c r="N117" s="315">
        <f>SUM(Yhteenveto[[#This Row],[Valtionosuus ennen verotuloihin perustuvaa valtionosuuksien tasausta]]+Yhteenveto[[#This Row],[Verotuloihin perustuva valtionosuuksien tasaus]])</f>
        <v>3581855.647387105</v>
      </c>
      <c r="O117" s="251">
        <v>1250746.4678319863</v>
      </c>
      <c r="P117" s="403">
        <f>SUM(Yhteenveto[[#This Row],[Kunnan  peruspalvelujen valtionosuus ]:[Veroperustemuutoksista johtuvien veromenetysten korvaus]])</f>
        <v>4832602.1152190911</v>
      </c>
      <c r="Q117" s="37">
        <v>-19082.495220000012</v>
      </c>
      <c r="R117" s="355">
        <f>+Yhteenveto[[#This Row],[Kunnan  peruspalvelujen valtionosuus ]]+Yhteenveto[[#This Row],[Veroperustemuutoksista johtuvien veromenetysten korvaus]]+Yhteenveto[[#This Row],[Kotikuntakorvaus, netto]]</f>
        <v>4813519.6199990911</v>
      </c>
      <c r="S117" s="11"/>
      <c r="T117"/>
    </row>
    <row r="118" spans="1:20" ht="15">
      <c r="A118" s="35">
        <v>312</v>
      </c>
      <c r="B118" s="13" t="s">
        <v>124</v>
      </c>
      <c r="C118" s="15">
        <v>1232</v>
      </c>
      <c r="D118" s="15">
        <v>1721390.13</v>
      </c>
      <c r="E118" s="15">
        <v>477428.1122143527</v>
      </c>
      <c r="F118" s="240">
        <f>Yhteenveto[[#This Row],[Ikärakenne, laskennallinen kustannus]]+Yhteenveto[[#This Row],[Muut laskennalliset kustannukset ]]</f>
        <v>2198818.2422143528</v>
      </c>
      <c r="G118" s="336">
        <v>1359.93</v>
      </c>
      <c r="H118" s="17">
        <v>1675433.76</v>
      </c>
      <c r="I118" s="353">
        <f>Yhteenveto[[#This Row],[Laskennalliset kustannukset yhteensä]]-Yhteenveto[[#This Row],[Omarahoitusosuus, €]]</f>
        <v>523384.48221435281</v>
      </c>
      <c r="J118" s="36">
        <v>191017.58180518352</v>
      </c>
      <c r="K118" s="37">
        <v>-33888.254011594523</v>
      </c>
      <c r="L118" s="240">
        <f>Yhteenveto[[#This Row],[Valtionosuus omarahoitusosuuden jälkeen (välisumma)]]+Yhteenveto[[#This Row],[Lisäosat yhteensä]]+Yhteenveto[[#This Row],[Valtionosuuteen tehtävät vähennykset ja lisäykset, netto]]</f>
        <v>680513.81000794179</v>
      </c>
      <c r="M118" s="37">
        <v>63056.143660222842</v>
      </c>
      <c r="N118" s="315">
        <f>SUM(Yhteenveto[[#This Row],[Valtionosuus ennen verotuloihin perustuvaa valtionosuuksien tasausta]]+Yhteenveto[[#This Row],[Verotuloihin perustuva valtionosuuksien tasaus]])</f>
        <v>743569.95366816467</v>
      </c>
      <c r="O118" s="251">
        <v>292553.94335623615</v>
      </c>
      <c r="P118" s="403">
        <f>SUM(Yhteenveto[[#This Row],[Kunnan  peruspalvelujen valtionosuus ]:[Veroperustemuutoksista johtuvien veromenetysten korvaus]])</f>
        <v>1036123.8970244008</v>
      </c>
      <c r="Q118" s="37">
        <v>32721.348000000002</v>
      </c>
      <c r="R118" s="355">
        <f>+Yhteenveto[[#This Row],[Kunnan  peruspalvelujen valtionosuus ]]+Yhteenveto[[#This Row],[Veroperustemuutoksista johtuvien veromenetysten korvaus]]+Yhteenveto[[#This Row],[Kotikuntakorvaus, netto]]</f>
        <v>1068845.2450244008</v>
      </c>
      <c r="S118" s="11"/>
      <c r="T118"/>
    </row>
    <row r="119" spans="1:20" ht="15">
      <c r="A119" s="35">
        <v>316</v>
      </c>
      <c r="B119" s="13" t="s">
        <v>125</v>
      </c>
      <c r="C119" s="15">
        <v>4245</v>
      </c>
      <c r="D119" s="15">
        <v>5264448.9399999995</v>
      </c>
      <c r="E119" s="15">
        <v>914286.66758430377</v>
      </c>
      <c r="F119" s="240">
        <f>Yhteenveto[[#This Row],[Ikärakenne, laskennallinen kustannus]]+Yhteenveto[[#This Row],[Muut laskennalliset kustannukset ]]</f>
        <v>6178735.6075843032</v>
      </c>
      <c r="G119" s="336">
        <v>1359.93</v>
      </c>
      <c r="H119" s="17">
        <v>5772902.8500000006</v>
      </c>
      <c r="I119" s="353">
        <f>Yhteenveto[[#This Row],[Laskennalliset kustannukset yhteensä]]-Yhteenveto[[#This Row],[Omarahoitusosuus, €]]</f>
        <v>405832.75758430269</v>
      </c>
      <c r="J119" s="36">
        <v>124266.21290978993</v>
      </c>
      <c r="K119" s="37">
        <v>-669540.32757435786</v>
      </c>
      <c r="L119" s="240">
        <f>Yhteenveto[[#This Row],[Valtionosuus omarahoitusosuuden jälkeen (välisumma)]]+Yhteenveto[[#This Row],[Lisäosat yhteensä]]+Yhteenveto[[#This Row],[Valtionosuuteen tehtävät vähennykset ja lisäykset, netto]]</f>
        <v>-139441.35708026518</v>
      </c>
      <c r="M119" s="37">
        <v>1836399.7063137365</v>
      </c>
      <c r="N119" s="315">
        <f>SUM(Yhteenveto[[#This Row],[Valtionosuus ennen verotuloihin perustuvaa valtionosuuksien tasausta]]+Yhteenveto[[#This Row],[Verotuloihin perustuva valtionosuuksien tasaus]])</f>
        <v>1696958.3492334713</v>
      </c>
      <c r="O119" s="251">
        <v>826735.03650535177</v>
      </c>
      <c r="P119" s="403">
        <f>SUM(Yhteenveto[[#This Row],[Kunnan  peruspalvelujen valtionosuus ]:[Veroperustemuutoksista johtuvien veromenetysten korvaus]])</f>
        <v>2523693.3857388231</v>
      </c>
      <c r="Q119" s="37">
        <v>-221999.47283999994</v>
      </c>
      <c r="R119" s="355">
        <f>+Yhteenveto[[#This Row],[Kunnan  peruspalvelujen valtionosuus ]]+Yhteenveto[[#This Row],[Veroperustemuutoksista johtuvien veromenetysten korvaus]]+Yhteenveto[[#This Row],[Kotikuntakorvaus, netto]]</f>
        <v>2301693.9128988232</v>
      </c>
      <c r="S119" s="11"/>
      <c r="T119"/>
    </row>
    <row r="120" spans="1:20" ht="15">
      <c r="A120" s="35">
        <v>317</v>
      </c>
      <c r="B120" s="13" t="s">
        <v>126</v>
      </c>
      <c r="C120" s="15">
        <v>2533</v>
      </c>
      <c r="D120" s="15">
        <v>4250173.95</v>
      </c>
      <c r="E120" s="15">
        <v>794057.5773652402</v>
      </c>
      <c r="F120" s="240">
        <f>Yhteenveto[[#This Row],[Ikärakenne, laskennallinen kustannus]]+Yhteenveto[[#This Row],[Muut laskennalliset kustannukset ]]</f>
        <v>5044231.5273652403</v>
      </c>
      <c r="G120" s="336">
        <v>1359.93</v>
      </c>
      <c r="H120" s="17">
        <v>3444702.69</v>
      </c>
      <c r="I120" s="353">
        <f>Yhteenveto[[#This Row],[Laskennalliset kustannukset yhteensä]]-Yhteenveto[[#This Row],[Omarahoitusosuus, €]]</f>
        <v>1599528.8373652403</v>
      </c>
      <c r="J120" s="36">
        <v>366139.7412778287</v>
      </c>
      <c r="K120" s="37">
        <v>1156398.5689972832</v>
      </c>
      <c r="L120" s="240">
        <f>Yhteenveto[[#This Row],[Valtionosuus omarahoitusosuuden jälkeen (välisumma)]]+Yhteenveto[[#This Row],[Lisäosat yhteensä]]+Yhteenveto[[#This Row],[Valtionosuuteen tehtävät vähennykset ja lisäykset, netto]]</f>
        <v>3122067.1476403521</v>
      </c>
      <c r="M120" s="37">
        <v>1442924.3338188755</v>
      </c>
      <c r="N120" s="315">
        <f>SUM(Yhteenveto[[#This Row],[Valtionosuus ennen verotuloihin perustuvaa valtionosuuksien tasausta]]+Yhteenveto[[#This Row],[Verotuloihin perustuva valtionosuuksien tasaus]])</f>
        <v>4564991.4814592274</v>
      </c>
      <c r="O120" s="251">
        <v>594698.73847422237</v>
      </c>
      <c r="P120" s="403">
        <f>SUM(Yhteenveto[[#This Row],[Kunnan  peruspalvelujen valtionosuus ]:[Veroperustemuutoksista johtuvien veromenetysten korvaus]])</f>
        <v>5159690.2199334502</v>
      </c>
      <c r="Q120" s="37">
        <v>-26772.011999999999</v>
      </c>
      <c r="R120" s="355">
        <f>+Yhteenveto[[#This Row],[Kunnan  peruspalvelujen valtionosuus ]]+Yhteenveto[[#This Row],[Veroperustemuutoksista johtuvien veromenetysten korvaus]]+Yhteenveto[[#This Row],[Kotikuntakorvaus, netto]]</f>
        <v>5132918.2079334501</v>
      </c>
      <c r="S120" s="11"/>
      <c r="T120"/>
    </row>
    <row r="121" spans="1:20" ht="15">
      <c r="A121" s="35">
        <v>320</v>
      </c>
      <c r="B121" s="13" t="s">
        <v>127</v>
      </c>
      <c r="C121" s="15">
        <v>7105</v>
      </c>
      <c r="D121" s="15">
        <v>6715790.2800000003</v>
      </c>
      <c r="E121" s="15">
        <v>3632955.5595041439</v>
      </c>
      <c r="F121" s="240">
        <f>Yhteenveto[[#This Row],[Ikärakenne, laskennallinen kustannus]]+Yhteenveto[[#This Row],[Muut laskennalliset kustannukset ]]</f>
        <v>10348745.839504145</v>
      </c>
      <c r="G121" s="336">
        <v>1359.93</v>
      </c>
      <c r="H121" s="17">
        <v>9662302.6500000004</v>
      </c>
      <c r="I121" s="353">
        <f>Yhteenveto[[#This Row],[Laskennalliset kustannukset yhteensä]]-Yhteenveto[[#This Row],[Omarahoitusosuus, €]]</f>
        <v>686443.18950414471</v>
      </c>
      <c r="J121" s="36">
        <v>1156688.5872102068</v>
      </c>
      <c r="K121" s="37">
        <v>2207661.4060969157</v>
      </c>
      <c r="L121" s="240">
        <f>Yhteenveto[[#This Row],[Valtionosuus omarahoitusosuuden jälkeen (välisumma)]]+Yhteenveto[[#This Row],[Lisäosat yhteensä]]+Yhteenveto[[#This Row],[Valtionosuuteen tehtävät vähennykset ja lisäykset, netto]]</f>
        <v>4050793.1828112672</v>
      </c>
      <c r="M121" s="37">
        <v>2612167.221611321</v>
      </c>
      <c r="N121" s="315">
        <f>SUM(Yhteenveto[[#This Row],[Valtionosuus ennen verotuloihin perustuvaa valtionosuuksien tasausta]]+Yhteenveto[[#This Row],[Verotuloihin perustuva valtionosuuksien tasaus]])</f>
        <v>6662960.4044225886</v>
      </c>
      <c r="O121" s="251">
        <v>1333239.8237081533</v>
      </c>
      <c r="P121" s="403">
        <f>SUM(Yhteenveto[[#This Row],[Kunnan  peruspalvelujen valtionosuus ]:[Veroperustemuutoksista johtuvien veromenetysten korvaus]])</f>
        <v>7996200.228130742</v>
      </c>
      <c r="Q121" s="37">
        <v>-110062.716</v>
      </c>
      <c r="R121" s="355">
        <f>+Yhteenveto[[#This Row],[Kunnan  peruspalvelujen valtionosuus ]]+Yhteenveto[[#This Row],[Veroperustemuutoksista johtuvien veromenetysten korvaus]]+Yhteenveto[[#This Row],[Kotikuntakorvaus, netto]]</f>
        <v>7886137.512130742</v>
      </c>
      <c r="S121" s="11"/>
      <c r="T121"/>
    </row>
    <row r="122" spans="1:20" ht="15">
      <c r="A122" s="35">
        <v>322</v>
      </c>
      <c r="B122" s="13" t="s">
        <v>128</v>
      </c>
      <c r="C122" s="15">
        <v>6614</v>
      </c>
      <c r="D122" s="15">
        <v>7683741.8099999996</v>
      </c>
      <c r="E122" s="15">
        <v>5425514.8521252768</v>
      </c>
      <c r="F122" s="240">
        <f>Yhteenveto[[#This Row],[Ikärakenne, laskennallinen kustannus]]+Yhteenveto[[#This Row],[Muut laskennalliset kustannukset ]]</f>
        <v>13109256.662125276</v>
      </c>
      <c r="G122" s="336">
        <v>1359.93</v>
      </c>
      <c r="H122" s="17">
        <v>8994577.0199999996</v>
      </c>
      <c r="I122" s="353">
        <f>Yhteenveto[[#This Row],[Laskennalliset kustannukset yhteensä]]-Yhteenveto[[#This Row],[Omarahoitusosuus, €]]</f>
        <v>4114679.6421252768</v>
      </c>
      <c r="J122" s="36">
        <v>960202.47353491397</v>
      </c>
      <c r="K122" s="37">
        <v>2141821.3939955072</v>
      </c>
      <c r="L122" s="240">
        <f>Yhteenveto[[#This Row],[Valtionosuus omarahoitusosuuden jälkeen (välisumma)]]+Yhteenveto[[#This Row],[Lisäosat yhteensä]]+Yhteenveto[[#This Row],[Valtionosuuteen tehtävät vähennykset ja lisäykset, netto]]</f>
        <v>7216703.5096556973</v>
      </c>
      <c r="M122" s="37">
        <v>1998389.8838614053</v>
      </c>
      <c r="N122" s="315">
        <f>SUM(Yhteenveto[[#This Row],[Valtionosuus ennen verotuloihin perustuvaa valtionosuuksien tasausta]]+Yhteenveto[[#This Row],[Verotuloihin perustuva valtionosuuksien tasaus]])</f>
        <v>9215093.393517103</v>
      </c>
      <c r="O122" s="251">
        <v>1276403.4791246401</v>
      </c>
      <c r="P122" s="403">
        <f>SUM(Yhteenveto[[#This Row],[Kunnan  peruspalvelujen valtionosuus ]:[Veroperustemuutoksista johtuvien veromenetysten korvaus]])</f>
        <v>10491496.872641742</v>
      </c>
      <c r="Q122" s="37">
        <v>75680.015921999962</v>
      </c>
      <c r="R122" s="355">
        <f>+Yhteenveto[[#This Row],[Kunnan  peruspalvelujen valtionosuus ]]+Yhteenveto[[#This Row],[Veroperustemuutoksista johtuvien veromenetysten korvaus]]+Yhteenveto[[#This Row],[Kotikuntakorvaus, netto]]</f>
        <v>10567176.888563743</v>
      </c>
      <c r="S122" s="11"/>
      <c r="T122"/>
    </row>
    <row r="123" spans="1:20" ht="15">
      <c r="A123" s="35">
        <v>398</v>
      </c>
      <c r="B123" s="13" t="s">
        <v>129</v>
      </c>
      <c r="C123" s="15">
        <v>120027</v>
      </c>
      <c r="D123" s="15">
        <v>162510298.80000001</v>
      </c>
      <c r="E123" s="15">
        <v>31471456.311916772</v>
      </c>
      <c r="F123" s="240">
        <f>Yhteenveto[[#This Row],[Ikärakenne, laskennallinen kustannus]]+Yhteenveto[[#This Row],[Muut laskennalliset kustannukset ]]</f>
        <v>193981755.11191678</v>
      </c>
      <c r="G123" s="336">
        <v>1359.93</v>
      </c>
      <c r="H123" s="17">
        <v>163228318.11000001</v>
      </c>
      <c r="I123" s="353">
        <f>Yhteenveto[[#This Row],[Laskennalliset kustannukset yhteensä]]-Yhteenveto[[#This Row],[Omarahoitusosuus, €]]</f>
        <v>30753437.001916766</v>
      </c>
      <c r="J123" s="36">
        <v>4149980.5373222893</v>
      </c>
      <c r="K123" s="37">
        <v>16810734.171148084</v>
      </c>
      <c r="L123" s="240">
        <f>Yhteenveto[[#This Row],[Valtionosuus omarahoitusosuuden jälkeen (välisumma)]]+Yhteenveto[[#This Row],[Lisäosat yhteensä]]+Yhteenveto[[#This Row],[Valtionosuuteen tehtävät vähennykset ja lisäykset, netto]]</f>
        <v>51714151.710387141</v>
      </c>
      <c r="M123" s="37">
        <v>24612317.101446357</v>
      </c>
      <c r="N123" s="315">
        <f>SUM(Yhteenveto[[#This Row],[Valtionosuus ennen verotuloihin perustuvaa valtionosuuksien tasausta]]+Yhteenveto[[#This Row],[Verotuloihin perustuva valtionosuuksien tasaus]])</f>
        <v>76326468.811833501</v>
      </c>
      <c r="O123" s="251">
        <v>18168313.588099688</v>
      </c>
      <c r="P123" s="403">
        <f>SUM(Yhteenveto[[#This Row],[Kunnan  peruspalvelujen valtionosuus ]:[Veroperustemuutoksista johtuvien veromenetysten korvaus]])</f>
        <v>94494782.399933189</v>
      </c>
      <c r="Q123" s="37">
        <v>-7784728.4660099987</v>
      </c>
      <c r="R123" s="355">
        <f>+Yhteenveto[[#This Row],[Kunnan  peruspalvelujen valtionosuus ]]+Yhteenveto[[#This Row],[Veroperustemuutoksista johtuvien veromenetysten korvaus]]+Yhteenveto[[#This Row],[Kotikuntakorvaus, netto]]</f>
        <v>86710053.933923185</v>
      </c>
      <c r="S123" s="11"/>
      <c r="T123"/>
    </row>
    <row r="124" spans="1:20" ht="15">
      <c r="A124" s="35">
        <v>399</v>
      </c>
      <c r="B124" s="13" t="s">
        <v>130</v>
      </c>
      <c r="C124" s="15">
        <v>7916</v>
      </c>
      <c r="D124" s="15">
        <v>14102138.41</v>
      </c>
      <c r="E124" s="15">
        <v>1055158.7643491849</v>
      </c>
      <c r="F124" s="240">
        <f>Yhteenveto[[#This Row],[Ikärakenne, laskennallinen kustannus]]+Yhteenveto[[#This Row],[Muut laskennalliset kustannukset ]]</f>
        <v>15157297.174349185</v>
      </c>
      <c r="G124" s="336">
        <v>1359.93</v>
      </c>
      <c r="H124" s="17">
        <v>10765205.880000001</v>
      </c>
      <c r="I124" s="353">
        <f>Yhteenveto[[#This Row],[Laskennalliset kustannukset yhteensä]]-Yhteenveto[[#This Row],[Omarahoitusosuus, €]]</f>
        <v>4392091.2943491843</v>
      </c>
      <c r="J124" s="36">
        <v>191881.14304930455</v>
      </c>
      <c r="K124" s="37">
        <v>-3051279.524422769</v>
      </c>
      <c r="L124" s="240">
        <f>Yhteenveto[[#This Row],[Valtionosuus omarahoitusosuuden jälkeen (välisumma)]]+Yhteenveto[[#This Row],[Lisäosat yhteensä]]+Yhteenveto[[#This Row],[Valtionosuuteen tehtävät vähennykset ja lisäykset, netto]]</f>
        <v>1532692.9129757197</v>
      </c>
      <c r="M124" s="37">
        <v>3221667.3177838484</v>
      </c>
      <c r="N124" s="315">
        <f>SUM(Yhteenveto[[#This Row],[Valtionosuus ennen verotuloihin perustuvaa valtionosuuksien tasausta]]+Yhteenveto[[#This Row],[Verotuloihin perustuva valtionosuuksien tasaus]])</f>
        <v>4754360.2307595685</v>
      </c>
      <c r="O124" s="251">
        <v>1304513.8354180634</v>
      </c>
      <c r="P124" s="403">
        <f>SUM(Yhteenveto[[#This Row],[Kunnan  peruspalvelujen valtionosuus ]:[Veroperustemuutoksista johtuvien veromenetysten korvaus]])</f>
        <v>6058874.0661776317</v>
      </c>
      <c r="Q124" s="37">
        <v>73147.086120000007</v>
      </c>
      <c r="R124" s="355">
        <f>+Yhteenveto[[#This Row],[Kunnan  peruspalvelujen valtionosuus ]]+Yhteenveto[[#This Row],[Veroperustemuutoksista johtuvien veromenetysten korvaus]]+Yhteenveto[[#This Row],[Kotikuntakorvaus, netto]]</f>
        <v>6132021.1522976318</v>
      </c>
      <c r="S124" s="11"/>
      <c r="T124"/>
    </row>
    <row r="125" spans="1:20" ht="15">
      <c r="A125" s="35">
        <v>400</v>
      </c>
      <c r="B125" s="13" t="s">
        <v>131</v>
      </c>
      <c r="C125" s="15">
        <v>8456</v>
      </c>
      <c r="D125" s="15">
        <v>12720063.379999999</v>
      </c>
      <c r="E125" s="15">
        <v>2395797.8299237029</v>
      </c>
      <c r="F125" s="240">
        <f>Yhteenveto[[#This Row],[Ikärakenne, laskennallinen kustannus]]+Yhteenveto[[#This Row],[Muut laskennalliset kustannukset ]]</f>
        <v>15115861.209923701</v>
      </c>
      <c r="G125" s="336">
        <v>1359.93</v>
      </c>
      <c r="H125" s="17">
        <v>11499568.08</v>
      </c>
      <c r="I125" s="353">
        <f>Yhteenveto[[#This Row],[Laskennalliset kustannukset yhteensä]]-Yhteenveto[[#This Row],[Omarahoitusosuus, €]]</f>
        <v>3616293.1299237013</v>
      </c>
      <c r="J125" s="36">
        <v>197351.8745160324</v>
      </c>
      <c r="K125" s="37">
        <v>3313631.6912590247</v>
      </c>
      <c r="L125" s="240">
        <f>Yhteenveto[[#This Row],[Valtionosuus omarahoitusosuuden jälkeen (välisumma)]]+Yhteenveto[[#This Row],[Lisäosat yhteensä]]+Yhteenveto[[#This Row],[Valtionosuuteen tehtävät vähennykset ja lisäykset, netto]]</f>
        <v>7127276.6956987586</v>
      </c>
      <c r="M125" s="37">
        <v>3028423.4455602984</v>
      </c>
      <c r="N125" s="315">
        <f>SUM(Yhteenveto[[#This Row],[Valtionosuus ennen verotuloihin perustuvaa valtionosuuksien tasausta]]+Yhteenveto[[#This Row],[Verotuloihin perustuva valtionosuuksien tasaus]])</f>
        <v>10155700.141259057</v>
      </c>
      <c r="O125" s="251">
        <v>1719447.5177456571</v>
      </c>
      <c r="P125" s="403">
        <f>SUM(Yhteenveto[[#This Row],[Kunnan  peruspalvelujen valtionosuus ]:[Veroperustemuutoksista johtuvien veromenetysten korvaus]])</f>
        <v>11875147.659004714</v>
      </c>
      <c r="Q125" s="37">
        <v>214101.72930000001</v>
      </c>
      <c r="R125" s="355">
        <f>+Yhteenveto[[#This Row],[Kunnan  peruspalvelujen valtionosuus ]]+Yhteenveto[[#This Row],[Veroperustemuutoksista johtuvien veromenetysten korvaus]]+Yhteenveto[[#This Row],[Kotikuntakorvaus, netto]]</f>
        <v>12089249.388304714</v>
      </c>
      <c r="S125" s="11"/>
      <c r="T125"/>
    </row>
    <row r="126" spans="1:20" ht="15">
      <c r="A126" s="35">
        <v>402</v>
      </c>
      <c r="B126" s="13" t="s">
        <v>132</v>
      </c>
      <c r="C126" s="15">
        <v>9247</v>
      </c>
      <c r="D126" s="15">
        <v>13025062.17</v>
      </c>
      <c r="E126" s="15">
        <v>2000790.265426565</v>
      </c>
      <c r="F126" s="240">
        <f>Yhteenveto[[#This Row],[Ikärakenne, laskennallinen kustannus]]+Yhteenveto[[#This Row],[Muut laskennalliset kustannukset ]]</f>
        <v>15025852.435426565</v>
      </c>
      <c r="G126" s="336">
        <v>1359.93</v>
      </c>
      <c r="H126" s="17">
        <v>12575272.710000001</v>
      </c>
      <c r="I126" s="353">
        <f>Yhteenveto[[#This Row],[Laskennalliset kustannukset yhteensä]]-Yhteenveto[[#This Row],[Omarahoitusosuus, €]]</f>
        <v>2450579.725426564</v>
      </c>
      <c r="J126" s="36">
        <v>506610.2694715875</v>
      </c>
      <c r="K126" s="37">
        <v>-2295905.3573811562</v>
      </c>
      <c r="L126" s="240">
        <f>Yhteenveto[[#This Row],[Valtionosuus omarahoitusosuuden jälkeen (välisumma)]]+Yhteenveto[[#This Row],[Lisäosat yhteensä]]+Yhteenveto[[#This Row],[Valtionosuuteen tehtävät vähennykset ja lisäykset, netto]]</f>
        <v>661284.63751699543</v>
      </c>
      <c r="M126" s="37">
        <v>5014580.5228769807</v>
      </c>
      <c r="N126" s="315">
        <f>SUM(Yhteenveto[[#This Row],[Valtionosuus ennen verotuloihin perustuvaa valtionosuuksien tasausta]]+Yhteenveto[[#This Row],[Verotuloihin perustuva valtionosuuksien tasaus]])</f>
        <v>5675865.1603939757</v>
      </c>
      <c r="O126" s="251">
        <v>1916903.2441040578</v>
      </c>
      <c r="P126" s="403">
        <f>SUM(Yhteenveto[[#This Row],[Kunnan  peruspalvelujen valtionosuus ]:[Veroperustemuutoksista johtuvien veromenetysten korvaus]])</f>
        <v>7592768.4044980332</v>
      </c>
      <c r="Q126" s="37">
        <v>255018.28764</v>
      </c>
      <c r="R126" s="355">
        <f>+Yhteenveto[[#This Row],[Kunnan  peruspalvelujen valtionosuus ]]+Yhteenveto[[#This Row],[Veroperustemuutoksista johtuvien veromenetysten korvaus]]+Yhteenveto[[#This Row],[Kotikuntakorvaus, netto]]</f>
        <v>7847786.692138033</v>
      </c>
      <c r="S126" s="11"/>
      <c r="T126"/>
    </row>
    <row r="127" spans="1:20" ht="15">
      <c r="A127" s="35">
        <v>403</v>
      </c>
      <c r="B127" s="13" t="s">
        <v>133</v>
      </c>
      <c r="C127" s="15">
        <v>2866</v>
      </c>
      <c r="D127" s="15">
        <v>3813255.7</v>
      </c>
      <c r="E127" s="15">
        <v>723459.00695208192</v>
      </c>
      <c r="F127" s="240">
        <f>Yhteenveto[[#This Row],[Ikärakenne, laskennallinen kustannus]]+Yhteenveto[[#This Row],[Muut laskennalliset kustannukset ]]</f>
        <v>4536714.706952082</v>
      </c>
      <c r="G127" s="336">
        <v>1359.93</v>
      </c>
      <c r="H127" s="17">
        <v>3897559.3800000004</v>
      </c>
      <c r="I127" s="353">
        <f>Yhteenveto[[#This Row],[Laskennalliset kustannukset yhteensä]]-Yhteenveto[[#This Row],[Omarahoitusosuus, €]]</f>
        <v>639155.32695208164</v>
      </c>
      <c r="J127" s="36">
        <v>262721.47034770786</v>
      </c>
      <c r="K127" s="37">
        <v>567315.47117597354</v>
      </c>
      <c r="L127" s="240">
        <f>Yhteenveto[[#This Row],[Valtionosuus omarahoitusosuuden jälkeen (välisumma)]]+Yhteenveto[[#This Row],[Lisäosat yhteensä]]+Yhteenveto[[#This Row],[Valtionosuuteen tehtävät vähennykset ja lisäykset, netto]]</f>
        <v>1469192.268475763</v>
      </c>
      <c r="M127" s="37">
        <v>1526724.9479809103</v>
      </c>
      <c r="N127" s="315">
        <f>SUM(Yhteenveto[[#This Row],[Valtionosuus ennen verotuloihin perustuvaa valtionosuuksien tasausta]]+Yhteenveto[[#This Row],[Verotuloihin perustuva valtionosuuksien tasaus]])</f>
        <v>2995917.2164566731</v>
      </c>
      <c r="O127" s="251">
        <v>666115.83031535835</v>
      </c>
      <c r="P127" s="403">
        <f>SUM(Yhteenveto[[#This Row],[Kunnan  peruspalvelujen valtionosuus ]:[Veroperustemuutoksista johtuvien veromenetysten korvaus]])</f>
        <v>3662033.0467720316</v>
      </c>
      <c r="Q127" s="37">
        <v>-62468.027999999991</v>
      </c>
      <c r="R127" s="355">
        <f>+Yhteenveto[[#This Row],[Kunnan  peruspalvelujen valtionosuus ]]+Yhteenveto[[#This Row],[Veroperustemuutoksista johtuvien veromenetysten korvaus]]+Yhteenveto[[#This Row],[Kotikuntakorvaus, netto]]</f>
        <v>3599565.0187720316</v>
      </c>
      <c r="S127" s="11"/>
      <c r="T127"/>
    </row>
    <row r="128" spans="1:20" ht="15">
      <c r="A128" s="35">
        <v>405</v>
      </c>
      <c r="B128" s="13" t="s">
        <v>134</v>
      </c>
      <c r="C128" s="15">
        <v>72634</v>
      </c>
      <c r="D128" s="15">
        <v>93182299.980000004</v>
      </c>
      <c r="E128" s="15">
        <v>17743124.671444897</v>
      </c>
      <c r="F128" s="240">
        <f>Yhteenveto[[#This Row],[Ikärakenne, laskennallinen kustannus]]+Yhteenveto[[#This Row],[Muut laskennalliset kustannukset ]]</f>
        <v>110925424.6514449</v>
      </c>
      <c r="G128" s="336">
        <v>1359.93</v>
      </c>
      <c r="H128" s="17">
        <v>98777155.620000005</v>
      </c>
      <c r="I128" s="353">
        <f>Yhteenveto[[#This Row],[Laskennalliset kustannukset yhteensä]]-Yhteenveto[[#This Row],[Omarahoitusosuus, €]]</f>
        <v>12148269.031444892</v>
      </c>
      <c r="J128" s="36">
        <v>2604668.0401504105</v>
      </c>
      <c r="K128" s="37">
        <v>-2842951.6001233947</v>
      </c>
      <c r="L128" s="240">
        <f>Yhteenveto[[#This Row],[Valtionosuus omarahoitusosuuden jälkeen (välisumma)]]+Yhteenveto[[#This Row],[Lisäosat yhteensä]]+Yhteenveto[[#This Row],[Valtionosuuteen tehtävät vähennykset ja lisäykset, netto]]</f>
        <v>11909985.471471909</v>
      </c>
      <c r="M128" s="37">
        <v>9203076.5350897685</v>
      </c>
      <c r="N128" s="315">
        <f>SUM(Yhteenveto[[#This Row],[Valtionosuus ennen verotuloihin perustuvaa valtionosuuksien tasausta]]+Yhteenveto[[#This Row],[Verotuloihin perustuva valtionosuuksien tasaus]])</f>
        <v>21113062.006561678</v>
      </c>
      <c r="O128" s="251">
        <v>11543595.091604726</v>
      </c>
      <c r="P128" s="403">
        <f>SUM(Yhteenveto[[#This Row],[Kunnan  peruspalvelujen valtionosuus ]:[Veroperustemuutoksista johtuvien veromenetysten korvaus]])</f>
        <v>32656657.098166406</v>
      </c>
      <c r="Q128" s="37">
        <v>-2169841.8259199988</v>
      </c>
      <c r="R128" s="355">
        <f>+Yhteenveto[[#This Row],[Kunnan  peruspalvelujen valtionosuus ]]+Yhteenveto[[#This Row],[Veroperustemuutoksista johtuvien veromenetysten korvaus]]+Yhteenveto[[#This Row],[Kotikuntakorvaus, netto]]</f>
        <v>30486815.272246405</v>
      </c>
      <c r="S128" s="11"/>
      <c r="T128"/>
    </row>
    <row r="129" spans="1:20" ht="15">
      <c r="A129" s="35">
        <v>407</v>
      </c>
      <c r="B129" s="13" t="s">
        <v>135</v>
      </c>
      <c r="C129" s="15">
        <v>2580</v>
      </c>
      <c r="D129" s="15">
        <v>3617796.8699999996</v>
      </c>
      <c r="E129" s="15">
        <v>1103958.8836603072</v>
      </c>
      <c r="F129" s="240">
        <f>Yhteenveto[[#This Row],[Ikärakenne, laskennallinen kustannus]]+Yhteenveto[[#This Row],[Muut laskennalliset kustannukset ]]</f>
        <v>4721755.7536603063</v>
      </c>
      <c r="G129" s="336">
        <v>1359.93</v>
      </c>
      <c r="H129" s="17">
        <v>3508619.4000000004</v>
      </c>
      <c r="I129" s="353">
        <f>Yhteenveto[[#This Row],[Laskennalliset kustannukset yhteensä]]-Yhteenveto[[#This Row],[Omarahoitusosuus, €]]</f>
        <v>1213136.353660306</v>
      </c>
      <c r="J129" s="36">
        <v>99676.204898743686</v>
      </c>
      <c r="K129" s="37">
        <v>176722.36762691691</v>
      </c>
      <c r="L129" s="240">
        <f>Yhteenveto[[#This Row],[Valtionosuus omarahoitusosuuden jälkeen (välisumma)]]+Yhteenveto[[#This Row],[Lisäosat yhteensä]]+Yhteenveto[[#This Row],[Valtionosuuteen tehtävät vähennykset ja lisäykset, netto]]</f>
        <v>1489534.9261859665</v>
      </c>
      <c r="M129" s="37">
        <v>1207078.7616813211</v>
      </c>
      <c r="N129" s="315">
        <f>SUM(Yhteenveto[[#This Row],[Valtionosuus ennen verotuloihin perustuvaa valtionosuuksien tasausta]]+Yhteenveto[[#This Row],[Verotuloihin perustuva valtionosuuksien tasaus]])</f>
        <v>2696613.6878672875</v>
      </c>
      <c r="O129" s="251">
        <v>646591.111226234</v>
      </c>
      <c r="P129" s="403">
        <f>SUM(Yhteenveto[[#This Row],[Kunnan  peruspalvelujen valtionosuus ]:[Veroperustemuutoksista johtuvien veromenetysten korvaus]])</f>
        <v>3343204.7990935217</v>
      </c>
      <c r="Q129" s="37">
        <v>-1035883.5109800001</v>
      </c>
      <c r="R129" s="355">
        <f>+Yhteenveto[[#This Row],[Kunnan  peruspalvelujen valtionosuus ]]+Yhteenveto[[#This Row],[Veroperustemuutoksista johtuvien veromenetysten korvaus]]+Yhteenveto[[#This Row],[Kotikuntakorvaus, netto]]</f>
        <v>2307321.2881135214</v>
      </c>
      <c r="S129" s="11"/>
      <c r="T129"/>
    </row>
    <row r="130" spans="1:20" ht="15">
      <c r="A130" s="35">
        <v>408</v>
      </c>
      <c r="B130" s="13" t="s">
        <v>136</v>
      </c>
      <c r="C130" s="15">
        <v>14203</v>
      </c>
      <c r="D130" s="15">
        <v>23472241.149999999</v>
      </c>
      <c r="E130" s="15">
        <v>2056852.5914293402</v>
      </c>
      <c r="F130" s="240">
        <f>Yhteenveto[[#This Row],[Ikärakenne, laskennallinen kustannus]]+Yhteenveto[[#This Row],[Muut laskennalliset kustannukset ]]</f>
        <v>25529093.74142934</v>
      </c>
      <c r="G130" s="336">
        <v>1359.93</v>
      </c>
      <c r="H130" s="17">
        <v>19315085.789999999</v>
      </c>
      <c r="I130" s="353">
        <f>Yhteenveto[[#This Row],[Laskennalliset kustannukset yhteensä]]-Yhteenveto[[#This Row],[Omarahoitusosuus, €]]</f>
        <v>6214007.951429341</v>
      </c>
      <c r="J130" s="36">
        <v>417965.37377892184</v>
      </c>
      <c r="K130" s="37">
        <v>333695.37530527776</v>
      </c>
      <c r="L130" s="240">
        <f>Yhteenveto[[#This Row],[Valtionosuus omarahoitusosuuden jälkeen (välisumma)]]+Yhteenveto[[#This Row],[Lisäosat yhteensä]]+Yhteenveto[[#This Row],[Valtionosuuteen tehtävät vähennykset ja lisäykset, netto]]</f>
        <v>6965668.7005135398</v>
      </c>
      <c r="M130" s="37">
        <v>6570033.8893095078</v>
      </c>
      <c r="N130" s="315">
        <f>SUM(Yhteenveto[[#This Row],[Valtionosuus ennen verotuloihin perustuvaa valtionosuuksien tasausta]]+Yhteenveto[[#This Row],[Verotuloihin perustuva valtionosuuksien tasaus]])</f>
        <v>13535702.589823049</v>
      </c>
      <c r="O130" s="251">
        <v>2563558.6301105162</v>
      </c>
      <c r="P130" s="403">
        <f>SUM(Yhteenveto[[#This Row],[Kunnan  peruspalvelujen valtionosuus ]:[Veroperustemuutoksista johtuvien veromenetysten korvaus]])</f>
        <v>16099261.219933566</v>
      </c>
      <c r="Q130" s="37">
        <v>-59418.993300000002</v>
      </c>
      <c r="R130" s="355">
        <f>+Yhteenveto[[#This Row],[Kunnan  peruspalvelujen valtionosuus ]]+Yhteenveto[[#This Row],[Veroperustemuutoksista johtuvien veromenetysten korvaus]]+Yhteenveto[[#This Row],[Kotikuntakorvaus, netto]]</f>
        <v>16039842.226633566</v>
      </c>
      <c r="S130" s="11"/>
      <c r="T130"/>
    </row>
    <row r="131" spans="1:20" ht="15">
      <c r="A131" s="35">
        <v>410</v>
      </c>
      <c r="B131" s="13" t="s">
        <v>137</v>
      </c>
      <c r="C131" s="15">
        <v>18788</v>
      </c>
      <c r="D131" s="15">
        <v>38115044.390000008</v>
      </c>
      <c r="E131" s="15">
        <v>2397894.9709007512</v>
      </c>
      <c r="F131" s="240">
        <f>Yhteenveto[[#This Row],[Ikärakenne, laskennallinen kustannus]]+Yhteenveto[[#This Row],[Muut laskennalliset kustannukset ]]</f>
        <v>40512939.36090076</v>
      </c>
      <c r="G131" s="336">
        <v>1359.93</v>
      </c>
      <c r="H131" s="17">
        <v>25550364.84</v>
      </c>
      <c r="I131" s="353">
        <f>Yhteenveto[[#This Row],[Laskennalliset kustannukset yhteensä]]-Yhteenveto[[#This Row],[Omarahoitusosuus, €]]</f>
        <v>14962574.52090076</v>
      </c>
      <c r="J131" s="36">
        <v>482652.93504071236</v>
      </c>
      <c r="K131" s="37">
        <v>-4498748.3969542868</v>
      </c>
      <c r="L131" s="240">
        <f>Yhteenveto[[#This Row],[Valtionosuus omarahoitusosuuden jälkeen (välisumma)]]+Yhteenveto[[#This Row],[Lisäosat yhteensä]]+Yhteenveto[[#This Row],[Valtionosuuteen tehtävät vähennykset ja lisäykset, netto]]</f>
        <v>10946479.058987185</v>
      </c>
      <c r="M131" s="37">
        <v>8090771.2807927532</v>
      </c>
      <c r="N131" s="315">
        <f>SUM(Yhteenveto[[#This Row],[Valtionosuus ennen verotuloihin perustuvaa valtionosuuksien tasausta]]+Yhteenveto[[#This Row],[Verotuloihin perustuva valtionosuuksien tasaus]])</f>
        <v>19037250.33977994</v>
      </c>
      <c r="O131" s="251">
        <v>2687907.5440148944</v>
      </c>
      <c r="P131" s="403">
        <f>SUM(Yhteenveto[[#This Row],[Kunnan  peruspalvelujen valtionosuus ]:[Veroperustemuutoksista johtuvien veromenetysten korvaus]])</f>
        <v>21725157.883794833</v>
      </c>
      <c r="Q131" s="37">
        <v>202530.27078000025</v>
      </c>
      <c r="R131" s="355">
        <f>+Yhteenveto[[#This Row],[Kunnan  peruspalvelujen valtionosuus ]]+Yhteenveto[[#This Row],[Veroperustemuutoksista johtuvien veromenetysten korvaus]]+Yhteenveto[[#This Row],[Kotikuntakorvaus, netto]]</f>
        <v>21927688.154574834</v>
      </c>
      <c r="S131" s="11"/>
      <c r="T131"/>
    </row>
    <row r="132" spans="1:20" ht="15">
      <c r="A132" s="35">
        <v>416</v>
      </c>
      <c r="B132" s="13" t="s">
        <v>138</v>
      </c>
      <c r="C132" s="15">
        <v>2917</v>
      </c>
      <c r="D132" s="15">
        <v>4578559.8600000003</v>
      </c>
      <c r="E132" s="15">
        <v>510659.93328146567</v>
      </c>
      <c r="F132" s="240">
        <f>Yhteenveto[[#This Row],[Ikärakenne, laskennallinen kustannus]]+Yhteenveto[[#This Row],[Muut laskennalliset kustannukset ]]</f>
        <v>5089219.7932814658</v>
      </c>
      <c r="G132" s="336">
        <v>1359.93</v>
      </c>
      <c r="H132" s="17">
        <v>3966915.81</v>
      </c>
      <c r="I132" s="353">
        <f>Yhteenveto[[#This Row],[Laskennalliset kustannukset yhteensä]]-Yhteenveto[[#This Row],[Omarahoitusosuus, €]]</f>
        <v>1122303.9832814657</v>
      </c>
      <c r="J132" s="36">
        <v>66632.606608904069</v>
      </c>
      <c r="K132" s="37">
        <v>-776212.01808180904</v>
      </c>
      <c r="L132" s="240">
        <f>Yhteenveto[[#This Row],[Valtionosuus omarahoitusosuuden jälkeen (välisumma)]]+Yhteenveto[[#This Row],[Lisäosat yhteensä]]+Yhteenveto[[#This Row],[Valtionosuuteen tehtävät vähennykset ja lisäykset, netto]]</f>
        <v>412724.57180856063</v>
      </c>
      <c r="M132" s="37">
        <v>1316051.1814470689</v>
      </c>
      <c r="N132" s="315">
        <f>SUM(Yhteenveto[[#This Row],[Valtionosuus ennen verotuloihin perustuvaa valtionosuuksien tasausta]]+Yhteenveto[[#This Row],[Verotuloihin perustuva valtionosuuksien tasaus]])</f>
        <v>1728775.7532556294</v>
      </c>
      <c r="O132" s="251">
        <v>519339.96942344547</v>
      </c>
      <c r="P132" s="403">
        <f>SUM(Yhteenveto[[#This Row],[Kunnan  peruspalvelujen valtionosuus ]:[Veroperustemuutoksista johtuvien veromenetysten korvaus]])</f>
        <v>2248115.7226790749</v>
      </c>
      <c r="Q132" s="37">
        <v>43132.685999999994</v>
      </c>
      <c r="R132" s="355">
        <f>+Yhteenveto[[#This Row],[Kunnan  peruspalvelujen valtionosuus ]]+Yhteenveto[[#This Row],[Veroperustemuutoksista johtuvien veromenetysten korvaus]]+Yhteenveto[[#This Row],[Kotikuntakorvaus, netto]]</f>
        <v>2291248.4086790751</v>
      </c>
      <c r="S132" s="11"/>
      <c r="T132"/>
    </row>
    <row r="133" spans="1:20" ht="15">
      <c r="A133" s="35">
        <v>418</v>
      </c>
      <c r="B133" s="13" t="s">
        <v>139</v>
      </c>
      <c r="C133" s="15">
        <v>24164</v>
      </c>
      <c r="D133" s="15">
        <v>49562200.620000005</v>
      </c>
      <c r="E133" s="15">
        <v>2725998.7103035925</v>
      </c>
      <c r="F133" s="240">
        <f>Yhteenveto[[#This Row],[Ikärakenne, laskennallinen kustannus]]+Yhteenveto[[#This Row],[Muut laskennalliset kustannukset ]]</f>
        <v>52288199.330303594</v>
      </c>
      <c r="G133" s="336">
        <v>1359.93</v>
      </c>
      <c r="H133" s="17">
        <v>32861348.520000003</v>
      </c>
      <c r="I133" s="353">
        <f>Yhteenveto[[#This Row],[Laskennalliset kustannukset yhteensä]]-Yhteenveto[[#This Row],[Omarahoitusosuus, €]]</f>
        <v>19426850.810303591</v>
      </c>
      <c r="J133" s="36">
        <v>1077609.0841353824</v>
      </c>
      <c r="K133" s="37">
        <v>-1390235.1868996667</v>
      </c>
      <c r="L133" s="240">
        <f>Yhteenveto[[#This Row],[Valtionosuus omarahoitusosuuden jälkeen (välisumma)]]+Yhteenveto[[#This Row],[Lisäosat yhteensä]]+Yhteenveto[[#This Row],[Valtionosuuteen tehtävät vähennykset ja lisäykset, netto]]</f>
        <v>19114224.707539309</v>
      </c>
      <c r="M133" s="37">
        <v>2683886.628442321</v>
      </c>
      <c r="N133" s="315">
        <f>SUM(Yhteenveto[[#This Row],[Valtionosuus ennen verotuloihin perustuvaa valtionosuuksien tasausta]]+Yhteenveto[[#This Row],[Verotuloihin perustuva valtionosuuksien tasaus]])</f>
        <v>21798111.33598163</v>
      </c>
      <c r="O133" s="251">
        <v>2849189.1177563276</v>
      </c>
      <c r="P133" s="403">
        <f>SUM(Yhteenveto[[#This Row],[Kunnan  peruspalvelujen valtionosuus ]:[Veroperustemuutoksista johtuvien veromenetysten korvaus]])</f>
        <v>24647300.453737959</v>
      </c>
      <c r="Q133" s="37">
        <v>-488049.31675800006</v>
      </c>
      <c r="R133" s="355">
        <f>+Yhteenveto[[#This Row],[Kunnan  peruspalvelujen valtionosuus ]]+Yhteenveto[[#This Row],[Veroperustemuutoksista johtuvien veromenetysten korvaus]]+Yhteenveto[[#This Row],[Kotikuntakorvaus, netto]]</f>
        <v>24159251.13697996</v>
      </c>
      <c r="S133" s="11"/>
      <c r="T133"/>
    </row>
    <row r="134" spans="1:20" ht="15">
      <c r="A134" s="35">
        <v>420</v>
      </c>
      <c r="B134" s="39" t="s">
        <v>140</v>
      </c>
      <c r="C134" s="15">
        <v>9280</v>
      </c>
      <c r="D134" s="15">
        <v>11793723.919999998</v>
      </c>
      <c r="E134" s="15">
        <v>1963030.6519336319</v>
      </c>
      <c r="F134" s="240">
        <f>Yhteenveto[[#This Row],[Ikärakenne, laskennallinen kustannus]]+Yhteenveto[[#This Row],[Muut laskennalliset kustannukset ]]</f>
        <v>13756754.571933631</v>
      </c>
      <c r="G134" s="336">
        <v>1359.93</v>
      </c>
      <c r="H134" s="17">
        <v>12620150.4</v>
      </c>
      <c r="I134" s="353">
        <f>Yhteenveto[[#This Row],[Laskennalliset kustannukset yhteensä]]-Yhteenveto[[#This Row],[Omarahoitusosuus, €]]</f>
        <v>1136604.1719336305</v>
      </c>
      <c r="J134" s="36">
        <v>261604.05319895677</v>
      </c>
      <c r="K134" s="37">
        <v>1300793.0984185461</v>
      </c>
      <c r="L134" s="240">
        <f>Yhteenveto[[#This Row],[Valtionosuus omarahoitusosuuden jälkeen (välisumma)]]+Yhteenveto[[#This Row],[Lisäosat yhteensä]]+Yhteenveto[[#This Row],[Valtionosuuteen tehtävät vähennykset ja lisäykset, netto]]</f>
        <v>2699001.3235511333</v>
      </c>
      <c r="M134" s="37">
        <v>2306524.1420384161</v>
      </c>
      <c r="N134" s="315">
        <f>SUM(Yhteenveto[[#This Row],[Valtionosuus ennen verotuloihin perustuvaa valtionosuuksien tasausta]]+Yhteenveto[[#This Row],[Verotuloihin perustuva valtionosuuksien tasaus]])</f>
        <v>5005525.4655895494</v>
      </c>
      <c r="O134" s="251">
        <v>1701813.5055073863</v>
      </c>
      <c r="P134" s="403">
        <f>SUM(Yhteenveto[[#This Row],[Kunnan  peruspalvelujen valtionosuus ]:[Veroperustemuutoksista johtuvien veromenetysten korvaus]])</f>
        <v>6707338.9710969357</v>
      </c>
      <c r="Q134" s="37">
        <v>-135035.05386000001</v>
      </c>
      <c r="R134" s="355">
        <f>+Yhteenveto[[#This Row],[Kunnan  peruspalvelujen valtionosuus ]]+Yhteenveto[[#This Row],[Veroperustemuutoksista johtuvien veromenetysten korvaus]]+Yhteenveto[[#This Row],[Kotikuntakorvaus, netto]]</f>
        <v>6572303.9172369353</v>
      </c>
      <c r="S134" s="11"/>
      <c r="T134"/>
    </row>
    <row r="135" spans="1:20" ht="15">
      <c r="A135" s="35">
        <v>421</v>
      </c>
      <c r="B135" s="13" t="s">
        <v>141</v>
      </c>
      <c r="C135" s="15">
        <v>719</v>
      </c>
      <c r="D135" s="15">
        <v>1019647.1699999999</v>
      </c>
      <c r="E135" s="15">
        <v>430173.21173585422</v>
      </c>
      <c r="F135" s="240">
        <f>Yhteenveto[[#This Row],[Ikärakenne, laskennallinen kustannus]]+Yhteenveto[[#This Row],[Muut laskennalliset kustannukset ]]</f>
        <v>1449820.3817358541</v>
      </c>
      <c r="G135" s="336">
        <v>1359.93</v>
      </c>
      <c r="H135" s="17">
        <v>977789.67</v>
      </c>
      <c r="I135" s="353">
        <f>Yhteenveto[[#This Row],[Laskennalliset kustannukset yhteensä]]-Yhteenveto[[#This Row],[Omarahoitusosuus, €]]</f>
        <v>472030.71173585404</v>
      </c>
      <c r="J135" s="36">
        <v>227558.19679993117</v>
      </c>
      <c r="K135" s="37">
        <v>-25581.371563018096</v>
      </c>
      <c r="L135" s="240">
        <f>Yhteenveto[[#This Row],[Valtionosuus omarahoitusosuuden jälkeen (välisumma)]]+Yhteenveto[[#This Row],[Lisäosat yhteensä]]+Yhteenveto[[#This Row],[Valtionosuuteen tehtävät vähennykset ja lisäykset, netto]]</f>
        <v>674007.53697276721</v>
      </c>
      <c r="M135" s="37">
        <v>87700.161899301223</v>
      </c>
      <c r="N135" s="315">
        <f>SUM(Yhteenveto[[#This Row],[Valtionosuus ennen verotuloihin perustuvaa valtionosuuksien tasausta]]+Yhteenveto[[#This Row],[Verotuloihin perustuva valtionosuuksien tasaus]])</f>
        <v>761707.69887206843</v>
      </c>
      <c r="O135" s="251">
        <v>172021.70515941572</v>
      </c>
      <c r="P135" s="403">
        <f>SUM(Yhteenveto[[#This Row],[Kunnan  peruspalvelujen valtionosuus ]:[Veroperustemuutoksista johtuvien veromenetysten korvaus]])</f>
        <v>933729.40403148415</v>
      </c>
      <c r="Q135" s="37">
        <v>4462.0020000000004</v>
      </c>
      <c r="R135" s="355">
        <f>+Yhteenveto[[#This Row],[Kunnan  peruspalvelujen valtionosuus ]]+Yhteenveto[[#This Row],[Veroperustemuutoksista johtuvien veromenetysten korvaus]]+Yhteenveto[[#This Row],[Kotikuntakorvaus, netto]]</f>
        <v>938191.40603148413</v>
      </c>
      <c r="S135" s="11"/>
      <c r="T135"/>
    </row>
    <row r="136" spans="1:20" ht="15">
      <c r="A136" s="35">
        <v>422</v>
      </c>
      <c r="B136" s="13" t="s">
        <v>142</v>
      </c>
      <c r="C136" s="15">
        <v>10543</v>
      </c>
      <c r="D136" s="15">
        <v>10069829.16</v>
      </c>
      <c r="E136" s="15">
        <v>4786085.0518481545</v>
      </c>
      <c r="F136" s="240">
        <f>Yhteenveto[[#This Row],[Ikärakenne, laskennallinen kustannus]]+Yhteenveto[[#This Row],[Muut laskennalliset kustannukset ]]</f>
        <v>14855914.211848155</v>
      </c>
      <c r="G136" s="336">
        <v>1359.93</v>
      </c>
      <c r="H136" s="17">
        <v>14337741.99</v>
      </c>
      <c r="I136" s="353">
        <f>Yhteenveto[[#This Row],[Laskennalliset kustannukset yhteensä]]-Yhteenveto[[#This Row],[Omarahoitusosuus, €]]</f>
        <v>518172.22184815444</v>
      </c>
      <c r="J136" s="36">
        <v>1477610.1649774835</v>
      </c>
      <c r="K136" s="37">
        <v>2552491.6635667831</v>
      </c>
      <c r="L136" s="240">
        <f>Yhteenveto[[#This Row],[Valtionosuus omarahoitusosuuden jälkeen (välisumma)]]+Yhteenveto[[#This Row],[Lisäosat yhteensä]]+Yhteenveto[[#This Row],[Valtionosuuteen tehtävät vähennykset ja lisäykset, netto]]</f>
        <v>4548274.050392421</v>
      </c>
      <c r="M136" s="37">
        <v>2662933.5855544345</v>
      </c>
      <c r="N136" s="315">
        <f>SUM(Yhteenveto[[#This Row],[Valtionosuus ennen verotuloihin perustuvaa valtionosuuksien tasausta]]+Yhteenveto[[#This Row],[Verotuloihin perustuva valtionosuuksien tasaus]])</f>
        <v>7211207.6359468549</v>
      </c>
      <c r="O136" s="251">
        <v>2080063.5872202397</v>
      </c>
      <c r="P136" s="403">
        <f>SUM(Yhteenveto[[#This Row],[Kunnan  peruspalvelujen valtionosuus ]:[Veroperustemuutoksista johtuvien veromenetysten korvaus]])</f>
        <v>9291271.2231670953</v>
      </c>
      <c r="Q136" s="37">
        <v>97197.276899999968</v>
      </c>
      <c r="R136" s="355">
        <f>+Yhteenveto[[#This Row],[Kunnan  peruspalvelujen valtionosuus ]]+Yhteenveto[[#This Row],[Veroperustemuutoksista johtuvien veromenetysten korvaus]]+Yhteenveto[[#This Row],[Kotikuntakorvaus, netto]]</f>
        <v>9388468.5000670962</v>
      </c>
      <c r="S136" s="11"/>
      <c r="T136"/>
    </row>
    <row r="137" spans="1:20" ht="15">
      <c r="A137" s="35">
        <v>423</v>
      </c>
      <c r="B137" s="13" t="s">
        <v>143</v>
      </c>
      <c r="C137" s="15">
        <v>20291</v>
      </c>
      <c r="D137" s="15">
        <v>36314085.82</v>
      </c>
      <c r="E137" s="15">
        <v>2591709.7615913707</v>
      </c>
      <c r="F137" s="240">
        <f>Yhteenveto[[#This Row],[Ikärakenne, laskennallinen kustannus]]+Yhteenveto[[#This Row],[Muut laskennalliset kustannukset ]]</f>
        <v>38905795.581591368</v>
      </c>
      <c r="G137" s="336">
        <v>1359.93</v>
      </c>
      <c r="H137" s="17">
        <v>27594339.630000003</v>
      </c>
      <c r="I137" s="353">
        <f>Yhteenveto[[#This Row],[Laskennalliset kustannukset yhteensä]]-Yhteenveto[[#This Row],[Omarahoitusosuus, €]]</f>
        <v>11311455.951591365</v>
      </c>
      <c r="J137" s="36">
        <v>716599.14191585407</v>
      </c>
      <c r="K137" s="37">
        <v>746252.42777212104</v>
      </c>
      <c r="L137" s="240">
        <f>Yhteenveto[[#This Row],[Valtionosuus omarahoitusosuuden jälkeen (välisumma)]]+Yhteenveto[[#This Row],[Lisäosat yhteensä]]+Yhteenveto[[#This Row],[Valtionosuuteen tehtävät vähennykset ja lisäykset, netto]]</f>
        <v>12774307.521279341</v>
      </c>
      <c r="M137" s="37">
        <v>2980869.9015819458</v>
      </c>
      <c r="N137" s="315">
        <f>SUM(Yhteenveto[[#This Row],[Valtionosuus ennen verotuloihin perustuvaa valtionosuuksien tasausta]]+Yhteenveto[[#This Row],[Verotuloihin perustuva valtionosuuksien tasaus]])</f>
        <v>15755177.422861286</v>
      </c>
      <c r="O137" s="251">
        <v>2556494.2962510777</v>
      </c>
      <c r="P137" s="403">
        <f>SUM(Yhteenveto[[#This Row],[Kunnan  peruspalvelujen valtionosuus ]:[Veroperustemuutoksista johtuvien veromenetysten korvaus]])</f>
        <v>18311671.719112363</v>
      </c>
      <c r="Q137" s="37">
        <v>-863055.30018000002</v>
      </c>
      <c r="R137" s="355">
        <f>+Yhteenveto[[#This Row],[Kunnan  peruspalvelujen valtionosuus ]]+Yhteenveto[[#This Row],[Veroperustemuutoksista johtuvien veromenetysten korvaus]]+Yhteenveto[[#This Row],[Kotikuntakorvaus, netto]]</f>
        <v>17448616.418932363</v>
      </c>
      <c r="S137" s="11"/>
      <c r="T137"/>
    </row>
    <row r="138" spans="1:20" ht="15">
      <c r="A138" s="35">
        <v>425</v>
      </c>
      <c r="B138" s="13" t="s">
        <v>144</v>
      </c>
      <c r="C138" s="15">
        <v>10218</v>
      </c>
      <c r="D138" s="15">
        <v>29191794.09</v>
      </c>
      <c r="E138" s="15">
        <v>1120123.5480673579</v>
      </c>
      <c r="F138" s="240">
        <f>Yhteenveto[[#This Row],[Ikärakenne, laskennallinen kustannus]]+Yhteenveto[[#This Row],[Muut laskennalliset kustannukset ]]</f>
        <v>30311917.638067357</v>
      </c>
      <c r="G138" s="336">
        <v>1359.93</v>
      </c>
      <c r="H138" s="17">
        <v>13895764.74</v>
      </c>
      <c r="I138" s="353">
        <f>Yhteenveto[[#This Row],[Laskennalliset kustannukset yhteensä]]-Yhteenveto[[#This Row],[Omarahoitusosuus, €]]</f>
        <v>16416152.898067357</v>
      </c>
      <c r="J138" s="36">
        <v>293762.56570874545</v>
      </c>
      <c r="K138" s="37">
        <v>-3732743.4238804253</v>
      </c>
      <c r="L138" s="240">
        <f>Yhteenveto[[#This Row],[Valtionosuus omarahoitusosuuden jälkeen (välisumma)]]+Yhteenveto[[#This Row],[Lisäosat yhteensä]]+Yhteenveto[[#This Row],[Valtionosuuteen tehtävät vähennykset ja lisäykset, netto]]</f>
        <v>12977172.039895676</v>
      </c>
      <c r="M138" s="37">
        <v>5636773.0666944571</v>
      </c>
      <c r="N138" s="315">
        <f>SUM(Yhteenveto[[#This Row],[Valtionosuus ennen verotuloihin perustuvaa valtionosuuksien tasausta]]+Yhteenveto[[#This Row],[Verotuloihin perustuva valtionosuuksien tasaus]])</f>
        <v>18613945.106590133</v>
      </c>
      <c r="O138" s="251">
        <v>1174532.8275285389</v>
      </c>
      <c r="P138" s="403">
        <f>SUM(Yhteenveto[[#This Row],[Kunnan  peruspalvelujen valtionosuus ]:[Veroperustemuutoksista johtuvien veromenetysten korvaus]])</f>
        <v>19788477.934118673</v>
      </c>
      <c r="Q138" s="37">
        <v>205519.81212000002</v>
      </c>
      <c r="R138" s="355">
        <f>+Yhteenveto[[#This Row],[Kunnan  peruspalvelujen valtionosuus ]]+Yhteenveto[[#This Row],[Veroperustemuutoksista johtuvien veromenetysten korvaus]]+Yhteenveto[[#This Row],[Kotikuntakorvaus, netto]]</f>
        <v>19993997.746238675</v>
      </c>
      <c r="S138" s="11"/>
      <c r="T138"/>
    </row>
    <row r="139" spans="1:20" ht="15">
      <c r="A139" s="35">
        <v>426</v>
      </c>
      <c r="B139" s="13" t="s">
        <v>145</v>
      </c>
      <c r="C139" s="15">
        <v>11979</v>
      </c>
      <c r="D139" s="15">
        <v>20016256.120000001</v>
      </c>
      <c r="E139" s="15">
        <v>2060071.5583908674</v>
      </c>
      <c r="F139" s="240">
        <f>Yhteenveto[[#This Row],[Ikärakenne, laskennallinen kustannus]]+Yhteenveto[[#This Row],[Muut laskennalliset kustannukset ]]</f>
        <v>22076327.678390868</v>
      </c>
      <c r="G139" s="336">
        <v>1359.93</v>
      </c>
      <c r="H139" s="17">
        <v>16290601.470000001</v>
      </c>
      <c r="I139" s="353">
        <f>Yhteenveto[[#This Row],[Laskennalliset kustannukset yhteensä]]-Yhteenveto[[#This Row],[Omarahoitusosuus, €]]</f>
        <v>5785726.2083908673</v>
      </c>
      <c r="J139" s="36">
        <v>335139.34613865812</v>
      </c>
      <c r="K139" s="37">
        <v>-1392036.1354904016</v>
      </c>
      <c r="L139" s="240">
        <f>Yhteenveto[[#This Row],[Valtionosuus omarahoitusosuuden jälkeen (välisumma)]]+Yhteenveto[[#This Row],[Lisäosat yhteensä]]+Yhteenveto[[#This Row],[Valtionosuuteen tehtävät vähennykset ja lisäykset, netto]]</f>
        <v>4728829.4190391237</v>
      </c>
      <c r="M139" s="37">
        <v>6404506.7334322967</v>
      </c>
      <c r="N139" s="315">
        <f>SUM(Yhteenveto[[#This Row],[Valtionosuus ennen verotuloihin perustuvaa valtionosuuksien tasausta]]+Yhteenveto[[#This Row],[Verotuloihin perustuva valtionosuuksien tasaus]])</f>
        <v>11133336.152471419</v>
      </c>
      <c r="O139" s="251">
        <v>2102356.0885772733</v>
      </c>
      <c r="P139" s="403">
        <f>SUM(Yhteenveto[[#This Row],[Kunnan  peruspalvelujen valtionosuus ]:[Veroperustemuutoksista johtuvien veromenetysten korvaus]])</f>
        <v>13235692.241048694</v>
      </c>
      <c r="Q139" s="37">
        <v>-756209.687622</v>
      </c>
      <c r="R139" s="355">
        <f>+Yhteenveto[[#This Row],[Kunnan  peruspalvelujen valtionosuus ]]+Yhteenveto[[#This Row],[Veroperustemuutoksista johtuvien veromenetysten korvaus]]+Yhteenveto[[#This Row],[Kotikuntakorvaus, netto]]</f>
        <v>12479482.553426694</v>
      </c>
      <c r="S139" s="11"/>
      <c r="T139"/>
    </row>
    <row r="140" spans="1:20" ht="15">
      <c r="A140" s="35">
        <v>430</v>
      </c>
      <c r="B140" s="13" t="s">
        <v>146</v>
      </c>
      <c r="C140" s="15">
        <v>15628</v>
      </c>
      <c r="D140" s="15">
        <v>20510074.050000001</v>
      </c>
      <c r="E140" s="15">
        <v>2995032.599501776</v>
      </c>
      <c r="F140" s="240">
        <f>Yhteenveto[[#This Row],[Ikärakenne, laskennallinen kustannus]]+Yhteenveto[[#This Row],[Muut laskennalliset kustannukset ]]</f>
        <v>23505106.649501778</v>
      </c>
      <c r="G140" s="336">
        <v>1359.93</v>
      </c>
      <c r="H140" s="17">
        <v>21252986.040000003</v>
      </c>
      <c r="I140" s="353">
        <f>Yhteenveto[[#This Row],[Laskennalliset kustannukset yhteensä]]-Yhteenveto[[#This Row],[Omarahoitusosuus, €]]</f>
        <v>2252120.6095017754</v>
      </c>
      <c r="J140" s="36">
        <v>462242.19809960492</v>
      </c>
      <c r="K140" s="37">
        <v>-136667.91286763421</v>
      </c>
      <c r="L140" s="240">
        <f>Yhteenveto[[#This Row],[Valtionosuus omarahoitusosuuden jälkeen (välisumma)]]+Yhteenveto[[#This Row],[Lisäosat yhteensä]]+Yhteenveto[[#This Row],[Valtionosuuteen tehtävät vähennykset ja lisäykset, netto]]</f>
        <v>2577694.8947337461</v>
      </c>
      <c r="M140" s="37">
        <v>6287059.1485245693</v>
      </c>
      <c r="N140" s="315">
        <f>SUM(Yhteenveto[[#This Row],[Valtionosuus ennen verotuloihin perustuvaa valtionosuuksien tasausta]]+Yhteenveto[[#This Row],[Verotuloihin perustuva valtionosuuksien tasaus]])</f>
        <v>8864754.043258315</v>
      </c>
      <c r="O140" s="251">
        <v>3269412.1650267853</v>
      </c>
      <c r="P140" s="403">
        <f>SUM(Yhteenveto[[#This Row],[Kunnan  peruspalvelujen valtionosuus ]:[Veroperustemuutoksista johtuvien veromenetysten korvaus]])</f>
        <v>12134166.208285101</v>
      </c>
      <c r="Q140" s="37">
        <v>-15210.964817999862</v>
      </c>
      <c r="R140" s="355">
        <f>+Yhteenveto[[#This Row],[Kunnan  peruspalvelujen valtionosuus ]]+Yhteenveto[[#This Row],[Veroperustemuutoksista johtuvien veromenetysten korvaus]]+Yhteenveto[[#This Row],[Kotikuntakorvaus, netto]]</f>
        <v>12118955.2434671</v>
      </c>
      <c r="S140" s="11"/>
      <c r="T140"/>
    </row>
    <row r="141" spans="1:20" ht="15">
      <c r="A141" s="35">
        <v>433</v>
      </c>
      <c r="B141" s="13" t="s">
        <v>147</v>
      </c>
      <c r="C141" s="15">
        <v>7799</v>
      </c>
      <c r="D141" s="15">
        <v>11841867.049999999</v>
      </c>
      <c r="E141" s="15">
        <v>1347509.9202306094</v>
      </c>
      <c r="F141" s="240">
        <f>Yhteenveto[[#This Row],[Ikärakenne, laskennallinen kustannus]]+Yhteenveto[[#This Row],[Muut laskennalliset kustannukset ]]</f>
        <v>13189376.970230609</v>
      </c>
      <c r="G141" s="336">
        <v>1359.93</v>
      </c>
      <c r="H141" s="17">
        <v>10606094.07</v>
      </c>
      <c r="I141" s="353">
        <f>Yhteenveto[[#This Row],[Laskennalliset kustannukset yhteensä]]-Yhteenveto[[#This Row],[Omarahoitusosuus, €]]</f>
        <v>2583282.9002306089</v>
      </c>
      <c r="J141" s="36">
        <v>159802.74251174624</v>
      </c>
      <c r="K141" s="37">
        <v>659217.84654117771</v>
      </c>
      <c r="L141" s="240">
        <f>Yhteenveto[[#This Row],[Valtionosuus omarahoitusosuuden jälkeen (välisumma)]]+Yhteenveto[[#This Row],[Lisäosat yhteensä]]+Yhteenveto[[#This Row],[Valtionosuuteen tehtävät vähennykset ja lisäykset, netto]]</f>
        <v>3402303.4892835328</v>
      </c>
      <c r="M141" s="37">
        <v>2334459.7724910122</v>
      </c>
      <c r="N141" s="315">
        <f>SUM(Yhteenveto[[#This Row],[Valtionosuus ennen verotuloihin perustuvaa valtionosuuksien tasausta]]+Yhteenveto[[#This Row],[Verotuloihin perustuva valtionosuuksien tasaus]])</f>
        <v>5736763.2617745455</v>
      </c>
      <c r="O141" s="251">
        <v>1451098.1496431325</v>
      </c>
      <c r="P141" s="403">
        <f>SUM(Yhteenveto[[#This Row],[Kunnan  peruspalvelujen valtionosuus ]:[Veroperustemuutoksista johtuvien veromenetysten korvaus]])</f>
        <v>7187861.411417678</v>
      </c>
      <c r="Q141" s="37">
        <v>-33420.394980000012</v>
      </c>
      <c r="R141" s="355">
        <f>+Yhteenveto[[#This Row],[Kunnan  peruspalvelujen valtionosuus ]]+Yhteenveto[[#This Row],[Veroperustemuutoksista johtuvien veromenetysten korvaus]]+Yhteenveto[[#This Row],[Kotikuntakorvaus, netto]]</f>
        <v>7154441.0164376777</v>
      </c>
      <c r="S141" s="11"/>
      <c r="T141"/>
    </row>
    <row r="142" spans="1:20" ht="15">
      <c r="A142" s="35">
        <v>434</v>
      </c>
      <c r="B142" s="13" t="s">
        <v>148</v>
      </c>
      <c r="C142" s="15">
        <v>14643</v>
      </c>
      <c r="D142" s="15">
        <v>18869401.93</v>
      </c>
      <c r="E142" s="15">
        <v>5476733.6348711289</v>
      </c>
      <c r="F142" s="240">
        <f>Yhteenveto[[#This Row],[Ikärakenne, laskennallinen kustannus]]+Yhteenveto[[#This Row],[Muut laskennalliset kustannukset ]]</f>
        <v>24346135.564871129</v>
      </c>
      <c r="G142" s="336">
        <v>1359.93</v>
      </c>
      <c r="H142" s="17">
        <v>19913454.990000002</v>
      </c>
      <c r="I142" s="353">
        <f>Yhteenveto[[#This Row],[Laskennalliset kustannukset yhteensä]]-Yhteenveto[[#This Row],[Omarahoitusosuus, €]]</f>
        <v>4432680.5748711266</v>
      </c>
      <c r="J142" s="36">
        <v>405621.49364028074</v>
      </c>
      <c r="K142" s="37">
        <v>2746704.0847124658</v>
      </c>
      <c r="L142" s="240">
        <f>Yhteenveto[[#This Row],[Valtionosuus omarahoitusosuuden jälkeen (välisumma)]]+Yhteenveto[[#This Row],[Lisäosat yhteensä]]+Yhteenveto[[#This Row],[Valtionosuuteen tehtävät vähennykset ja lisäykset, netto]]</f>
        <v>7585006.1532238722</v>
      </c>
      <c r="M142" s="37">
        <v>1902749.2659568607</v>
      </c>
      <c r="N142" s="315">
        <f>SUM(Yhteenveto[[#This Row],[Valtionosuus ennen verotuloihin perustuvaa valtionosuuksien tasausta]]+Yhteenveto[[#This Row],[Verotuloihin perustuva valtionosuuksien tasaus]])</f>
        <v>9487755.4191807322</v>
      </c>
      <c r="O142" s="251">
        <v>2636959.544557672</v>
      </c>
      <c r="P142" s="403">
        <f>SUM(Yhteenveto[[#This Row],[Kunnan  peruspalvelujen valtionosuus ]:[Veroperustemuutoksista johtuvien veromenetysten korvaus]])</f>
        <v>12124714.963738404</v>
      </c>
      <c r="Q142" s="37">
        <v>908314.87379999971</v>
      </c>
      <c r="R142" s="355">
        <f>+Yhteenveto[[#This Row],[Kunnan  peruspalvelujen valtionosuus ]]+Yhteenveto[[#This Row],[Veroperustemuutoksista johtuvien veromenetysten korvaus]]+Yhteenveto[[#This Row],[Kotikuntakorvaus, netto]]</f>
        <v>13033029.837538404</v>
      </c>
      <c r="S142" s="11"/>
      <c r="T142"/>
    </row>
    <row r="143" spans="1:20" ht="15">
      <c r="A143" s="35">
        <v>435</v>
      </c>
      <c r="B143" s="13" t="s">
        <v>149</v>
      </c>
      <c r="C143" s="15">
        <v>703</v>
      </c>
      <c r="D143" s="15">
        <v>534809.81000000006</v>
      </c>
      <c r="E143" s="15">
        <v>332069.89285542798</v>
      </c>
      <c r="F143" s="240">
        <f>Yhteenveto[[#This Row],[Ikärakenne, laskennallinen kustannus]]+Yhteenveto[[#This Row],[Muut laskennalliset kustannukset ]]</f>
        <v>866879.70285542798</v>
      </c>
      <c r="G143" s="336">
        <v>1359.93</v>
      </c>
      <c r="H143" s="17">
        <v>956030.79</v>
      </c>
      <c r="I143" s="353">
        <f>Yhteenveto[[#This Row],[Laskennalliset kustannukset yhteensä]]-Yhteenveto[[#This Row],[Omarahoitusosuus, €]]</f>
        <v>-89151.087144572055</v>
      </c>
      <c r="J143" s="36">
        <v>208201.62701409817</v>
      </c>
      <c r="K143" s="37">
        <v>594709.11438943003</v>
      </c>
      <c r="L143" s="240">
        <f>Yhteenveto[[#This Row],[Valtionosuus omarahoitusosuuden jälkeen (välisumma)]]+Yhteenveto[[#This Row],[Lisäosat yhteensä]]+Yhteenveto[[#This Row],[Valtionosuuteen tehtävät vähennykset ja lisäykset, netto]]</f>
        <v>713759.6542589562</v>
      </c>
      <c r="M143" s="37">
        <v>2067.0961573630098</v>
      </c>
      <c r="N143" s="315">
        <f>SUM(Yhteenveto[[#This Row],[Valtionosuus ennen verotuloihin perustuvaa valtionosuuksien tasausta]]+Yhteenveto[[#This Row],[Verotuloihin perustuva valtionosuuksien tasaus]])</f>
        <v>715826.75041631924</v>
      </c>
      <c r="O143" s="251">
        <v>151925.542487278</v>
      </c>
      <c r="P143" s="403">
        <f>SUM(Yhteenveto[[#This Row],[Kunnan  peruspalvelujen valtionosuus ]:[Veroperustemuutoksista johtuvien veromenetysten korvaus]])</f>
        <v>867752.29290359723</v>
      </c>
      <c r="Q143" s="37">
        <v>-62319.294600000008</v>
      </c>
      <c r="R143" s="355">
        <f>+Yhteenveto[[#This Row],[Kunnan  peruspalvelujen valtionosuus ]]+Yhteenveto[[#This Row],[Veroperustemuutoksista johtuvien veromenetysten korvaus]]+Yhteenveto[[#This Row],[Kotikuntakorvaus, netto]]</f>
        <v>805432.99830359721</v>
      </c>
      <c r="S143" s="11"/>
      <c r="T143"/>
    </row>
    <row r="144" spans="1:20" ht="15">
      <c r="A144" s="35">
        <v>436</v>
      </c>
      <c r="B144" s="13" t="s">
        <v>150</v>
      </c>
      <c r="C144" s="15">
        <v>2018</v>
      </c>
      <c r="D144" s="15">
        <v>4904165.3699999992</v>
      </c>
      <c r="E144" s="15">
        <v>355014.18471514923</v>
      </c>
      <c r="F144" s="240">
        <f>Yhteenveto[[#This Row],[Ikärakenne, laskennallinen kustannus]]+Yhteenveto[[#This Row],[Muut laskennalliset kustannukset ]]</f>
        <v>5259179.5547151482</v>
      </c>
      <c r="G144" s="336">
        <v>1359.93</v>
      </c>
      <c r="H144" s="17">
        <v>2744338.74</v>
      </c>
      <c r="I144" s="353">
        <f>Yhteenveto[[#This Row],[Laskennalliset kustannukset yhteensä]]-Yhteenveto[[#This Row],[Omarahoitusosuus, €]]</f>
        <v>2514840.8147151479</v>
      </c>
      <c r="J144" s="36">
        <v>49768.960949693457</v>
      </c>
      <c r="K144" s="37">
        <v>323758.47459567449</v>
      </c>
      <c r="L144" s="240">
        <f>Yhteenveto[[#This Row],[Valtionosuus omarahoitusosuuden jälkeen (välisumma)]]+Yhteenveto[[#This Row],[Lisäosat yhteensä]]+Yhteenveto[[#This Row],[Valtionosuuteen tehtävät vähennykset ja lisäykset, netto]]</f>
        <v>2888368.2502605156</v>
      </c>
      <c r="M144" s="37">
        <v>1491646.479281636</v>
      </c>
      <c r="N144" s="315">
        <f>SUM(Yhteenveto[[#This Row],[Valtionosuus ennen verotuloihin perustuvaa valtionosuuksien tasausta]]+Yhteenveto[[#This Row],[Verotuloihin perustuva valtionosuuksien tasaus]])</f>
        <v>4380014.7295421511</v>
      </c>
      <c r="O144" s="251">
        <v>323531.59803770063</v>
      </c>
      <c r="P144" s="403">
        <f>SUM(Yhteenveto[[#This Row],[Kunnan  peruspalvelujen valtionosuus ]:[Veroperustemuutoksista johtuvien veromenetysten korvaus]])</f>
        <v>4703546.3275798522</v>
      </c>
      <c r="Q144" s="37">
        <v>-44872.866780000011</v>
      </c>
      <c r="R144" s="355">
        <f>+Yhteenveto[[#This Row],[Kunnan  peruspalvelujen valtionosuus ]]+Yhteenveto[[#This Row],[Veroperustemuutoksista johtuvien veromenetysten korvaus]]+Yhteenveto[[#This Row],[Kotikuntakorvaus, netto]]</f>
        <v>4658673.4607998524</v>
      </c>
      <c r="S144" s="11"/>
      <c r="T144"/>
    </row>
    <row r="145" spans="1:20" ht="15">
      <c r="A145" s="35">
        <v>440</v>
      </c>
      <c r="B145" s="13" t="s">
        <v>151</v>
      </c>
      <c r="C145" s="15">
        <v>5622</v>
      </c>
      <c r="D145" s="15">
        <v>14972828.210000001</v>
      </c>
      <c r="E145" s="15">
        <v>2637852.7783786086</v>
      </c>
      <c r="F145" s="240">
        <f>Yhteenveto[[#This Row],[Ikärakenne, laskennallinen kustannus]]+Yhteenveto[[#This Row],[Muut laskennalliset kustannukset ]]</f>
        <v>17610680.98837861</v>
      </c>
      <c r="G145" s="336">
        <v>1359.93</v>
      </c>
      <c r="H145" s="17">
        <v>7645526.46</v>
      </c>
      <c r="I145" s="353">
        <f>Yhteenveto[[#This Row],[Laskennalliset kustannukset yhteensä]]-Yhteenveto[[#This Row],[Omarahoitusosuus, €]]</f>
        <v>9965154.5283786096</v>
      </c>
      <c r="J145" s="36">
        <v>244822.4293593796</v>
      </c>
      <c r="K145" s="37">
        <v>-2888585.6939424425</v>
      </c>
      <c r="L145" s="240">
        <f>Yhteenveto[[#This Row],[Valtionosuus omarahoitusosuuden jälkeen (välisumma)]]+Yhteenveto[[#This Row],[Lisäosat yhteensä]]+Yhteenveto[[#This Row],[Valtionosuuteen tehtävät vähennykset ja lisäykset, netto]]</f>
        <v>7321391.2637955472</v>
      </c>
      <c r="M145" s="37">
        <v>3227863.0019341353</v>
      </c>
      <c r="N145" s="315">
        <f>SUM(Yhteenveto[[#This Row],[Valtionosuus ennen verotuloihin perustuvaa valtionosuuksien tasausta]]+Yhteenveto[[#This Row],[Verotuloihin perustuva valtionosuuksien tasaus]])</f>
        <v>10549254.265729683</v>
      </c>
      <c r="O145" s="251">
        <v>755028.91815889569</v>
      </c>
      <c r="P145" s="403">
        <f>SUM(Yhteenveto[[#This Row],[Kunnan  peruspalvelujen valtionosuus ]:[Veroperustemuutoksista johtuvien veromenetysten korvaus]])</f>
        <v>11304283.183888579</v>
      </c>
      <c r="Q145" s="37">
        <v>-184578.14939999999</v>
      </c>
      <c r="R145" s="355">
        <f>+Yhteenveto[[#This Row],[Kunnan  peruspalvelujen valtionosuus ]]+Yhteenveto[[#This Row],[Veroperustemuutoksista johtuvien veromenetysten korvaus]]+Yhteenveto[[#This Row],[Kotikuntakorvaus, netto]]</f>
        <v>11119705.034488579</v>
      </c>
      <c r="S145" s="11"/>
      <c r="T145"/>
    </row>
    <row r="146" spans="1:20" ht="15">
      <c r="A146" s="35">
        <v>441</v>
      </c>
      <c r="B146" s="13" t="s">
        <v>152</v>
      </c>
      <c r="C146" s="15">
        <v>4473</v>
      </c>
      <c r="D146" s="15">
        <v>5095076.9800000004</v>
      </c>
      <c r="E146" s="15">
        <v>1260231.6074260357</v>
      </c>
      <c r="F146" s="240">
        <f>Yhteenveto[[#This Row],[Ikärakenne, laskennallinen kustannus]]+Yhteenveto[[#This Row],[Muut laskennalliset kustannukset ]]</f>
        <v>6355308.5874260366</v>
      </c>
      <c r="G146" s="336">
        <v>1359.93</v>
      </c>
      <c r="H146" s="17">
        <v>6082966.8900000006</v>
      </c>
      <c r="I146" s="353">
        <f>Yhteenveto[[#This Row],[Laskennalliset kustannukset yhteensä]]-Yhteenveto[[#This Row],[Omarahoitusosuus, €]]</f>
        <v>272341.697426036</v>
      </c>
      <c r="J146" s="36">
        <v>300996.0944881505</v>
      </c>
      <c r="K146" s="37">
        <v>-1147885.0712754261</v>
      </c>
      <c r="L146" s="240">
        <f>Yhteenveto[[#This Row],[Valtionosuus omarahoitusosuuden jälkeen (välisumma)]]+Yhteenveto[[#This Row],[Lisäosat yhteensä]]+Yhteenveto[[#This Row],[Valtionosuuteen tehtävät vähennykset ja lisäykset, netto]]</f>
        <v>-574547.27936123963</v>
      </c>
      <c r="M146" s="37">
        <v>823355.83890410641</v>
      </c>
      <c r="N146" s="315">
        <f>SUM(Yhteenveto[[#This Row],[Valtionosuus ennen verotuloihin perustuvaa valtionosuuksien tasausta]]+Yhteenveto[[#This Row],[Verotuloihin perustuva valtionosuuksien tasaus]])</f>
        <v>248808.55954286677</v>
      </c>
      <c r="O146" s="251">
        <v>894431.67918291804</v>
      </c>
      <c r="P146" s="403">
        <f>SUM(Yhteenveto[[#This Row],[Kunnan  peruspalvelujen valtionosuus ]:[Veroperustemuutoksista johtuvien veromenetysten korvaus]])</f>
        <v>1143240.2387257847</v>
      </c>
      <c r="Q146" s="37">
        <v>-27768.525780000011</v>
      </c>
      <c r="R146" s="355">
        <f>+Yhteenveto[[#This Row],[Kunnan  peruspalvelujen valtionosuus ]]+Yhteenveto[[#This Row],[Veroperustemuutoksista johtuvien veromenetysten korvaus]]+Yhteenveto[[#This Row],[Kotikuntakorvaus, netto]]</f>
        <v>1115471.7129457847</v>
      </c>
      <c r="S146" s="11"/>
      <c r="T146"/>
    </row>
    <row r="147" spans="1:20" ht="15">
      <c r="A147" s="35">
        <v>444</v>
      </c>
      <c r="B147" s="13" t="s">
        <v>153</v>
      </c>
      <c r="C147" s="15">
        <v>45988</v>
      </c>
      <c r="D147" s="15">
        <v>68933175.219999999</v>
      </c>
      <c r="E147" s="15">
        <v>10330344.435270147</v>
      </c>
      <c r="F147" s="240">
        <f>Yhteenveto[[#This Row],[Ikärakenne, laskennallinen kustannus]]+Yhteenveto[[#This Row],[Muut laskennalliset kustannukset ]]</f>
        <v>79263519.655270144</v>
      </c>
      <c r="G147" s="336">
        <v>1359.93</v>
      </c>
      <c r="H147" s="17">
        <v>62540460.840000004</v>
      </c>
      <c r="I147" s="353">
        <f>Yhteenveto[[#This Row],[Laskennalliset kustannukset yhteensä]]-Yhteenveto[[#This Row],[Omarahoitusosuus, €]]</f>
        <v>16723058.815270141</v>
      </c>
      <c r="J147" s="36">
        <v>1267063.9996370526</v>
      </c>
      <c r="K147" s="37">
        <v>1862721.0110336803</v>
      </c>
      <c r="L147" s="240">
        <f>Yhteenveto[[#This Row],[Valtionosuus omarahoitusosuuden jälkeen (välisumma)]]+Yhteenveto[[#This Row],[Lisäosat yhteensä]]+Yhteenveto[[#This Row],[Valtionosuuteen tehtävät vähennykset ja lisäykset, netto]]</f>
        <v>19852843.825940873</v>
      </c>
      <c r="M147" s="37">
        <v>6844568.8171345452</v>
      </c>
      <c r="N147" s="315">
        <f>SUM(Yhteenveto[[#This Row],[Valtionosuus ennen verotuloihin perustuvaa valtionosuuksien tasausta]]+Yhteenveto[[#This Row],[Verotuloihin perustuva valtionosuuksien tasaus]])</f>
        <v>26697412.643075418</v>
      </c>
      <c r="O147" s="251">
        <v>7224175.9161620373</v>
      </c>
      <c r="P147" s="403">
        <f>SUM(Yhteenveto[[#This Row],[Kunnan  peruspalvelujen valtionosuus ]:[Veroperustemuutoksista johtuvien veromenetysten korvaus]])</f>
        <v>33921588.559237458</v>
      </c>
      <c r="Q147" s="37">
        <v>2508637.1757780006</v>
      </c>
      <c r="R147" s="355">
        <f>+Yhteenveto[[#This Row],[Kunnan  peruspalvelujen valtionosuus ]]+Yhteenveto[[#This Row],[Veroperustemuutoksista johtuvien veromenetysten korvaus]]+Yhteenveto[[#This Row],[Kotikuntakorvaus, netto]]</f>
        <v>36430225.735015459</v>
      </c>
      <c r="S147" s="11"/>
      <c r="T147"/>
    </row>
    <row r="148" spans="1:20" ht="15">
      <c r="A148" s="35">
        <v>445</v>
      </c>
      <c r="B148" s="13" t="s">
        <v>154</v>
      </c>
      <c r="C148" s="15">
        <v>15086</v>
      </c>
      <c r="D148" s="15">
        <v>21307505.330000002</v>
      </c>
      <c r="E148" s="15">
        <v>10998964.924378218</v>
      </c>
      <c r="F148" s="240">
        <f>Yhteenveto[[#This Row],[Ikärakenne, laskennallinen kustannus]]+Yhteenveto[[#This Row],[Muut laskennalliset kustannukset ]]</f>
        <v>32306470.254378222</v>
      </c>
      <c r="G148" s="336">
        <v>1359.93</v>
      </c>
      <c r="H148" s="17">
        <v>20515903.98</v>
      </c>
      <c r="I148" s="353">
        <f>Yhteenveto[[#This Row],[Laskennalliset kustannukset yhteensä]]-Yhteenveto[[#This Row],[Omarahoitusosuus, €]]</f>
        <v>11790566.274378221</v>
      </c>
      <c r="J148" s="36">
        <v>407945.89626856137</v>
      </c>
      <c r="K148" s="37">
        <v>-4358696.9685529284</v>
      </c>
      <c r="L148" s="240">
        <f>Yhteenveto[[#This Row],[Valtionosuus omarahoitusosuuden jälkeen (välisumma)]]+Yhteenveto[[#This Row],[Lisäosat yhteensä]]+Yhteenveto[[#This Row],[Valtionosuuteen tehtävät vähennykset ja lisäykset, netto]]</f>
        <v>7839815.2020938545</v>
      </c>
      <c r="M148" s="37">
        <v>871155.191180169</v>
      </c>
      <c r="N148" s="315">
        <f>SUM(Yhteenveto[[#This Row],[Valtionosuus ennen verotuloihin perustuvaa valtionosuuksien tasausta]]+Yhteenveto[[#This Row],[Verotuloihin perustuva valtionosuuksien tasaus]])</f>
        <v>8710970.3932740241</v>
      </c>
      <c r="O148" s="251">
        <v>2386424.5004629069</v>
      </c>
      <c r="P148" s="403">
        <f>SUM(Yhteenveto[[#This Row],[Kunnan  peruspalvelujen valtionosuus ]:[Veroperustemuutoksista johtuvien veromenetysten korvaus]])</f>
        <v>11097394.893736931</v>
      </c>
      <c r="Q148" s="37">
        <v>-11437.59845999995</v>
      </c>
      <c r="R148" s="355">
        <f>+Yhteenveto[[#This Row],[Kunnan  peruspalvelujen valtionosuus ]]+Yhteenveto[[#This Row],[Veroperustemuutoksista johtuvien veromenetysten korvaus]]+Yhteenveto[[#This Row],[Kotikuntakorvaus, netto]]</f>
        <v>11085957.295276931</v>
      </c>
      <c r="S148" s="11"/>
      <c r="T148"/>
    </row>
    <row r="149" spans="1:20" ht="15">
      <c r="A149" s="35">
        <v>475</v>
      </c>
      <c r="B149" s="13" t="s">
        <v>155</v>
      </c>
      <c r="C149" s="15">
        <v>5487</v>
      </c>
      <c r="D149" s="15">
        <v>7843965.3699999992</v>
      </c>
      <c r="E149" s="15">
        <v>4654956.1723899692</v>
      </c>
      <c r="F149" s="240">
        <f>Yhteenveto[[#This Row],[Ikärakenne, laskennallinen kustannus]]+Yhteenveto[[#This Row],[Muut laskennalliset kustannukset ]]</f>
        <v>12498921.542389968</v>
      </c>
      <c r="G149" s="336">
        <v>1359.93</v>
      </c>
      <c r="H149" s="17">
        <v>7461935.9100000001</v>
      </c>
      <c r="I149" s="353">
        <f>Yhteenveto[[#This Row],[Laskennalliset kustannukset yhteensä]]-Yhteenveto[[#This Row],[Omarahoitusosuus, €]]</f>
        <v>5036985.6323899683</v>
      </c>
      <c r="J149" s="36">
        <v>176476.63382925553</v>
      </c>
      <c r="K149" s="37">
        <v>-2360969.660653478</v>
      </c>
      <c r="L149" s="240">
        <f>Yhteenveto[[#This Row],[Valtionosuus omarahoitusosuuden jälkeen (välisumma)]]+Yhteenveto[[#This Row],[Lisäosat yhteensä]]+Yhteenveto[[#This Row],[Valtionosuuteen tehtävät vähennykset ja lisäykset, netto]]</f>
        <v>2852492.6055657458</v>
      </c>
      <c r="M149" s="37">
        <v>1865512.1229468239</v>
      </c>
      <c r="N149" s="315">
        <f>SUM(Yhteenveto[[#This Row],[Valtionosuus ennen verotuloihin perustuvaa valtionosuuksien tasausta]]+Yhteenveto[[#This Row],[Verotuloihin perustuva valtionosuuksien tasaus]])</f>
        <v>4718004.7285125703</v>
      </c>
      <c r="O149" s="251">
        <v>1105585.6937992244</v>
      </c>
      <c r="P149" s="403">
        <f>SUM(Yhteenveto[[#This Row],[Kunnan  peruspalvelujen valtionosuus ]:[Veroperustemuutoksista johtuvien veromenetysten korvaus]])</f>
        <v>5823590.4223117949</v>
      </c>
      <c r="Q149" s="37">
        <v>629157.15534000017</v>
      </c>
      <c r="R149" s="355">
        <f>+Yhteenveto[[#This Row],[Kunnan  peruspalvelujen valtionosuus ]]+Yhteenveto[[#This Row],[Veroperustemuutoksista johtuvien veromenetysten korvaus]]+Yhteenveto[[#This Row],[Kotikuntakorvaus, netto]]</f>
        <v>6452747.577651795</v>
      </c>
      <c r="S149" s="11"/>
      <c r="T149"/>
    </row>
    <row r="150" spans="1:20" ht="15">
      <c r="A150" s="35">
        <v>480</v>
      </c>
      <c r="B150" s="13" t="s">
        <v>156</v>
      </c>
      <c r="C150" s="15">
        <v>1990</v>
      </c>
      <c r="D150" s="15">
        <v>2870420.85</v>
      </c>
      <c r="E150" s="15">
        <v>388846.25971952977</v>
      </c>
      <c r="F150" s="240">
        <f>Yhteenveto[[#This Row],[Ikärakenne, laskennallinen kustannus]]+Yhteenveto[[#This Row],[Muut laskennalliset kustannukset ]]</f>
        <v>3259267.1097195297</v>
      </c>
      <c r="G150" s="336">
        <v>1359.93</v>
      </c>
      <c r="H150" s="17">
        <v>2706260.7</v>
      </c>
      <c r="I150" s="353">
        <f>Yhteenveto[[#This Row],[Laskennalliset kustannukset yhteensä]]-Yhteenveto[[#This Row],[Omarahoitusosuus, €]]</f>
        <v>553006.40971952956</v>
      </c>
      <c r="J150" s="36">
        <v>39955.636749922181</v>
      </c>
      <c r="K150" s="37">
        <v>242749.93960264398</v>
      </c>
      <c r="L150" s="240">
        <f>Yhteenveto[[#This Row],[Valtionosuus omarahoitusosuuden jälkeen (välisumma)]]+Yhteenveto[[#This Row],[Lisäosat yhteensä]]+Yhteenveto[[#This Row],[Valtionosuuteen tehtävät vähennykset ja lisäykset, netto]]</f>
        <v>835711.98607209569</v>
      </c>
      <c r="M150" s="37">
        <v>966329.45761109353</v>
      </c>
      <c r="N150" s="315">
        <f>SUM(Yhteenveto[[#This Row],[Valtionosuus ennen verotuloihin perustuvaa valtionosuuksien tasausta]]+Yhteenveto[[#This Row],[Verotuloihin perustuva valtionosuuksien tasaus]])</f>
        <v>1802041.4436831893</v>
      </c>
      <c r="O150" s="251">
        <v>434726.18160574726</v>
      </c>
      <c r="P150" s="403">
        <f>SUM(Yhteenveto[[#This Row],[Kunnan  peruspalvelujen valtionosuus ]:[Veroperustemuutoksista johtuvien veromenetysten korvaus]])</f>
        <v>2236767.6252889368</v>
      </c>
      <c r="Q150" s="37">
        <v>-634868.51789999986</v>
      </c>
      <c r="R150" s="355">
        <f>+Yhteenveto[[#This Row],[Kunnan  peruspalvelujen valtionosuus ]]+Yhteenveto[[#This Row],[Veroperustemuutoksista johtuvien veromenetysten korvaus]]+Yhteenveto[[#This Row],[Kotikuntakorvaus, netto]]</f>
        <v>1601899.1073889369</v>
      </c>
      <c r="S150" s="11"/>
      <c r="T150"/>
    </row>
    <row r="151" spans="1:20" ht="15">
      <c r="A151" s="35">
        <v>481</v>
      </c>
      <c r="B151" s="13" t="s">
        <v>157</v>
      </c>
      <c r="C151" s="15">
        <v>9612</v>
      </c>
      <c r="D151" s="15">
        <v>17793750.710000001</v>
      </c>
      <c r="E151" s="15">
        <v>1029278.7368219591</v>
      </c>
      <c r="F151" s="240">
        <f>Yhteenveto[[#This Row],[Ikärakenne, laskennallinen kustannus]]+Yhteenveto[[#This Row],[Muut laskennalliset kustannukset ]]</f>
        <v>18823029.446821962</v>
      </c>
      <c r="G151" s="336">
        <v>1359.93</v>
      </c>
      <c r="H151" s="17">
        <v>13071647.16</v>
      </c>
      <c r="I151" s="353">
        <f>Yhteenveto[[#This Row],[Laskennalliset kustannukset yhteensä]]-Yhteenveto[[#This Row],[Omarahoitusosuus, €]]</f>
        <v>5751382.2868219614</v>
      </c>
      <c r="J151" s="36">
        <v>278191.14388130326</v>
      </c>
      <c r="K151" s="37">
        <v>-131333.50660806816</v>
      </c>
      <c r="L151" s="240">
        <f>Yhteenveto[[#This Row],[Valtionosuus omarahoitusosuuden jälkeen (välisumma)]]+Yhteenveto[[#This Row],[Lisäosat yhteensä]]+Yhteenveto[[#This Row],[Valtionosuuteen tehtävät vähennykset ja lisäykset, netto]]</f>
        <v>5898239.9240951966</v>
      </c>
      <c r="M151" s="37">
        <v>1142910.0492293406</v>
      </c>
      <c r="N151" s="315">
        <f>SUM(Yhteenveto[[#This Row],[Valtionosuus ennen verotuloihin perustuvaa valtionosuuksien tasausta]]+Yhteenveto[[#This Row],[Verotuloihin perustuva valtionosuuksien tasaus]])</f>
        <v>7041149.9733245373</v>
      </c>
      <c r="O151" s="251">
        <v>1262495.7103223633</v>
      </c>
      <c r="P151" s="403">
        <f>SUM(Yhteenveto[[#This Row],[Kunnan  peruspalvelujen valtionosuus ]:[Veroperustemuutoksista johtuvien veromenetysten korvaus]])</f>
        <v>8303645.6836469006</v>
      </c>
      <c r="Q151" s="37">
        <v>-154489.38257999992</v>
      </c>
      <c r="R151" s="355">
        <f>+Yhteenveto[[#This Row],[Kunnan  peruspalvelujen valtionosuus ]]+Yhteenveto[[#This Row],[Veroperustemuutoksista johtuvien veromenetysten korvaus]]+Yhteenveto[[#This Row],[Kotikuntakorvaus, netto]]</f>
        <v>8149156.3010669006</v>
      </c>
      <c r="S151" s="11"/>
      <c r="T151"/>
    </row>
    <row r="152" spans="1:20" ht="15">
      <c r="A152" s="35">
        <v>483</v>
      </c>
      <c r="B152" s="13" t="s">
        <v>158</v>
      </c>
      <c r="C152" s="15">
        <v>1076</v>
      </c>
      <c r="D152" s="15">
        <v>2427785.21</v>
      </c>
      <c r="E152" s="15">
        <v>271779.47868146375</v>
      </c>
      <c r="F152" s="240">
        <f>Yhteenveto[[#This Row],[Ikärakenne, laskennallinen kustannus]]+Yhteenveto[[#This Row],[Muut laskennalliset kustannukset ]]</f>
        <v>2699564.6886814637</v>
      </c>
      <c r="G152" s="336">
        <v>1359.93</v>
      </c>
      <c r="H152" s="17">
        <v>1463284.6800000002</v>
      </c>
      <c r="I152" s="353">
        <f>Yhteenveto[[#This Row],[Laskennalliset kustannukset yhteensä]]-Yhteenveto[[#This Row],[Omarahoitusosuus, €]]</f>
        <v>1236280.0086814635</v>
      </c>
      <c r="J152" s="36">
        <v>49462.85077643847</v>
      </c>
      <c r="K152" s="37">
        <v>-335857.38100304868</v>
      </c>
      <c r="L152" s="240">
        <f>Yhteenveto[[#This Row],[Valtionosuus omarahoitusosuuden jälkeen (välisumma)]]+Yhteenveto[[#This Row],[Lisäosat yhteensä]]+Yhteenveto[[#This Row],[Valtionosuuteen tehtävät vähennykset ja lisäykset, netto]]</f>
        <v>949885.47845485318</v>
      </c>
      <c r="M152" s="37">
        <v>956844.29911624372</v>
      </c>
      <c r="N152" s="315">
        <f>SUM(Yhteenveto[[#This Row],[Valtionosuus ennen verotuloihin perustuvaa valtionosuuksien tasausta]]+Yhteenveto[[#This Row],[Verotuloihin perustuva valtionosuuksien tasaus]])</f>
        <v>1906729.777571097</v>
      </c>
      <c r="O152" s="251">
        <v>241773.01546562792</v>
      </c>
      <c r="P152" s="403">
        <f>SUM(Yhteenveto[[#This Row],[Kunnan  peruspalvelujen valtionosuus ]:[Veroperustemuutoksista johtuvien veromenetysten korvaus]])</f>
        <v>2148502.7930367249</v>
      </c>
      <c r="Q152" s="37">
        <v>-11898.671999999999</v>
      </c>
      <c r="R152" s="355">
        <f>+Yhteenveto[[#This Row],[Kunnan  peruspalvelujen valtionosuus ]]+Yhteenveto[[#This Row],[Veroperustemuutoksista johtuvien veromenetysten korvaus]]+Yhteenveto[[#This Row],[Kotikuntakorvaus, netto]]</f>
        <v>2136604.1210367251</v>
      </c>
      <c r="S152" s="11"/>
      <c r="T152"/>
    </row>
    <row r="153" spans="1:20" ht="15">
      <c r="A153" s="35">
        <v>484</v>
      </c>
      <c r="B153" s="13" t="s">
        <v>159</v>
      </c>
      <c r="C153" s="15">
        <v>3055</v>
      </c>
      <c r="D153" s="15">
        <v>4136165.9099999997</v>
      </c>
      <c r="E153" s="15">
        <v>733367.71541732736</v>
      </c>
      <c r="F153" s="240">
        <f>Yhteenveto[[#This Row],[Ikärakenne, laskennallinen kustannus]]+Yhteenveto[[#This Row],[Muut laskennalliset kustannukset ]]</f>
        <v>4869533.6254173275</v>
      </c>
      <c r="G153" s="336">
        <v>1359.93</v>
      </c>
      <c r="H153" s="17">
        <v>4154586.1500000004</v>
      </c>
      <c r="I153" s="353">
        <f>Yhteenveto[[#This Row],[Laskennalliset kustannukset yhteensä]]-Yhteenveto[[#This Row],[Omarahoitusosuus, €]]</f>
        <v>714947.47541732714</v>
      </c>
      <c r="J153" s="36">
        <v>239596.52851894827</v>
      </c>
      <c r="K153" s="37">
        <v>-340771.04672501772</v>
      </c>
      <c r="L153" s="240">
        <f>Yhteenveto[[#This Row],[Valtionosuus omarahoitusosuuden jälkeen (välisumma)]]+Yhteenveto[[#This Row],[Lisäosat yhteensä]]+Yhteenveto[[#This Row],[Valtionosuuteen tehtävät vähennykset ja lisäykset, netto]]</f>
        <v>613772.95721125766</v>
      </c>
      <c r="M153" s="37">
        <v>-23653.424522994184</v>
      </c>
      <c r="N153" s="315">
        <f>SUM(Yhteenveto[[#This Row],[Valtionosuus ennen verotuloihin perustuvaa valtionosuuksien tasausta]]+Yhteenveto[[#This Row],[Verotuloihin perustuva valtionosuuksien tasaus]])</f>
        <v>590119.53268826345</v>
      </c>
      <c r="O153" s="251">
        <v>607771.47088380624</v>
      </c>
      <c r="P153" s="403">
        <f>SUM(Yhteenveto[[#This Row],[Kunnan  peruspalvelujen valtionosuus ]:[Veroperustemuutoksista johtuvien veromenetysten korvaus]])</f>
        <v>1197891.0035720696</v>
      </c>
      <c r="Q153" s="37">
        <v>53544.024000000005</v>
      </c>
      <c r="R153" s="355">
        <f>+Yhteenveto[[#This Row],[Kunnan  peruspalvelujen valtionosuus ]]+Yhteenveto[[#This Row],[Veroperustemuutoksista johtuvien veromenetysten korvaus]]+Yhteenveto[[#This Row],[Kotikuntakorvaus, netto]]</f>
        <v>1251435.0275720695</v>
      </c>
      <c r="S153" s="11"/>
      <c r="T153"/>
    </row>
    <row r="154" spans="1:20" ht="15">
      <c r="A154" s="35">
        <v>489</v>
      </c>
      <c r="B154" s="13" t="s">
        <v>160</v>
      </c>
      <c r="C154" s="15">
        <v>1835</v>
      </c>
      <c r="D154" s="15">
        <v>1768597.4200000002</v>
      </c>
      <c r="E154" s="15">
        <v>672452.73270049051</v>
      </c>
      <c r="F154" s="240">
        <f>Yhteenveto[[#This Row],[Ikärakenne, laskennallinen kustannus]]+Yhteenveto[[#This Row],[Muut laskennalliset kustannukset ]]</f>
        <v>2441050.1527004908</v>
      </c>
      <c r="G154" s="336">
        <v>1359.93</v>
      </c>
      <c r="H154" s="17">
        <v>2495471.5500000003</v>
      </c>
      <c r="I154" s="353">
        <f>Yhteenveto[[#This Row],[Laskennalliset kustannukset yhteensä]]-Yhteenveto[[#This Row],[Omarahoitusosuus, €]]</f>
        <v>-54421.397299509495</v>
      </c>
      <c r="J154" s="36">
        <v>237475.90014986144</v>
      </c>
      <c r="K154" s="37">
        <v>1097634.6896525112</v>
      </c>
      <c r="L154" s="240">
        <f>Yhteenveto[[#This Row],[Valtionosuus omarahoitusosuuden jälkeen (välisumma)]]+Yhteenveto[[#This Row],[Lisäosat yhteensä]]+Yhteenveto[[#This Row],[Valtionosuuteen tehtävät vähennykset ja lisäykset, netto]]</f>
        <v>1280689.192502863</v>
      </c>
      <c r="M154" s="37">
        <v>713914.41446735302</v>
      </c>
      <c r="N154" s="315">
        <f>SUM(Yhteenveto[[#This Row],[Valtionosuus ennen verotuloihin perustuvaa valtionosuuksien tasausta]]+Yhteenveto[[#This Row],[Verotuloihin perustuva valtionosuuksien tasaus]])</f>
        <v>1994603.6069702161</v>
      </c>
      <c r="O154" s="251">
        <v>426527.30960735946</v>
      </c>
      <c r="P154" s="403">
        <f>SUM(Yhteenveto[[#This Row],[Kunnan  peruspalvelujen valtionosuus ]:[Veroperustemuutoksista johtuvien veromenetysten korvaus]])</f>
        <v>2421130.9165775757</v>
      </c>
      <c r="Q154" s="37">
        <v>-1239767.2557000001</v>
      </c>
      <c r="R154" s="355">
        <f>+Yhteenveto[[#This Row],[Kunnan  peruspalvelujen valtionosuus ]]+Yhteenveto[[#This Row],[Veroperustemuutoksista johtuvien veromenetysten korvaus]]+Yhteenveto[[#This Row],[Kotikuntakorvaus, netto]]</f>
        <v>1181363.6608775756</v>
      </c>
      <c r="S154" s="11"/>
      <c r="T154"/>
    </row>
    <row r="155" spans="1:20" ht="15">
      <c r="A155" s="35">
        <v>491</v>
      </c>
      <c r="B155" s="13" t="s">
        <v>161</v>
      </c>
      <c r="C155" s="15">
        <v>52122</v>
      </c>
      <c r="D155" s="15">
        <v>68416312.810000002</v>
      </c>
      <c r="E155" s="15">
        <v>10184376.934966136</v>
      </c>
      <c r="F155" s="240">
        <f>Yhteenveto[[#This Row],[Ikärakenne, laskennallinen kustannus]]+Yhteenveto[[#This Row],[Muut laskennalliset kustannukset ]]</f>
        <v>78600689.744966134</v>
      </c>
      <c r="G155" s="336">
        <v>1359.93</v>
      </c>
      <c r="H155" s="17">
        <v>70882271.460000008</v>
      </c>
      <c r="I155" s="353">
        <f>Yhteenveto[[#This Row],[Laskennalliset kustannukset yhteensä]]-Yhteenveto[[#This Row],[Omarahoitusosuus, €]]</f>
        <v>7718418.2849661261</v>
      </c>
      <c r="J155" s="36">
        <v>1703050.3256646753</v>
      </c>
      <c r="K155" s="37">
        <v>-18154082.120964676</v>
      </c>
      <c r="L155" s="240">
        <f>Yhteenveto[[#This Row],[Valtionosuus omarahoitusosuuden jälkeen (välisumma)]]+Yhteenveto[[#This Row],[Lisäosat yhteensä]]+Yhteenveto[[#This Row],[Valtionosuuteen tehtävät vähennykset ja lisäykset, netto]]</f>
        <v>-8732613.5103338752</v>
      </c>
      <c r="M155" s="37">
        <v>9887140.1855709888</v>
      </c>
      <c r="N155" s="315">
        <f>SUM(Yhteenveto[[#This Row],[Valtionosuus ennen verotuloihin perustuvaa valtionosuuksien tasausta]]+Yhteenveto[[#This Row],[Verotuloihin perustuva valtionosuuksien tasaus]])</f>
        <v>1154526.6752371136</v>
      </c>
      <c r="O155" s="251">
        <v>8906554.4027713668</v>
      </c>
      <c r="P155" s="403">
        <f>SUM(Yhteenveto[[#This Row],[Kunnan  peruspalvelujen valtionosuus ]:[Veroperustemuutoksista johtuvien veromenetysten korvaus]])</f>
        <v>10061081.07800848</v>
      </c>
      <c r="Q155" s="37">
        <v>123244.95724199992</v>
      </c>
      <c r="R155" s="355">
        <f>+Yhteenveto[[#This Row],[Kunnan  peruspalvelujen valtionosuus ]]+Yhteenveto[[#This Row],[Veroperustemuutoksista johtuvien veromenetysten korvaus]]+Yhteenveto[[#This Row],[Kotikuntakorvaus, netto]]</f>
        <v>10184326.035250481</v>
      </c>
      <c r="S155" s="11"/>
      <c r="T155"/>
    </row>
    <row r="156" spans="1:20" ht="15">
      <c r="A156" s="35">
        <v>494</v>
      </c>
      <c r="B156" s="13" t="s">
        <v>162</v>
      </c>
      <c r="C156" s="15">
        <v>8909</v>
      </c>
      <c r="D156" s="15">
        <v>19087206.920000002</v>
      </c>
      <c r="E156" s="15">
        <v>1531808.0587212413</v>
      </c>
      <c r="F156" s="240">
        <f>Yhteenveto[[#This Row],[Ikärakenne, laskennallinen kustannus]]+Yhteenveto[[#This Row],[Muut laskennalliset kustannukset ]]</f>
        <v>20619014.978721242</v>
      </c>
      <c r="G156" s="336">
        <v>1359.93</v>
      </c>
      <c r="H156" s="17">
        <v>12115616.370000001</v>
      </c>
      <c r="I156" s="353">
        <f>Yhteenveto[[#This Row],[Laskennalliset kustannukset yhteensä]]-Yhteenveto[[#This Row],[Omarahoitusosuus, €]]</f>
        <v>8503398.6087212414</v>
      </c>
      <c r="J156" s="36">
        <v>279866.60770608817</v>
      </c>
      <c r="K156" s="37">
        <v>-3638680.6369237336</v>
      </c>
      <c r="L156" s="240">
        <f>Yhteenveto[[#This Row],[Valtionosuus omarahoitusosuuden jälkeen (välisumma)]]+Yhteenveto[[#This Row],[Lisäosat yhteensä]]+Yhteenveto[[#This Row],[Valtionosuuteen tehtävät vähennykset ja lisäykset, netto]]</f>
        <v>5144584.5795035958</v>
      </c>
      <c r="M156" s="37">
        <v>5382582.1021825271</v>
      </c>
      <c r="N156" s="315">
        <f>SUM(Yhteenveto[[#This Row],[Valtionosuus ennen verotuloihin perustuvaa valtionosuuksien tasausta]]+Yhteenveto[[#This Row],[Verotuloihin perustuva valtionosuuksien tasaus]])</f>
        <v>10527166.681686122</v>
      </c>
      <c r="O156" s="251">
        <v>1357802.8644019193</v>
      </c>
      <c r="P156" s="403">
        <f>SUM(Yhteenveto[[#This Row],[Kunnan  peruspalvelujen valtionosuus ]:[Veroperustemuutoksista johtuvien veromenetysten korvaus]])</f>
        <v>11884969.546088042</v>
      </c>
      <c r="Q156" s="37">
        <v>66721.803240000008</v>
      </c>
      <c r="R156" s="355">
        <f>+Yhteenveto[[#This Row],[Kunnan  peruspalvelujen valtionosuus ]]+Yhteenveto[[#This Row],[Veroperustemuutoksista johtuvien veromenetysten korvaus]]+Yhteenveto[[#This Row],[Kotikuntakorvaus, netto]]</f>
        <v>11951691.349328041</v>
      </c>
      <c r="S156" s="11"/>
      <c r="T156"/>
    </row>
    <row r="157" spans="1:20" ht="15">
      <c r="A157" s="35">
        <v>495</v>
      </c>
      <c r="B157" s="13" t="s">
        <v>163</v>
      </c>
      <c r="C157" s="15">
        <v>1488</v>
      </c>
      <c r="D157" s="15">
        <v>1825697.06</v>
      </c>
      <c r="E157" s="15">
        <v>735317.83507276734</v>
      </c>
      <c r="F157" s="240">
        <f>Yhteenveto[[#This Row],[Ikärakenne, laskennallinen kustannus]]+Yhteenveto[[#This Row],[Muut laskennalliset kustannukset ]]</f>
        <v>2561014.8950727675</v>
      </c>
      <c r="G157" s="336">
        <v>1359.93</v>
      </c>
      <c r="H157" s="17">
        <v>2023575.84</v>
      </c>
      <c r="I157" s="353">
        <f>Yhteenveto[[#This Row],[Laskennalliset kustannukset yhteensä]]-Yhteenveto[[#This Row],[Omarahoitusosuus, €]]</f>
        <v>537439.05507276743</v>
      </c>
      <c r="J157" s="36">
        <v>119576.6530560166</v>
      </c>
      <c r="K157" s="37">
        <v>295477.01567996381</v>
      </c>
      <c r="L157" s="240">
        <f>Yhteenveto[[#This Row],[Valtionosuus omarahoitusosuuden jälkeen (välisumma)]]+Yhteenveto[[#This Row],[Lisäosat yhteensä]]+Yhteenveto[[#This Row],[Valtionosuuteen tehtävät vähennykset ja lisäykset, netto]]</f>
        <v>952492.72380874795</v>
      </c>
      <c r="M157" s="37">
        <v>-703.58796887334699</v>
      </c>
      <c r="N157" s="315">
        <f>SUM(Yhteenveto[[#This Row],[Valtionosuus ennen verotuloihin perustuvaa valtionosuuksien tasausta]]+Yhteenveto[[#This Row],[Verotuloihin perustuva valtionosuuksien tasaus]])</f>
        <v>951789.13583987462</v>
      </c>
      <c r="O157" s="251">
        <v>332971.06142243807</v>
      </c>
      <c r="P157" s="403">
        <f>SUM(Yhteenveto[[#This Row],[Kunnan  peruspalvelujen valtionosuus ]:[Veroperustemuutoksista johtuvien veromenetysten korvaus]])</f>
        <v>1284760.1972623128</v>
      </c>
      <c r="Q157" s="37">
        <v>-73920.49980000002</v>
      </c>
      <c r="R157" s="355">
        <f>+Yhteenveto[[#This Row],[Kunnan  peruspalvelujen valtionosuus ]]+Yhteenveto[[#This Row],[Veroperustemuutoksista johtuvien veromenetysten korvaus]]+Yhteenveto[[#This Row],[Kotikuntakorvaus, netto]]</f>
        <v>1210839.6974623126</v>
      </c>
      <c r="S157" s="11"/>
      <c r="T157"/>
    </row>
    <row r="158" spans="1:20" ht="15">
      <c r="A158" s="35">
        <v>498</v>
      </c>
      <c r="B158" s="13" t="s">
        <v>164</v>
      </c>
      <c r="C158" s="15">
        <v>2321</v>
      </c>
      <c r="D158" s="15">
        <v>3284526.3699999996</v>
      </c>
      <c r="E158" s="15">
        <v>1846217.1285907747</v>
      </c>
      <c r="F158" s="240">
        <f>Yhteenveto[[#This Row],[Ikärakenne, laskennallinen kustannus]]+Yhteenveto[[#This Row],[Muut laskennalliset kustannukset ]]</f>
        <v>5130743.4985907748</v>
      </c>
      <c r="G158" s="336">
        <v>1359.93</v>
      </c>
      <c r="H158" s="17">
        <v>3156397.5300000003</v>
      </c>
      <c r="I158" s="353">
        <f>Yhteenveto[[#This Row],[Laskennalliset kustannukset yhteensä]]-Yhteenveto[[#This Row],[Omarahoitusosuus, €]]</f>
        <v>1974345.9685907746</v>
      </c>
      <c r="J158" s="36">
        <v>868873.96393752447</v>
      </c>
      <c r="K158" s="37">
        <v>295240.06633899891</v>
      </c>
      <c r="L158" s="240">
        <f>Yhteenveto[[#This Row],[Valtionosuus omarahoitusosuuden jälkeen (välisumma)]]+Yhteenveto[[#This Row],[Lisäosat yhteensä]]+Yhteenveto[[#This Row],[Valtionosuuteen tehtävät vähennykset ja lisäykset, netto]]</f>
        <v>3138459.998867298</v>
      </c>
      <c r="M158" s="37">
        <v>46622.083899494311</v>
      </c>
      <c r="N158" s="315">
        <f>SUM(Yhteenveto[[#This Row],[Valtionosuus ennen verotuloihin perustuvaa valtionosuuksien tasausta]]+Yhteenveto[[#This Row],[Verotuloihin perustuva valtionosuuksien tasaus]])</f>
        <v>3185082.0827667923</v>
      </c>
      <c r="O158" s="251">
        <v>444350.04603458964</v>
      </c>
      <c r="P158" s="403">
        <f>SUM(Yhteenveto[[#This Row],[Kunnan  peruspalvelujen valtionosuus ]:[Veroperustemuutoksista johtuvien veromenetysten korvaus]])</f>
        <v>3629432.1288013821</v>
      </c>
      <c r="Q158" s="37">
        <v>-26831.505359999996</v>
      </c>
      <c r="R158" s="355">
        <f>+Yhteenveto[[#This Row],[Kunnan  peruspalvelujen valtionosuus ]]+Yhteenveto[[#This Row],[Veroperustemuutoksista johtuvien veromenetysten korvaus]]+Yhteenveto[[#This Row],[Kotikuntakorvaus, netto]]</f>
        <v>3602600.6234413823</v>
      </c>
      <c r="S158" s="11"/>
      <c r="T158"/>
    </row>
    <row r="159" spans="1:20" ht="15">
      <c r="A159" s="35">
        <v>499</v>
      </c>
      <c r="B159" s="13" t="s">
        <v>165</v>
      </c>
      <c r="C159" s="15">
        <v>19536</v>
      </c>
      <c r="D159" s="15">
        <v>35164344.829999998</v>
      </c>
      <c r="E159" s="15">
        <v>6980695.2175296852</v>
      </c>
      <c r="F159" s="240">
        <f>Yhteenveto[[#This Row],[Ikärakenne, laskennallinen kustannus]]+Yhteenveto[[#This Row],[Muut laskennalliset kustannukset ]]</f>
        <v>42145040.047529683</v>
      </c>
      <c r="G159" s="336">
        <v>1359.93</v>
      </c>
      <c r="H159" s="17">
        <v>26567592.48</v>
      </c>
      <c r="I159" s="353">
        <f>Yhteenveto[[#This Row],[Laskennalliset kustannukset yhteensä]]-Yhteenveto[[#This Row],[Omarahoitusosuus, €]]</f>
        <v>15577447.567529682</v>
      </c>
      <c r="J159" s="36">
        <v>571562.82573201682</v>
      </c>
      <c r="K159" s="37">
        <v>2312402.1331237899</v>
      </c>
      <c r="L159" s="240">
        <f>Yhteenveto[[#This Row],[Valtionosuus omarahoitusosuuden jälkeen (välisumma)]]+Yhteenveto[[#This Row],[Lisäosat yhteensä]]+Yhteenveto[[#This Row],[Valtionosuuteen tehtävät vähennykset ja lisäykset, netto]]</f>
        <v>18461412.52638549</v>
      </c>
      <c r="M159" s="37">
        <v>4570585.4839331191</v>
      </c>
      <c r="N159" s="315">
        <f>SUM(Yhteenveto[[#This Row],[Valtionosuus ennen verotuloihin perustuvaa valtionosuuksien tasausta]]+Yhteenveto[[#This Row],[Verotuloihin perustuva valtionosuuksien tasaus]])</f>
        <v>23031998.010318607</v>
      </c>
      <c r="O159" s="251">
        <v>2855979.3655998916</v>
      </c>
      <c r="P159" s="403">
        <f>SUM(Yhteenveto[[#This Row],[Kunnan  peruspalvelujen valtionosuus ]:[Veroperustemuutoksista johtuvien veromenetysten korvaus]])</f>
        <v>25887977.3759185</v>
      </c>
      <c r="Q159" s="37">
        <v>466903.88928</v>
      </c>
      <c r="R159" s="355">
        <f>+Yhteenveto[[#This Row],[Kunnan  peruspalvelujen valtionosuus ]]+Yhteenveto[[#This Row],[Veroperustemuutoksista johtuvien veromenetysten korvaus]]+Yhteenveto[[#This Row],[Kotikuntakorvaus, netto]]</f>
        <v>26354881.265198499</v>
      </c>
      <c r="S159" s="11"/>
      <c r="T159"/>
    </row>
    <row r="160" spans="1:20" ht="15">
      <c r="A160" s="35">
        <v>500</v>
      </c>
      <c r="B160" s="13" t="s">
        <v>166</v>
      </c>
      <c r="C160" s="15">
        <v>10426</v>
      </c>
      <c r="D160" s="15">
        <v>20683175.140000001</v>
      </c>
      <c r="E160" s="15">
        <v>1093866.2157395228</v>
      </c>
      <c r="F160" s="240">
        <f>Yhteenveto[[#This Row],[Ikärakenne, laskennallinen kustannus]]+Yhteenveto[[#This Row],[Muut laskennalliset kustannukset ]]</f>
        <v>21777041.355739523</v>
      </c>
      <c r="G160" s="336">
        <v>1359.93</v>
      </c>
      <c r="H160" s="17">
        <v>14178630.180000002</v>
      </c>
      <c r="I160" s="353">
        <f>Yhteenveto[[#This Row],[Laskennalliset kustannukset yhteensä]]-Yhteenveto[[#This Row],[Omarahoitusosuus, €]]</f>
        <v>7598411.1757395212</v>
      </c>
      <c r="J160" s="36">
        <v>358646.6373625946</v>
      </c>
      <c r="K160" s="37">
        <v>3144919.1907045674</v>
      </c>
      <c r="L160" s="240">
        <f>Yhteenveto[[#This Row],[Valtionosuus omarahoitusosuuden jälkeen (välisumma)]]+Yhteenveto[[#This Row],[Lisäosat yhteensä]]+Yhteenveto[[#This Row],[Valtionosuuteen tehtävät vähennykset ja lisäykset, netto]]</f>
        <v>11101977.003806684</v>
      </c>
      <c r="M160" s="37">
        <v>1637247.3333260771</v>
      </c>
      <c r="N160" s="315">
        <f>SUM(Yhteenveto[[#This Row],[Valtionosuus ennen verotuloihin perustuvaa valtionosuuksien tasausta]]+Yhteenveto[[#This Row],[Verotuloihin perustuva valtionosuuksien tasaus]])</f>
        <v>12739224.337132761</v>
      </c>
      <c r="O160" s="251">
        <v>1064618.4075359539</v>
      </c>
      <c r="P160" s="403">
        <f>SUM(Yhteenveto[[#This Row],[Kunnan  peruspalvelujen valtionosuus ]:[Veroperustemuutoksista johtuvien veromenetysten korvaus]])</f>
        <v>13803842.744668715</v>
      </c>
      <c r="Q160" s="37">
        <v>-160429.79457600001</v>
      </c>
      <c r="R160" s="355">
        <f>+Yhteenveto[[#This Row],[Kunnan  peruspalvelujen valtionosuus ]]+Yhteenveto[[#This Row],[Veroperustemuutoksista johtuvien veromenetysten korvaus]]+Yhteenveto[[#This Row],[Kotikuntakorvaus, netto]]</f>
        <v>13643412.950092714</v>
      </c>
      <c r="S160" s="11"/>
      <c r="T160"/>
    </row>
    <row r="161" spans="1:20" ht="15">
      <c r="A161" s="35">
        <v>503</v>
      </c>
      <c r="B161" s="13" t="s">
        <v>167</v>
      </c>
      <c r="C161" s="15">
        <v>7594</v>
      </c>
      <c r="D161" s="15">
        <v>10761823.660000002</v>
      </c>
      <c r="E161" s="15">
        <v>1293490.8928918559</v>
      </c>
      <c r="F161" s="240">
        <f>Yhteenveto[[#This Row],[Ikärakenne, laskennallinen kustannus]]+Yhteenveto[[#This Row],[Muut laskennalliset kustannukset ]]</f>
        <v>12055314.552891858</v>
      </c>
      <c r="G161" s="336">
        <v>1359.93</v>
      </c>
      <c r="H161" s="17">
        <v>10327308.42</v>
      </c>
      <c r="I161" s="353">
        <f>Yhteenveto[[#This Row],[Laskennalliset kustannukset yhteensä]]-Yhteenveto[[#This Row],[Omarahoitusosuus, €]]</f>
        <v>1728006.132891858</v>
      </c>
      <c r="J161" s="36">
        <v>178033.26185146993</v>
      </c>
      <c r="K161" s="37">
        <v>-2239909.0731493626</v>
      </c>
      <c r="L161" s="240">
        <f>Yhteenveto[[#This Row],[Valtionosuus omarahoitusosuuden jälkeen (välisumma)]]+Yhteenveto[[#This Row],[Lisäosat yhteensä]]+Yhteenveto[[#This Row],[Valtionosuuteen tehtävät vähennykset ja lisäykset, netto]]</f>
        <v>-333869.6784060346</v>
      </c>
      <c r="M161" s="37">
        <v>3242821.1737005454</v>
      </c>
      <c r="N161" s="315">
        <f>SUM(Yhteenveto[[#This Row],[Valtionosuus ennen verotuloihin perustuvaa valtionosuuksien tasausta]]+Yhteenveto[[#This Row],[Verotuloihin perustuva valtionosuuksien tasaus]])</f>
        <v>2908951.4952945109</v>
      </c>
      <c r="O161" s="251">
        <v>1432956.3497235579</v>
      </c>
      <c r="P161" s="403">
        <f>SUM(Yhteenveto[[#This Row],[Kunnan  peruspalvelujen valtionosuus ]:[Veroperustemuutoksista johtuvien veromenetysten korvaus]])</f>
        <v>4341907.8450180683</v>
      </c>
      <c r="Q161" s="37">
        <v>124013.90892000007</v>
      </c>
      <c r="R161" s="355">
        <f>+Yhteenveto[[#This Row],[Kunnan  peruspalvelujen valtionosuus ]]+Yhteenveto[[#This Row],[Veroperustemuutoksista johtuvien veromenetysten korvaus]]+Yhteenveto[[#This Row],[Kotikuntakorvaus, netto]]</f>
        <v>4465921.7539380686</v>
      </c>
      <c r="S161" s="11"/>
      <c r="T161"/>
    </row>
    <row r="162" spans="1:20" ht="15">
      <c r="A162" s="35">
        <v>504</v>
      </c>
      <c r="B162" s="13" t="s">
        <v>168</v>
      </c>
      <c r="C162" s="15">
        <v>1816</v>
      </c>
      <c r="D162" s="15">
        <v>2456763.2399999998</v>
      </c>
      <c r="E162" s="15">
        <v>541822.66326405085</v>
      </c>
      <c r="F162" s="240">
        <f>Yhteenveto[[#This Row],[Ikärakenne, laskennallinen kustannus]]+Yhteenveto[[#This Row],[Muut laskennalliset kustannukset ]]</f>
        <v>2998585.9032640504</v>
      </c>
      <c r="G162" s="336">
        <v>1359.93</v>
      </c>
      <c r="H162" s="17">
        <v>2469632.88</v>
      </c>
      <c r="I162" s="353">
        <f>Yhteenveto[[#This Row],[Laskennalliset kustannukset yhteensä]]-Yhteenveto[[#This Row],[Omarahoitusosuus, €]]</f>
        <v>528953.02326405048</v>
      </c>
      <c r="J162" s="36">
        <v>46611.204708878242</v>
      </c>
      <c r="K162" s="37">
        <v>-231131.00968765715</v>
      </c>
      <c r="L162" s="240">
        <f>Yhteenveto[[#This Row],[Valtionosuus omarahoitusosuuden jälkeen (välisumma)]]+Yhteenveto[[#This Row],[Lisäosat yhteensä]]+Yhteenveto[[#This Row],[Valtionosuuteen tehtävät vähennykset ja lisäykset, netto]]</f>
        <v>344433.21828527155</v>
      </c>
      <c r="M162" s="37">
        <v>770222.75565969967</v>
      </c>
      <c r="N162" s="315">
        <f>SUM(Yhteenveto[[#This Row],[Valtionosuus ennen verotuloihin perustuvaa valtionosuuksien tasausta]]+Yhteenveto[[#This Row],[Verotuloihin perustuva valtionosuuksien tasaus]])</f>
        <v>1114655.9739449713</v>
      </c>
      <c r="O162" s="251">
        <v>394743.52792224655</v>
      </c>
      <c r="P162" s="403">
        <f>SUM(Yhteenveto[[#This Row],[Kunnan  peruspalvelujen valtionosuus ]:[Veroperustemuutoksista johtuvien veromenetysten korvaus]])</f>
        <v>1509399.5018672179</v>
      </c>
      <c r="Q162" s="37">
        <v>-814211.25162</v>
      </c>
      <c r="R162" s="355">
        <f>+Yhteenveto[[#This Row],[Kunnan  peruspalvelujen valtionosuus ]]+Yhteenveto[[#This Row],[Veroperustemuutoksista johtuvien veromenetysten korvaus]]+Yhteenveto[[#This Row],[Kotikuntakorvaus, netto]]</f>
        <v>695188.25024721795</v>
      </c>
      <c r="S162" s="11"/>
      <c r="T162"/>
    </row>
    <row r="163" spans="1:20" ht="15">
      <c r="A163" s="35">
        <v>505</v>
      </c>
      <c r="B163" s="13" t="s">
        <v>169</v>
      </c>
      <c r="C163" s="15">
        <v>20837</v>
      </c>
      <c r="D163" s="15">
        <v>37461173.68</v>
      </c>
      <c r="E163" s="15">
        <v>3415891.8343010945</v>
      </c>
      <c r="F163" s="240">
        <f>Yhteenveto[[#This Row],[Ikärakenne, laskennallinen kustannus]]+Yhteenveto[[#This Row],[Muut laskennalliset kustannukset ]]</f>
        <v>40877065.514301091</v>
      </c>
      <c r="G163" s="336">
        <v>1359.93</v>
      </c>
      <c r="H163" s="17">
        <v>28336861.41</v>
      </c>
      <c r="I163" s="353">
        <f>Yhteenveto[[#This Row],[Laskennalliset kustannukset yhteensä]]-Yhteenveto[[#This Row],[Omarahoitusosuus, €]]</f>
        <v>12540204.104301091</v>
      </c>
      <c r="J163" s="36">
        <v>579824.09579597728</v>
      </c>
      <c r="K163" s="37">
        <v>-2841035.7703156248</v>
      </c>
      <c r="L163" s="240">
        <f>Yhteenveto[[#This Row],[Valtionosuus omarahoitusosuuden jälkeen (välisumma)]]+Yhteenveto[[#This Row],[Lisäosat yhteensä]]+Yhteenveto[[#This Row],[Valtionosuuteen tehtävät vähennykset ja lisäykset, netto]]</f>
        <v>10278992.429781444</v>
      </c>
      <c r="M163" s="37">
        <v>3817903.3733377233</v>
      </c>
      <c r="N163" s="315">
        <f>SUM(Yhteenveto[[#This Row],[Valtionosuus ennen verotuloihin perustuvaa valtionosuuksien tasausta]]+Yhteenveto[[#This Row],[Verotuloihin perustuva valtionosuuksien tasaus]])</f>
        <v>14096895.803119168</v>
      </c>
      <c r="O163" s="251">
        <v>3199902.0564645682</v>
      </c>
      <c r="P163" s="403">
        <f>SUM(Yhteenveto[[#This Row],[Kunnan  peruspalvelujen valtionosuus ]:[Veroperustemuutoksista johtuvien veromenetysten korvaus]])</f>
        <v>17296797.859583735</v>
      </c>
      <c r="Q163" s="37">
        <v>-1587610.05828</v>
      </c>
      <c r="R163" s="355">
        <f>+Yhteenveto[[#This Row],[Kunnan  peruspalvelujen valtionosuus ]]+Yhteenveto[[#This Row],[Veroperustemuutoksista johtuvien veromenetysten korvaus]]+Yhteenveto[[#This Row],[Kotikuntakorvaus, netto]]</f>
        <v>15709187.801303735</v>
      </c>
      <c r="S163" s="11"/>
      <c r="T163"/>
    </row>
    <row r="164" spans="1:20" ht="15">
      <c r="A164" s="35">
        <v>507</v>
      </c>
      <c r="B164" s="13" t="s">
        <v>170</v>
      </c>
      <c r="C164" s="15">
        <v>5635</v>
      </c>
      <c r="D164" s="15">
        <v>5945093.3199999994</v>
      </c>
      <c r="E164" s="15">
        <v>1507690.6091283192</v>
      </c>
      <c r="F164" s="240">
        <f>Yhteenveto[[#This Row],[Ikärakenne, laskennallinen kustannus]]+Yhteenveto[[#This Row],[Muut laskennalliset kustannukset ]]</f>
        <v>7452783.929128319</v>
      </c>
      <c r="G164" s="336">
        <v>1359.93</v>
      </c>
      <c r="H164" s="17">
        <v>7663205.5500000007</v>
      </c>
      <c r="I164" s="353">
        <f>Yhteenveto[[#This Row],[Laskennalliset kustannukset yhteensä]]-Yhteenveto[[#This Row],[Omarahoitusosuus, €]]</f>
        <v>-210421.62087168172</v>
      </c>
      <c r="J164" s="36">
        <v>424144.71586753661</v>
      </c>
      <c r="K164" s="37">
        <v>255695.63954830647</v>
      </c>
      <c r="L164" s="240">
        <f>Yhteenveto[[#This Row],[Valtionosuus omarahoitusosuuden jälkeen (välisumma)]]+Yhteenveto[[#This Row],[Lisäosat yhteensä]]+Yhteenveto[[#This Row],[Valtionosuuteen tehtävät vähennykset ja lisäykset, netto]]</f>
        <v>469418.73454416136</v>
      </c>
      <c r="M164" s="37">
        <v>414201.56204448477</v>
      </c>
      <c r="N164" s="315">
        <f>SUM(Yhteenveto[[#This Row],[Valtionosuus ennen verotuloihin perustuvaa valtionosuuksien tasausta]]+Yhteenveto[[#This Row],[Verotuloihin perustuva valtionosuuksien tasaus]])</f>
        <v>883620.29658864613</v>
      </c>
      <c r="O164" s="251">
        <v>1114235.8704170489</v>
      </c>
      <c r="P164" s="403">
        <f>SUM(Yhteenveto[[#This Row],[Kunnan  peruspalvelujen valtionosuus ]:[Veroperustemuutoksista johtuvien veromenetysten korvaus]])</f>
        <v>1997856.1670056949</v>
      </c>
      <c r="Q164" s="37">
        <v>156824.49696000002</v>
      </c>
      <c r="R164" s="355">
        <f>+Yhteenveto[[#This Row],[Kunnan  peruspalvelujen valtionosuus ]]+Yhteenveto[[#This Row],[Veroperustemuutoksista johtuvien veromenetysten korvaus]]+Yhteenveto[[#This Row],[Kotikuntakorvaus, netto]]</f>
        <v>2154680.6639656951</v>
      </c>
      <c r="S164" s="11"/>
      <c r="T164"/>
    </row>
    <row r="165" spans="1:20" ht="15">
      <c r="A165" s="35">
        <v>508</v>
      </c>
      <c r="B165" s="13" t="s">
        <v>171</v>
      </c>
      <c r="C165" s="15">
        <v>9563</v>
      </c>
      <c r="D165" s="15">
        <v>10827312.77</v>
      </c>
      <c r="E165" s="15">
        <v>1658898.5590586909</v>
      </c>
      <c r="F165" s="240">
        <f>Yhteenveto[[#This Row],[Ikärakenne, laskennallinen kustannus]]+Yhteenveto[[#This Row],[Muut laskennalliset kustannukset ]]</f>
        <v>12486211.32905869</v>
      </c>
      <c r="G165" s="336">
        <v>1359.93</v>
      </c>
      <c r="H165" s="17">
        <v>13005010.59</v>
      </c>
      <c r="I165" s="353">
        <f>Yhteenveto[[#This Row],[Laskennalliset kustannukset yhteensä]]-Yhteenveto[[#This Row],[Omarahoitusosuus, €]]</f>
        <v>-518799.26094130985</v>
      </c>
      <c r="J165" s="36">
        <v>622334.5464890392</v>
      </c>
      <c r="K165" s="37">
        <v>-1108310.9311511717</v>
      </c>
      <c r="L165" s="240">
        <f>Yhteenveto[[#This Row],[Valtionosuus omarahoitusosuuden jälkeen (välisumma)]]+Yhteenveto[[#This Row],[Lisäosat yhteensä]]+Yhteenveto[[#This Row],[Valtionosuuteen tehtävät vähennykset ja lisäykset, netto]]</f>
        <v>-1004775.6456034423</v>
      </c>
      <c r="M165" s="37">
        <v>922745.95571549924</v>
      </c>
      <c r="N165" s="315">
        <f>SUM(Yhteenveto[[#This Row],[Valtionosuus ennen verotuloihin perustuvaa valtionosuuksien tasausta]]+Yhteenveto[[#This Row],[Verotuloihin perustuva valtionosuuksien tasaus]])</f>
        <v>-82029.689887943096</v>
      </c>
      <c r="O165" s="251">
        <v>1678386.8842173759</v>
      </c>
      <c r="P165" s="403">
        <f>SUM(Yhteenveto[[#This Row],[Kunnan  peruspalvelujen valtionosuus ]:[Veroperustemuutoksista johtuvien veromenetysten korvaus]])</f>
        <v>1596357.1943294327</v>
      </c>
      <c r="Q165" s="37">
        <v>181380.38129999998</v>
      </c>
      <c r="R165" s="355">
        <f>+Yhteenveto[[#This Row],[Kunnan  peruspalvelujen valtionosuus ]]+Yhteenveto[[#This Row],[Veroperustemuutoksista johtuvien veromenetysten korvaus]]+Yhteenveto[[#This Row],[Kotikuntakorvaus, netto]]</f>
        <v>1777737.5756294327</v>
      </c>
      <c r="S165" s="11"/>
      <c r="T165"/>
    </row>
    <row r="166" spans="1:20" ht="15">
      <c r="A166" s="35">
        <v>529</v>
      </c>
      <c r="B166" s="13" t="s">
        <v>172</v>
      </c>
      <c r="C166" s="15">
        <v>19579</v>
      </c>
      <c r="D166" s="15">
        <v>27730906.949999999</v>
      </c>
      <c r="E166" s="15">
        <v>3837528.9892032733</v>
      </c>
      <c r="F166" s="240">
        <f>Yhteenveto[[#This Row],[Ikärakenne, laskennallinen kustannus]]+Yhteenveto[[#This Row],[Muut laskennalliset kustannukset ]]</f>
        <v>31568435.939203274</v>
      </c>
      <c r="G166" s="336">
        <v>1359.93</v>
      </c>
      <c r="H166" s="17">
        <v>26626069.470000003</v>
      </c>
      <c r="I166" s="353">
        <f>Yhteenveto[[#This Row],[Laskennalliset kustannukset yhteensä]]-Yhteenveto[[#This Row],[Omarahoitusosuus, €]]</f>
        <v>4942366.469203271</v>
      </c>
      <c r="J166" s="36">
        <v>696965.04070398002</v>
      </c>
      <c r="K166" s="37">
        <v>2766862.2296418222</v>
      </c>
      <c r="L166" s="240">
        <f>Yhteenveto[[#This Row],[Valtionosuus omarahoitusosuuden jälkeen (välisumma)]]+Yhteenveto[[#This Row],[Lisäosat yhteensä]]+Yhteenveto[[#This Row],[Valtionosuuteen tehtävät vähennykset ja lisäykset, netto]]</f>
        <v>8406193.7395490743</v>
      </c>
      <c r="M166" s="37">
        <v>-738195.64275284228</v>
      </c>
      <c r="N166" s="315">
        <f>SUM(Yhteenveto[[#This Row],[Valtionosuus ennen verotuloihin perustuvaa valtionosuuksien tasausta]]+Yhteenveto[[#This Row],[Verotuloihin perustuva valtionosuuksien tasaus]])</f>
        <v>7667998.0967962323</v>
      </c>
      <c r="O166" s="251">
        <v>2330134.0337805543</v>
      </c>
      <c r="P166" s="403">
        <f>SUM(Yhteenveto[[#This Row],[Kunnan  peruspalvelujen valtionosuus ]:[Veroperustemuutoksista johtuvien veromenetysten korvaus]])</f>
        <v>9998132.1305767857</v>
      </c>
      <c r="Q166" s="37">
        <v>-272896.04232000001</v>
      </c>
      <c r="R166" s="355">
        <f>+Yhteenveto[[#This Row],[Kunnan  peruspalvelujen valtionosuus ]]+Yhteenveto[[#This Row],[Veroperustemuutoksista johtuvien veromenetysten korvaus]]+Yhteenveto[[#This Row],[Kotikuntakorvaus, netto]]</f>
        <v>9725236.0882567856</v>
      </c>
      <c r="S166" s="11"/>
      <c r="T166"/>
    </row>
    <row r="167" spans="1:20" ht="15">
      <c r="A167" s="35">
        <v>531</v>
      </c>
      <c r="B167" s="13" t="s">
        <v>173</v>
      </c>
      <c r="C167" s="15">
        <v>5169</v>
      </c>
      <c r="D167" s="15">
        <v>7314883.5</v>
      </c>
      <c r="E167" s="15">
        <v>662676.39390154032</v>
      </c>
      <c r="F167" s="240">
        <f>Yhteenveto[[#This Row],[Ikärakenne, laskennallinen kustannus]]+Yhteenveto[[#This Row],[Muut laskennalliset kustannukset ]]</f>
        <v>7977559.89390154</v>
      </c>
      <c r="G167" s="336">
        <v>1359.93</v>
      </c>
      <c r="H167" s="17">
        <v>7029478.1699999999</v>
      </c>
      <c r="I167" s="353">
        <f>Yhteenveto[[#This Row],[Laskennalliset kustannukset yhteensä]]-Yhteenveto[[#This Row],[Omarahoitusosuus, €]]</f>
        <v>948081.72390154004</v>
      </c>
      <c r="J167" s="36">
        <v>133537.1493261969</v>
      </c>
      <c r="K167" s="37">
        <v>-2072735.9307033103</v>
      </c>
      <c r="L167" s="240">
        <f>Yhteenveto[[#This Row],[Valtionosuus omarahoitusosuuden jälkeen (välisumma)]]+Yhteenveto[[#This Row],[Lisäosat yhteensä]]+Yhteenveto[[#This Row],[Valtionosuuteen tehtävät vähennykset ja lisäykset, netto]]</f>
        <v>-991117.05747557338</v>
      </c>
      <c r="M167" s="37">
        <v>2428372.4088536822</v>
      </c>
      <c r="N167" s="315">
        <f>SUM(Yhteenveto[[#This Row],[Valtionosuus ennen verotuloihin perustuvaa valtionosuuksien tasausta]]+Yhteenveto[[#This Row],[Verotuloihin perustuva valtionosuuksien tasaus]])</f>
        <v>1437255.3513781088</v>
      </c>
      <c r="O167" s="251">
        <v>894507.61685186601</v>
      </c>
      <c r="P167" s="403">
        <f>SUM(Yhteenveto[[#This Row],[Kunnan  peruspalvelujen valtionosuus ]:[Veroperustemuutoksista johtuvien veromenetysten korvaus]])</f>
        <v>2331762.9682299746</v>
      </c>
      <c r="Q167" s="37">
        <v>11352.82042199999</v>
      </c>
      <c r="R167" s="355">
        <f>+Yhteenveto[[#This Row],[Kunnan  peruspalvelujen valtionosuus ]]+Yhteenveto[[#This Row],[Veroperustemuutoksista johtuvien veromenetysten korvaus]]+Yhteenveto[[#This Row],[Kotikuntakorvaus, netto]]</f>
        <v>2343115.7886519744</v>
      </c>
      <c r="S167" s="11"/>
      <c r="T167"/>
    </row>
    <row r="168" spans="1:20" ht="15">
      <c r="A168" s="35">
        <v>535</v>
      </c>
      <c r="B168" s="13" t="s">
        <v>174</v>
      </c>
      <c r="C168" s="15">
        <v>10396</v>
      </c>
      <c r="D168" s="15">
        <v>21274334.16</v>
      </c>
      <c r="E168" s="15">
        <v>1293320.2973204327</v>
      </c>
      <c r="F168" s="240">
        <f>Yhteenveto[[#This Row],[Ikärakenne, laskennallinen kustannus]]+Yhteenveto[[#This Row],[Muut laskennalliset kustannukset ]]</f>
        <v>22567654.457320433</v>
      </c>
      <c r="G168" s="336">
        <v>1359.93</v>
      </c>
      <c r="H168" s="17">
        <v>14137832.280000001</v>
      </c>
      <c r="I168" s="353">
        <f>Yhteenveto[[#This Row],[Laskennalliset kustannukset yhteensä]]-Yhteenveto[[#This Row],[Omarahoitusosuus, €]]</f>
        <v>8429822.1773204319</v>
      </c>
      <c r="J168" s="36">
        <v>383078.93046774756</v>
      </c>
      <c r="K168" s="37">
        <v>-190758.44433988852</v>
      </c>
      <c r="L168" s="240">
        <f>Yhteenveto[[#This Row],[Valtionosuus omarahoitusosuuden jälkeen (välisumma)]]+Yhteenveto[[#This Row],[Lisäosat yhteensä]]+Yhteenveto[[#This Row],[Valtionosuuteen tehtävät vähennykset ja lisäykset, netto]]</f>
        <v>8622142.6634482909</v>
      </c>
      <c r="M168" s="37">
        <v>6766675.6418027291</v>
      </c>
      <c r="N168" s="315">
        <f>SUM(Yhteenveto[[#This Row],[Valtionosuus ennen verotuloihin perustuvaa valtionosuuksien tasausta]]+Yhteenveto[[#This Row],[Verotuloihin perustuva valtionosuuksien tasaus]])</f>
        <v>15388818.305251021</v>
      </c>
      <c r="O168" s="251">
        <v>1996875.6162195161</v>
      </c>
      <c r="P168" s="403">
        <f>SUM(Yhteenveto[[#This Row],[Kunnan  peruspalvelujen valtionosuus ]:[Veroperustemuutoksista johtuvien veromenetysten korvaus]])</f>
        <v>17385693.921470538</v>
      </c>
      <c r="Q168" s="37">
        <v>-89492.886780000059</v>
      </c>
      <c r="R168" s="355">
        <f>+Yhteenveto[[#This Row],[Kunnan  peruspalvelujen valtionosuus ]]+Yhteenveto[[#This Row],[Veroperustemuutoksista johtuvien veromenetysten korvaus]]+Yhteenveto[[#This Row],[Kotikuntakorvaus, netto]]</f>
        <v>17296201.034690537</v>
      </c>
      <c r="S168" s="11"/>
      <c r="T168"/>
    </row>
    <row r="169" spans="1:20" ht="15">
      <c r="A169" s="35">
        <v>536</v>
      </c>
      <c r="B169" s="13" t="s">
        <v>175</v>
      </c>
      <c r="C169" s="15">
        <v>34884</v>
      </c>
      <c r="D169" s="15">
        <v>59260213.109999999</v>
      </c>
      <c r="E169" s="15">
        <v>4475167.3588596238</v>
      </c>
      <c r="F169" s="240">
        <f>Yhteenveto[[#This Row],[Ikärakenne, laskennallinen kustannus]]+Yhteenveto[[#This Row],[Muut laskennalliset kustannukset ]]</f>
        <v>63735380.46885962</v>
      </c>
      <c r="G169" s="336">
        <v>1359.93</v>
      </c>
      <c r="H169" s="17">
        <v>47439798.120000005</v>
      </c>
      <c r="I169" s="353">
        <f>Yhteenveto[[#This Row],[Laskennalliset kustannukset yhteensä]]-Yhteenveto[[#This Row],[Omarahoitusosuus, €]]</f>
        <v>16295582.348859616</v>
      </c>
      <c r="J169" s="36">
        <v>1496576.4111631075</v>
      </c>
      <c r="K169" s="37">
        <v>-5944070.3040673574</v>
      </c>
      <c r="L169" s="240">
        <f>Yhteenveto[[#This Row],[Valtionosuus omarahoitusosuuden jälkeen (välisumma)]]+Yhteenveto[[#This Row],[Lisäosat yhteensä]]+Yhteenveto[[#This Row],[Valtionosuuteen tehtävät vähennykset ja lisäykset, netto]]</f>
        <v>11848088.455955364</v>
      </c>
      <c r="M169" s="37">
        <v>5110445.8717758786</v>
      </c>
      <c r="N169" s="315">
        <f>SUM(Yhteenveto[[#This Row],[Valtionosuus ennen verotuloihin perustuvaa valtionosuuksien tasausta]]+Yhteenveto[[#This Row],[Verotuloihin perustuva valtionosuuksien tasaus]])</f>
        <v>16958534.327731244</v>
      </c>
      <c r="O169" s="251">
        <v>4319910.8290714007</v>
      </c>
      <c r="P169" s="403">
        <f>SUM(Yhteenveto[[#This Row],[Kunnan  peruspalvelujen valtionosuus ]:[Veroperustemuutoksista johtuvien veromenetysten korvaus]])</f>
        <v>21278445.156802647</v>
      </c>
      <c r="Q169" s="37">
        <v>-217414.0221180002</v>
      </c>
      <c r="R169" s="355">
        <f>+Yhteenveto[[#This Row],[Kunnan  peruspalvelujen valtionosuus ]]+Yhteenveto[[#This Row],[Veroperustemuutoksista johtuvien veromenetysten korvaus]]+Yhteenveto[[#This Row],[Kotikuntakorvaus, netto]]</f>
        <v>21061031.134684648</v>
      </c>
      <c r="S169" s="11"/>
      <c r="T169"/>
    </row>
    <row r="170" spans="1:20" ht="15">
      <c r="A170" s="35">
        <v>538</v>
      </c>
      <c r="B170" s="13" t="s">
        <v>176</v>
      </c>
      <c r="C170" s="15">
        <v>4689</v>
      </c>
      <c r="D170" s="15">
        <v>8465544.040000001</v>
      </c>
      <c r="E170" s="15">
        <v>575535.98720333737</v>
      </c>
      <c r="F170" s="240">
        <f>Yhteenveto[[#This Row],[Ikärakenne, laskennallinen kustannus]]+Yhteenveto[[#This Row],[Muut laskennalliset kustannukset ]]</f>
        <v>9041080.0272033382</v>
      </c>
      <c r="G170" s="336">
        <v>1359.93</v>
      </c>
      <c r="H170" s="17">
        <v>6376711.7700000005</v>
      </c>
      <c r="I170" s="353">
        <f>Yhteenveto[[#This Row],[Laskennalliset kustannukset yhteensä]]-Yhteenveto[[#This Row],[Omarahoitusosuus, €]]</f>
        <v>2664368.2572033377</v>
      </c>
      <c r="J170" s="36">
        <v>117683.75128078781</v>
      </c>
      <c r="K170" s="37">
        <v>-633334.81633742456</v>
      </c>
      <c r="L170" s="240">
        <f>Yhteenveto[[#This Row],[Valtionosuus omarahoitusosuuden jälkeen (välisumma)]]+Yhteenveto[[#This Row],[Lisäosat yhteensä]]+Yhteenveto[[#This Row],[Valtionosuuteen tehtävät vähennykset ja lisäykset, netto]]</f>
        <v>2148717.1921467008</v>
      </c>
      <c r="M170" s="37">
        <v>2064131.1609362371</v>
      </c>
      <c r="N170" s="315">
        <f>SUM(Yhteenveto[[#This Row],[Valtionosuus ennen verotuloihin perustuvaa valtionosuuksien tasausta]]+Yhteenveto[[#This Row],[Verotuloihin perustuva valtionosuuksien tasaus]])</f>
        <v>4212848.3530829381</v>
      </c>
      <c r="O170" s="251">
        <v>803528.66794922063</v>
      </c>
      <c r="P170" s="403">
        <f>SUM(Yhteenveto[[#This Row],[Kunnan  peruspalvelujen valtionosuus ]:[Veroperustemuutoksista johtuvien veromenetysten korvaus]])</f>
        <v>5016377.0210321583</v>
      </c>
      <c r="Q170" s="37">
        <v>-83216.337300000014</v>
      </c>
      <c r="R170" s="355">
        <f>+Yhteenveto[[#This Row],[Kunnan  peruspalvelujen valtionosuus ]]+Yhteenveto[[#This Row],[Veroperustemuutoksista johtuvien veromenetysten korvaus]]+Yhteenveto[[#This Row],[Kotikuntakorvaus, netto]]</f>
        <v>4933160.6837321585</v>
      </c>
      <c r="S170" s="11"/>
      <c r="T170"/>
    </row>
    <row r="171" spans="1:20" ht="15">
      <c r="A171" s="35">
        <v>541</v>
      </c>
      <c r="B171" s="13" t="s">
        <v>177</v>
      </c>
      <c r="C171" s="15">
        <v>9423</v>
      </c>
      <c r="D171" s="15">
        <v>10555361.85</v>
      </c>
      <c r="E171" s="15">
        <v>3166633.2700283173</v>
      </c>
      <c r="F171" s="240">
        <f>Yhteenveto[[#This Row],[Ikärakenne, laskennallinen kustannus]]+Yhteenveto[[#This Row],[Muut laskennalliset kustannukset ]]</f>
        <v>13721995.120028317</v>
      </c>
      <c r="G171" s="336">
        <v>1359.93</v>
      </c>
      <c r="H171" s="17">
        <v>12814620.390000001</v>
      </c>
      <c r="I171" s="353">
        <f>Yhteenveto[[#This Row],[Laskennalliset kustannukset yhteensä]]-Yhteenveto[[#This Row],[Omarahoitusosuus, €]]</f>
        <v>907374.73002831638</v>
      </c>
      <c r="J171" s="36">
        <v>1302207.6427286491</v>
      </c>
      <c r="K171" s="37">
        <v>6102588.1126389839</v>
      </c>
      <c r="L171" s="240">
        <f>Yhteenveto[[#This Row],[Valtionosuus omarahoitusosuuden jälkeen (välisumma)]]+Yhteenveto[[#This Row],[Lisäosat yhteensä]]+Yhteenveto[[#This Row],[Valtionosuuteen tehtävät vähennykset ja lisäykset, netto]]</f>
        <v>8312170.4853959493</v>
      </c>
      <c r="M171" s="37">
        <v>4095853.9230455807</v>
      </c>
      <c r="N171" s="315">
        <f>SUM(Yhteenveto[[#This Row],[Valtionosuus ennen verotuloihin perustuvaa valtionosuuksien tasausta]]+Yhteenveto[[#This Row],[Verotuloihin perustuva valtionosuuksien tasaus]])</f>
        <v>12408024.408441531</v>
      </c>
      <c r="O171" s="251">
        <v>2019208.9214752342</v>
      </c>
      <c r="P171" s="403">
        <f>SUM(Yhteenveto[[#This Row],[Kunnan  peruspalvelujen valtionosuus ]:[Veroperustemuutoksista johtuvien veromenetysten korvaus]])</f>
        <v>14427233.329916764</v>
      </c>
      <c r="Q171" s="37">
        <v>-84852.404700000028</v>
      </c>
      <c r="R171" s="355">
        <f>+Yhteenveto[[#This Row],[Kunnan  peruspalvelujen valtionosuus ]]+Yhteenveto[[#This Row],[Veroperustemuutoksista johtuvien veromenetysten korvaus]]+Yhteenveto[[#This Row],[Kotikuntakorvaus, netto]]</f>
        <v>14342380.925216764</v>
      </c>
      <c r="S171" s="11"/>
      <c r="T171"/>
    </row>
    <row r="172" spans="1:20" ht="15">
      <c r="A172" s="35">
        <v>543</v>
      </c>
      <c r="B172" s="13" t="s">
        <v>178</v>
      </c>
      <c r="C172" s="15">
        <v>44127</v>
      </c>
      <c r="D172" s="15">
        <v>81044655.929999992</v>
      </c>
      <c r="E172" s="15">
        <v>8773775.9424687345</v>
      </c>
      <c r="F172" s="240">
        <f>Yhteenveto[[#This Row],[Ikärakenne, laskennallinen kustannus]]+Yhteenveto[[#This Row],[Muut laskennalliset kustannukset ]]</f>
        <v>89818431.872468725</v>
      </c>
      <c r="G172" s="336">
        <v>1359.93</v>
      </c>
      <c r="H172" s="17">
        <v>60009631.109999999</v>
      </c>
      <c r="I172" s="353">
        <f>Yhteenveto[[#This Row],[Laskennalliset kustannukset yhteensä]]-Yhteenveto[[#This Row],[Omarahoitusosuus, €]]</f>
        <v>29808800.762468725</v>
      </c>
      <c r="J172" s="36">
        <v>1635299.9332589107</v>
      </c>
      <c r="K172" s="37">
        <v>2113834.0544151557</v>
      </c>
      <c r="L172" s="240">
        <f>Yhteenveto[[#This Row],[Valtionosuus omarahoitusosuuden jälkeen (välisumma)]]+Yhteenveto[[#This Row],[Lisäosat yhteensä]]+Yhteenveto[[#This Row],[Valtionosuuteen tehtävät vähennykset ja lisäykset, netto]]</f>
        <v>33557934.75014279</v>
      </c>
      <c r="M172" s="37">
        <v>168355.97803644519</v>
      </c>
      <c r="N172" s="315">
        <f>SUM(Yhteenveto[[#This Row],[Valtionosuus ennen verotuloihin perustuvaa valtionosuuksien tasausta]]+Yhteenveto[[#This Row],[Verotuloihin perustuva valtionosuuksien tasaus]])</f>
        <v>33726290.728179239</v>
      </c>
      <c r="O172" s="251">
        <v>5312251.0396160046</v>
      </c>
      <c r="P172" s="403">
        <f>SUM(Yhteenveto[[#This Row],[Kunnan  peruspalvelujen valtionosuus ]:[Veroperustemuutoksista johtuvien veromenetysten korvaus]])</f>
        <v>39038541.767795242</v>
      </c>
      <c r="Q172" s="37">
        <v>-84163.76905800018</v>
      </c>
      <c r="R172" s="355">
        <f>+Yhteenveto[[#This Row],[Kunnan  peruspalvelujen valtionosuus ]]+Yhteenveto[[#This Row],[Veroperustemuutoksista johtuvien veromenetysten korvaus]]+Yhteenveto[[#This Row],[Kotikuntakorvaus, netto]]</f>
        <v>38954377.998737246</v>
      </c>
      <c r="S172" s="11"/>
      <c r="T172"/>
    </row>
    <row r="173" spans="1:20" ht="15">
      <c r="A173" s="35">
        <v>545</v>
      </c>
      <c r="B173" s="13" t="s">
        <v>179</v>
      </c>
      <c r="C173" s="15">
        <v>9562</v>
      </c>
      <c r="D173" s="15">
        <v>14215987.16</v>
      </c>
      <c r="E173" s="15">
        <v>6494052.4922967628</v>
      </c>
      <c r="F173" s="240">
        <f>Yhteenveto[[#This Row],[Ikärakenne, laskennallinen kustannus]]+Yhteenveto[[#This Row],[Muut laskennalliset kustannukset ]]</f>
        <v>20710039.652296763</v>
      </c>
      <c r="G173" s="336">
        <v>1359.93</v>
      </c>
      <c r="H173" s="17">
        <v>13003650.66</v>
      </c>
      <c r="I173" s="353">
        <f>Yhteenveto[[#This Row],[Laskennalliset kustannukset yhteensä]]-Yhteenveto[[#This Row],[Omarahoitusosuus, €]]</f>
        <v>7706388.9922967628</v>
      </c>
      <c r="J173" s="36">
        <v>743160.29848629865</v>
      </c>
      <c r="K173" s="37">
        <v>1902218.1743162964</v>
      </c>
      <c r="L173" s="240">
        <f>Yhteenveto[[#This Row],[Valtionosuus omarahoitusosuuden jälkeen (välisumma)]]+Yhteenveto[[#This Row],[Lisäosat yhteensä]]+Yhteenveto[[#This Row],[Valtionosuuteen tehtävät vähennykset ja lisäykset, netto]]</f>
        <v>10351767.465099357</v>
      </c>
      <c r="M173" s="37">
        <v>3150064.7031345791</v>
      </c>
      <c r="N173" s="315">
        <f>SUM(Yhteenveto[[#This Row],[Valtionosuus ennen verotuloihin perustuvaa valtionosuuksien tasausta]]+Yhteenveto[[#This Row],[Verotuloihin perustuva valtionosuuksien tasaus]])</f>
        <v>13501832.168233937</v>
      </c>
      <c r="O173" s="251">
        <v>2169459.5671574911</v>
      </c>
      <c r="P173" s="403">
        <f>SUM(Yhteenveto[[#This Row],[Kunnan  peruspalvelujen valtionosuus ]:[Veroperustemuutoksista johtuvien veromenetysten korvaus]])</f>
        <v>15671291.735391427</v>
      </c>
      <c r="Q173" s="37">
        <v>-4536.3687000000209</v>
      </c>
      <c r="R173" s="355">
        <f>+Yhteenveto[[#This Row],[Kunnan  peruspalvelujen valtionosuus ]]+Yhteenveto[[#This Row],[Veroperustemuutoksista johtuvien veromenetysten korvaus]]+Yhteenveto[[#This Row],[Kotikuntakorvaus, netto]]</f>
        <v>15666755.366691427</v>
      </c>
      <c r="S173" s="11"/>
      <c r="T173"/>
    </row>
    <row r="174" spans="1:20" ht="15">
      <c r="A174" s="35">
        <v>560</v>
      </c>
      <c r="B174" s="13" t="s">
        <v>180</v>
      </c>
      <c r="C174" s="15">
        <v>15808</v>
      </c>
      <c r="D174" s="15">
        <v>24510062.109999999</v>
      </c>
      <c r="E174" s="15">
        <v>3000995.0710022622</v>
      </c>
      <c r="F174" s="240">
        <f>Yhteenveto[[#This Row],[Ikärakenne, laskennallinen kustannus]]+Yhteenveto[[#This Row],[Muut laskennalliset kustannukset ]]</f>
        <v>27511057.181002263</v>
      </c>
      <c r="G174" s="336">
        <v>1359.93</v>
      </c>
      <c r="H174" s="17">
        <v>21497773.440000001</v>
      </c>
      <c r="I174" s="353">
        <f>Yhteenveto[[#This Row],[Laskennalliset kustannukset yhteensä]]-Yhteenveto[[#This Row],[Omarahoitusosuus, €]]</f>
        <v>6013283.7410022616</v>
      </c>
      <c r="J174" s="36">
        <v>397706.83089166379</v>
      </c>
      <c r="K174" s="37">
        <v>373878.27994098631</v>
      </c>
      <c r="L174" s="240">
        <f>Yhteenveto[[#This Row],[Valtionosuus omarahoitusosuuden jälkeen (välisumma)]]+Yhteenveto[[#This Row],[Lisäosat yhteensä]]+Yhteenveto[[#This Row],[Valtionosuuteen tehtävät vähennykset ja lisäykset, netto]]</f>
        <v>6784868.8518349119</v>
      </c>
      <c r="M174" s="37">
        <v>6305918.2658128617</v>
      </c>
      <c r="N174" s="315">
        <f>SUM(Yhteenveto[[#This Row],[Valtionosuus ennen verotuloihin perustuvaa valtionosuuksien tasausta]]+Yhteenveto[[#This Row],[Verotuloihin perustuva valtionosuuksien tasaus]])</f>
        <v>13090787.117647775</v>
      </c>
      <c r="O174" s="251">
        <v>2807763.6069482877</v>
      </c>
      <c r="P174" s="403">
        <f>SUM(Yhteenveto[[#This Row],[Kunnan  peruspalvelujen valtionosuus ]:[Veroperustemuutoksista johtuvien veromenetysten korvaus]])</f>
        <v>15898550.724596063</v>
      </c>
      <c r="Q174" s="37">
        <v>350420.35240200022</v>
      </c>
      <c r="R174" s="355">
        <f>+Yhteenveto[[#This Row],[Kunnan  peruspalvelujen valtionosuus ]]+Yhteenveto[[#This Row],[Veroperustemuutoksista johtuvien veromenetysten korvaus]]+Yhteenveto[[#This Row],[Kotikuntakorvaus, netto]]</f>
        <v>16248971.076998062</v>
      </c>
      <c r="S174" s="11"/>
      <c r="T174"/>
    </row>
    <row r="175" spans="1:20" ht="15">
      <c r="A175" s="35">
        <v>561</v>
      </c>
      <c r="B175" s="13" t="s">
        <v>181</v>
      </c>
      <c r="C175" s="15">
        <v>1337</v>
      </c>
      <c r="D175" s="15">
        <v>2071085.6600000001</v>
      </c>
      <c r="E175" s="15">
        <v>379973.70901401178</v>
      </c>
      <c r="F175" s="240">
        <f>Yhteenveto[[#This Row],[Ikärakenne, laskennallinen kustannus]]+Yhteenveto[[#This Row],[Muut laskennalliset kustannukset ]]</f>
        <v>2451059.3690140117</v>
      </c>
      <c r="G175" s="336">
        <v>1359.93</v>
      </c>
      <c r="H175" s="17">
        <v>1818226.4100000001</v>
      </c>
      <c r="I175" s="353">
        <f>Yhteenveto[[#This Row],[Laskennalliset kustannukset yhteensä]]-Yhteenveto[[#This Row],[Omarahoitusosuus, €]]</f>
        <v>632832.95901401155</v>
      </c>
      <c r="J175" s="36">
        <v>33248.920199097629</v>
      </c>
      <c r="K175" s="37">
        <v>663359.64882030722</v>
      </c>
      <c r="L175" s="240">
        <f>Yhteenveto[[#This Row],[Valtionosuus omarahoitusosuuden jälkeen (välisumma)]]+Yhteenveto[[#This Row],[Lisäosat yhteensä]]+Yhteenveto[[#This Row],[Valtionosuuteen tehtävät vähennykset ja lisäykset, netto]]</f>
        <v>1329441.5280334163</v>
      </c>
      <c r="M175" s="37">
        <v>447214.55662307655</v>
      </c>
      <c r="N175" s="315">
        <f>SUM(Yhteenveto[[#This Row],[Valtionosuus ennen verotuloihin perustuvaa valtionosuuksien tasausta]]+Yhteenveto[[#This Row],[Verotuloihin perustuva valtionosuuksien tasaus]])</f>
        <v>1776656.0846564928</v>
      </c>
      <c r="O175" s="251">
        <v>342227.01655398041</v>
      </c>
      <c r="P175" s="403">
        <f>SUM(Yhteenveto[[#This Row],[Kunnan  peruspalvelujen valtionosuus ]:[Veroperustemuutoksista johtuvien veromenetysten korvaus]])</f>
        <v>2118883.1012104731</v>
      </c>
      <c r="Q175" s="37">
        <v>-633455.55059999996</v>
      </c>
      <c r="R175" s="355">
        <f>+Yhteenveto[[#This Row],[Kunnan  peruspalvelujen valtionosuus ]]+Yhteenveto[[#This Row],[Veroperustemuutoksista johtuvien veromenetysten korvaus]]+Yhteenveto[[#This Row],[Kotikuntakorvaus, netto]]</f>
        <v>1485427.5506104731</v>
      </c>
      <c r="S175" s="11"/>
      <c r="T175"/>
    </row>
    <row r="176" spans="1:20" ht="15">
      <c r="A176" s="35">
        <v>562</v>
      </c>
      <c r="B176" s="13" t="s">
        <v>182</v>
      </c>
      <c r="C176" s="15">
        <v>8978</v>
      </c>
      <c r="D176" s="15">
        <v>12266547.119999999</v>
      </c>
      <c r="E176" s="15">
        <v>1583851.6366701506</v>
      </c>
      <c r="F176" s="240">
        <f>Yhteenveto[[#This Row],[Ikärakenne, laskennallinen kustannus]]+Yhteenveto[[#This Row],[Muut laskennalliset kustannukset ]]</f>
        <v>13850398.756670149</v>
      </c>
      <c r="G176" s="336">
        <v>1359.93</v>
      </c>
      <c r="H176" s="17">
        <v>12209451.540000001</v>
      </c>
      <c r="I176" s="353">
        <f>Yhteenveto[[#This Row],[Laskennalliset kustannukset yhteensä]]-Yhteenveto[[#This Row],[Omarahoitusosuus, €]]</f>
        <v>1640947.2166701481</v>
      </c>
      <c r="J176" s="36">
        <v>421886.91154927667</v>
      </c>
      <c r="K176" s="37">
        <v>-1148014.3589519316</v>
      </c>
      <c r="L176" s="240">
        <f>Yhteenveto[[#This Row],[Valtionosuus omarahoitusosuuden jälkeen (välisumma)]]+Yhteenveto[[#This Row],[Lisäosat yhteensä]]+Yhteenveto[[#This Row],[Valtionosuuteen tehtävät vähennykset ja lisäykset, netto]]</f>
        <v>914819.76926749316</v>
      </c>
      <c r="M176" s="37">
        <v>3260396.7537959917</v>
      </c>
      <c r="N176" s="315">
        <f>SUM(Yhteenveto[[#This Row],[Valtionosuus ennen verotuloihin perustuvaa valtionosuuksien tasausta]]+Yhteenveto[[#This Row],[Verotuloihin perustuva valtionosuuksien tasaus]])</f>
        <v>4175216.5230634846</v>
      </c>
      <c r="O176" s="251">
        <v>1707001.9478384412</v>
      </c>
      <c r="P176" s="403">
        <f>SUM(Yhteenveto[[#This Row],[Kunnan  peruspalvelujen valtionosuus ]:[Veroperustemuutoksista johtuvien veromenetysten korvaus]])</f>
        <v>5882218.470901926</v>
      </c>
      <c r="Q176" s="37">
        <v>-138931.86893999996</v>
      </c>
      <c r="R176" s="355">
        <f>+Yhteenveto[[#This Row],[Kunnan  peruspalvelujen valtionosuus ]]+Yhteenveto[[#This Row],[Veroperustemuutoksista johtuvien veromenetysten korvaus]]+Yhteenveto[[#This Row],[Kotikuntakorvaus, netto]]</f>
        <v>5743286.6019619256</v>
      </c>
      <c r="S176" s="11"/>
      <c r="T176"/>
    </row>
    <row r="177" spans="1:20" ht="15">
      <c r="A177" s="35">
        <v>563</v>
      </c>
      <c r="B177" s="13" t="s">
        <v>183</v>
      </c>
      <c r="C177" s="15">
        <v>7102</v>
      </c>
      <c r="D177" s="15">
        <v>11637040.689999999</v>
      </c>
      <c r="E177" s="15">
        <v>1175586.6177353009</v>
      </c>
      <c r="F177" s="240">
        <f>Yhteenveto[[#This Row],[Ikärakenne, laskennallinen kustannus]]+Yhteenveto[[#This Row],[Muut laskennalliset kustannukset ]]</f>
        <v>12812627.3077353</v>
      </c>
      <c r="G177" s="336">
        <v>1359.93</v>
      </c>
      <c r="H177" s="17">
        <v>9658222.8600000013</v>
      </c>
      <c r="I177" s="353">
        <f>Yhteenveto[[#This Row],[Laskennalliset kustannukset yhteensä]]-Yhteenveto[[#This Row],[Omarahoitusosuus, €]]</f>
        <v>3154404.4477352984</v>
      </c>
      <c r="J177" s="36">
        <v>429259.26485573687</v>
      </c>
      <c r="K177" s="37">
        <v>-403571.34041156207</v>
      </c>
      <c r="L177" s="240">
        <f>Yhteenveto[[#This Row],[Valtionosuus omarahoitusosuuden jälkeen (välisumma)]]+Yhteenveto[[#This Row],[Lisäosat yhteensä]]+Yhteenveto[[#This Row],[Valtionosuuteen tehtävät vähennykset ja lisäykset, netto]]</f>
        <v>3180092.3721794733</v>
      </c>
      <c r="M177" s="37">
        <v>3430218.9507546695</v>
      </c>
      <c r="N177" s="315">
        <f>SUM(Yhteenveto[[#This Row],[Valtionosuus ennen verotuloihin perustuvaa valtionosuuksien tasausta]]+Yhteenveto[[#This Row],[Verotuloihin perustuva valtionosuuksien tasaus]])</f>
        <v>6610311.3229341432</v>
      </c>
      <c r="O177" s="251">
        <v>1307424.8951470982</v>
      </c>
      <c r="P177" s="403">
        <f>SUM(Yhteenveto[[#This Row],[Kunnan  peruspalvelujen valtionosuus ]:[Veroperustemuutoksista johtuvien veromenetysten korvaus]])</f>
        <v>7917736.2180812415</v>
      </c>
      <c r="Q177" s="37">
        <v>103399.45967999994</v>
      </c>
      <c r="R177" s="355">
        <f>+Yhteenveto[[#This Row],[Kunnan  peruspalvelujen valtionosuus ]]+Yhteenveto[[#This Row],[Veroperustemuutoksista johtuvien veromenetysten korvaus]]+Yhteenveto[[#This Row],[Kotikuntakorvaus, netto]]</f>
        <v>8021135.6777612418</v>
      </c>
      <c r="S177" s="11"/>
      <c r="T177"/>
    </row>
    <row r="178" spans="1:20" ht="15">
      <c r="A178" s="35">
        <v>564</v>
      </c>
      <c r="B178" s="13" t="s">
        <v>184</v>
      </c>
      <c r="C178" s="15">
        <v>209551</v>
      </c>
      <c r="D178" s="15">
        <v>337586355.72999996</v>
      </c>
      <c r="E178" s="15">
        <v>38923636.275226973</v>
      </c>
      <c r="F178" s="240">
        <f>Yhteenveto[[#This Row],[Ikärakenne, laskennallinen kustannus]]+Yhteenveto[[#This Row],[Muut laskennalliset kustannukset ]]</f>
        <v>376509992.00522691</v>
      </c>
      <c r="G178" s="336">
        <v>1359.93</v>
      </c>
      <c r="H178" s="17">
        <v>284974691.43000001</v>
      </c>
      <c r="I178" s="353">
        <f>Yhteenveto[[#This Row],[Laskennalliset kustannukset yhteensä]]-Yhteenveto[[#This Row],[Omarahoitusosuus, €]]</f>
        <v>91535300.575226903</v>
      </c>
      <c r="J178" s="36">
        <v>8945574.6990251467</v>
      </c>
      <c r="K178" s="37">
        <v>-52440831.050916173</v>
      </c>
      <c r="L178" s="240">
        <f>Yhteenveto[[#This Row],[Valtionosuus omarahoitusosuuden jälkeen (välisumma)]]+Yhteenveto[[#This Row],[Lisäosat yhteensä]]+Yhteenveto[[#This Row],[Valtionosuuteen tehtävät vähennykset ja lisäykset, netto]]</f>
        <v>48040044.223335885</v>
      </c>
      <c r="M178" s="37">
        <v>40781491.942394681</v>
      </c>
      <c r="N178" s="315">
        <f>SUM(Yhteenveto[[#This Row],[Valtionosuus ennen verotuloihin perustuvaa valtionosuuksien tasausta]]+Yhteenveto[[#This Row],[Verotuloihin perustuva valtionosuuksien tasaus]])</f>
        <v>88821536.165730566</v>
      </c>
      <c r="O178" s="251">
        <v>29128493.76605672</v>
      </c>
      <c r="P178" s="403">
        <f>SUM(Yhteenveto[[#This Row],[Kunnan  peruspalvelujen valtionosuus ]:[Veroperustemuutoksista johtuvien veromenetysten korvaus]])</f>
        <v>117950029.93178728</v>
      </c>
      <c r="Q178" s="37">
        <v>-12857545.818462001</v>
      </c>
      <c r="R178" s="355">
        <f>+Yhteenveto[[#This Row],[Kunnan  peruspalvelujen valtionosuus ]]+Yhteenveto[[#This Row],[Veroperustemuutoksista johtuvien veromenetysten korvaus]]+Yhteenveto[[#This Row],[Kotikuntakorvaus, netto]]</f>
        <v>105092484.11332528</v>
      </c>
      <c r="S178" s="11"/>
      <c r="T178"/>
    </row>
    <row r="179" spans="1:20" ht="15">
      <c r="A179" s="35">
        <v>576</v>
      </c>
      <c r="B179" s="13" t="s">
        <v>185</v>
      </c>
      <c r="C179" s="15">
        <v>2813</v>
      </c>
      <c r="D179" s="15">
        <v>2751551.76</v>
      </c>
      <c r="E179" s="15">
        <v>766248.6297972959</v>
      </c>
      <c r="F179" s="240">
        <f>Yhteenveto[[#This Row],[Ikärakenne, laskennallinen kustannus]]+Yhteenveto[[#This Row],[Muut laskennalliset kustannukset ]]</f>
        <v>3517800.3897972954</v>
      </c>
      <c r="G179" s="336">
        <v>1359.93</v>
      </c>
      <c r="H179" s="17">
        <v>3825483.0900000003</v>
      </c>
      <c r="I179" s="353">
        <f>Yhteenveto[[#This Row],[Laskennalliset kustannukset yhteensä]]-Yhteenveto[[#This Row],[Omarahoitusosuus, €]]</f>
        <v>-307682.70020270487</v>
      </c>
      <c r="J179" s="36">
        <v>358225.10535251303</v>
      </c>
      <c r="K179" s="37">
        <v>1084531.4688303305</v>
      </c>
      <c r="L179" s="240">
        <f>Yhteenveto[[#This Row],[Valtionosuus omarahoitusosuuden jälkeen (välisumma)]]+Yhteenveto[[#This Row],[Lisäosat yhteensä]]+Yhteenveto[[#This Row],[Valtionosuuteen tehtävät vähennykset ja lisäykset, netto]]</f>
        <v>1135073.8739801387</v>
      </c>
      <c r="M179" s="37">
        <v>498891.39631383511</v>
      </c>
      <c r="N179" s="315">
        <f>SUM(Yhteenveto[[#This Row],[Valtionosuus ennen verotuloihin perustuvaa valtionosuuksien tasausta]]+Yhteenveto[[#This Row],[Verotuloihin perustuva valtionosuuksien tasaus]])</f>
        <v>1633965.2702939739</v>
      </c>
      <c r="O179" s="251">
        <v>626308.25840280915</v>
      </c>
      <c r="P179" s="403">
        <f>SUM(Yhteenveto[[#This Row],[Kunnan  peruspalvelujen valtionosuus ]:[Veroperustemuutoksista johtuvien veromenetysten korvaus]])</f>
        <v>2260273.5286967829</v>
      </c>
      <c r="Q179" s="37">
        <v>-74366.7</v>
      </c>
      <c r="R179" s="355">
        <f>+Yhteenveto[[#This Row],[Kunnan  peruspalvelujen valtionosuus ]]+Yhteenveto[[#This Row],[Veroperustemuutoksista johtuvien veromenetysten korvaus]]+Yhteenveto[[#This Row],[Kotikuntakorvaus, netto]]</f>
        <v>2185906.8286967827</v>
      </c>
      <c r="S179" s="11"/>
      <c r="T179"/>
    </row>
    <row r="180" spans="1:20" ht="15">
      <c r="A180" s="35">
        <v>577</v>
      </c>
      <c r="B180" s="13" t="s">
        <v>186</v>
      </c>
      <c r="C180" s="15">
        <v>11041</v>
      </c>
      <c r="D180" s="15">
        <v>19147907.899999999</v>
      </c>
      <c r="E180" s="15">
        <v>1374198.6454718129</v>
      </c>
      <c r="F180" s="240">
        <f>Yhteenveto[[#This Row],[Ikärakenne, laskennallinen kustannus]]+Yhteenveto[[#This Row],[Muut laskennalliset kustannukset ]]</f>
        <v>20522106.54547181</v>
      </c>
      <c r="G180" s="336">
        <v>1359.93</v>
      </c>
      <c r="H180" s="17">
        <v>15014987.130000001</v>
      </c>
      <c r="I180" s="353">
        <f>Yhteenveto[[#This Row],[Laskennalliset kustannukset yhteensä]]-Yhteenveto[[#This Row],[Omarahoitusosuus, €]]</f>
        <v>5507119.415471809</v>
      </c>
      <c r="J180" s="36">
        <v>385368.15189385094</v>
      </c>
      <c r="K180" s="37">
        <v>-839916.43137842999</v>
      </c>
      <c r="L180" s="240">
        <f>Yhteenveto[[#This Row],[Valtionosuus omarahoitusosuuden jälkeen (välisumma)]]+Yhteenveto[[#This Row],[Lisäosat yhteensä]]+Yhteenveto[[#This Row],[Valtionosuuteen tehtävät vähennykset ja lisäykset, netto]]</f>
        <v>5052571.1359872306</v>
      </c>
      <c r="M180" s="37">
        <v>3462562.8116754275</v>
      </c>
      <c r="N180" s="315">
        <f>SUM(Yhteenveto[[#This Row],[Valtionosuus ennen verotuloihin perustuvaa valtionosuuksien tasausta]]+Yhteenveto[[#This Row],[Verotuloihin perustuva valtionosuuksien tasaus]])</f>
        <v>8515133.947662659</v>
      </c>
      <c r="O180" s="251">
        <v>1619753.7953696444</v>
      </c>
      <c r="P180" s="403">
        <f>SUM(Yhteenveto[[#This Row],[Kunnan  peruspalvelujen valtionosuus ]:[Veroperustemuutoksista johtuvien veromenetysten korvaus]])</f>
        <v>10134887.743032303</v>
      </c>
      <c r="Q180" s="37">
        <v>82100.836800000048</v>
      </c>
      <c r="R180" s="355">
        <f>+Yhteenveto[[#This Row],[Kunnan  peruspalvelujen valtionosuus ]]+Yhteenveto[[#This Row],[Veroperustemuutoksista johtuvien veromenetysten korvaus]]+Yhteenveto[[#This Row],[Kotikuntakorvaus, netto]]</f>
        <v>10216988.579832302</v>
      </c>
      <c r="S180" s="11"/>
      <c r="T180"/>
    </row>
    <row r="181" spans="1:20" ht="15">
      <c r="A181" s="35">
        <v>578</v>
      </c>
      <c r="B181" s="13" t="s">
        <v>187</v>
      </c>
      <c r="C181" s="15">
        <v>3183</v>
      </c>
      <c r="D181" s="15">
        <v>3772464.27</v>
      </c>
      <c r="E181" s="15">
        <v>1057234.095203944</v>
      </c>
      <c r="F181" s="240">
        <f>Yhteenveto[[#This Row],[Ikärakenne, laskennallinen kustannus]]+Yhteenveto[[#This Row],[Muut laskennalliset kustannukset ]]</f>
        <v>4829698.365203944</v>
      </c>
      <c r="G181" s="336">
        <v>1359.93</v>
      </c>
      <c r="H181" s="17">
        <v>4328657.1900000004</v>
      </c>
      <c r="I181" s="353">
        <f>Yhteenveto[[#This Row],[Laskennalliset kustannukset yhteensä]]-Yhteenveto[[#This Row],[Omarahoitusosuus, €]]</f>
        <v>501041.17520394363</v>
      </c>
      <c r="J181" s="36">
        <v>277214.67014893913</v>
      </c>
      <c r="K181" s="37">
        <v>-996530.05455743743</v>
      </c>
      <c r="L181" s="240">
        <f>Yhteenveto[[#This Row],[Valtionosuus omarahoitusosuuden jälkeen (välisumma)]]+Yhteenveto[[#This Row],[Lisäosat yhteensä]]+Yhteenveto[[#This Row],[Valtionosuuteen tehtävät vähennykset ja lisäykset, netto]]</f>
        <v>-218274.20920455467</v>
      </c>
      <c r="M181" s="37">
        <v>1616384.0324232667</v>
      </c>
      <c r="N181" s="315">
        <f>SUM(Yhteenveto[[#This Row],[Valtionosuus ennen verotuloihin perustuvaa valtionosuuksien tasausta]]+Yhteenveto[[#This Row],[Verotuloihin perustuva valtionosuuksien tasaus]])</f>
        <v>1398109.8232187121</v>
      </c>
      <c r="O181" s="251">
        <v>676025.78812674677</v>
      </c>
      <c r="P181" s="403">
        <f>SUM(Yhteenveto[[#This Row],[Kunnan  peruspalvelujen valtionosuus ]:[Veroperustemuutoksista johtuvien veromenetysten korvaus]])</f>
        <v>2074135.6113454588</v>
      </c>
      <c r="Q181" s="37">
        <v>209788.46070000005</v>
      </c>
      <c r="R181" s="355">
        <f>+Yhteenveto[[#This Row],[Kunnan  peruspalvelujen valtionosuus ]]+Yhteenveto[[#This Row],[Veroperustemuutoksista johtuvien veromenetysten korvaus]]+Yhteenveto[[#This Row],[Kotikuntakorvaus, netto]]</f>
        <v>2283924.0720454589</v>
      </c>
      <c r="S181" s="11"/>
      <c r="T181"/>
    </row>
    <row r="182" spans="1:20" ht="15">
      <c r="A182" s="35">
        <v>580</v>
      </c>
      <c r="B182" s="13" t="s">
        <v>188</v>
      </c>
      <c r="C182" s="15">
        <v>4567</v>
      </c>
      <c r="D182" s="15">
        <v>4459061.5999999996</v>
      </c>
      <c r="E182" s="15">
        <v>1088742.7282382536</v>
      </c>
      <c r="F182" s="240">
        <f>Yhteenveto[[#This Row],[Ikärakenne, laskennallinen kustannus]]+Yhteenveto[[#This Row],[Muut laskennalliset kustannukset ]]</f>
        <v>5547804.3282382535</v>
      </c>
      <c r="G182" s="336">
        <v>1359.93</v>
      </c>
      <c r="H182" s="17">
        <v>6210800.3100000005</v>
      </c>
      <c r="I182" s="353">
        <f>Yhteenveto[[#This Row],[Laskennalliset kustannukset yhteensä]]-Yhteenveto[[#This Row],[Omarahoitusosuus, €]]</f>
        <v>-662995.98176174704</v>
      </c>
      <c r="J182" s="36">
        <v>670813.99337730627</v>
      </c>
      <c r="K182" s="37">
        <v>-113257.98945159608</v>
      </c>
      <c r="L182" s="240">
        <f>Yhteenveto[[#This Row],[Valtionosuus omarahoitusosuuden jälkeen (välisumma)]]+Yhteenveto[[#This Row],[Lisäosat yhteensä]]+Yhteenveto[[#This Row],[Valtionosuuteen tehtävät vähennykset ja lisäykset, netto]]</f>
        <v>-105439.97783603685</v>
      </c>
      <c r="M182" s="37">
        <v>1765940.7130330375</v>
      </c>
      <c r="N182" s="315">
        <f>SUM(Yhteenveto[[#This Row],[Valtionosuus ennen verotuloihin perustuvaa valtionosuuksien tasausta]]+Yhteenveto[[#This Row],[Verotuloihin perustuva valtionosuuksien tasaus]])</f>
        <v>1660500.7351970007</v>
      </c>
      <c r="O182" s="251">
        <v>1033549.7310828343</v>
      </c>
      <c r="P182" s="403">
        <f>SUM(Yhteenveto[[#This Row],[Kunnan  peruspalvelujen valtionosuus ]:[Veroperustemuutoksista johtuvien veromenetysten korvaus]])</f>
        <v>2694050.466279835</v>
      </c>
      <c r="Q182" s="37">
        <v>28333.712700000011</v>
      </c>
      <c r="R182" s="355">
        <f>+Yhteenveto[[#This Row],[Kunnan  peruspalvelujen valtionosuus ]]+Yhteenveto[[#This Row],[Veroperustemuutoksista johtuvien veromenetysten korvaus]]+Yhteenveto[[#This Row],[Kotikuntakorvaus, netto]]</f>
        <v>2722384.178979835</v>
      </c>
      <c r="S182" s="11"/>
      <c r="T182"/>
    </row>
    <row r="183" spans="1:20" ht="15">
      <c r="A183" s="35">
        <v>581</v>
      </c>
      <c r="B183" s="13" t="s">
        <v>189</v>
      </c>
      <c r="C183" s="15">
        <v>6286</v>
      </c>
      <c r="D183" s="15">
        <v>8233858.4199999999</v>
      </c>
      <c r="E183" s="15">
        <v>1447535.4838325228</v>
      </c>
      <c r="F183" s="240">
        <f>Yhteenveto[[#This Row],[Ikärakenne, laskennallinen kustannus]]+Yhteenveto[[#This Row],[Muut laskennalliset kustannukset ]]</f>
        <v>9681393.9038325232</v>
      </c>
      <c r="G183" s="336">
        <v>1359.93</v>
      </c>
      <c r="H183" s="17">
        <v>8548519.9800000004</v>
      </c>
      <c r="I183" s="353">
        <f>Yhteenveto[[#This Row],[Laskennalliset kustannukset yhteensä]]-Yhteenveto[[#This Row],[Omarahoitusosuus, €]]</f>
        <v>1132873.9238325227</v>
      </c>
      <c r="J183" s="36">
        <v>496289.78373238986</v>
      </c>
      <c r="K183" s="37">
        <v>869383.72787701094</v>
      </c>
      <c r="L183" s="240">
        <f>Yhteenveto[[#This Row],[Valtionosuus omarahoitusosuuden jälkeen (välisumma)]]+Yhteenveto[[#This Row],[Lisäosat yhteensä]]+Yhteenveto[[#This Row],[Valtionosuuteen tehtävät vähennykset ja lisäykset, netto]]</f>
        <v>2498547.4354419233</v>
      </c>
      <c r="M183" s="37">
        <v>2059718.6920841334</v>
      </c>
      <c r="N183" s="315">
        <f>SUM(Yhteenveto[[#This Row],[Valtionosuus ennen verotuloihin perustuvaa valtionosuuksien tasausta]]+Yhteenveto[[#This Row],[Verotuloihin perustuva valtionosuuksien tasaus]])</f>
        <v>4558266.127526057</v>
      </c>
      <c r="O183" s="251">
        <v>1238202.831596771</v>
      </c>
      <c r="P183" s="403">
        <f>SUM(Yhteenveto[[#This Row],[Kunnan  peruspalvelujen valtionosuus ]:[Veroperustemuutoksista johtuvien veromenetysten korvaus]])</f>
        <v>5796468.9591228282</v>
      </c>
      <c r="Q183" s="37">
        <v>59865.193499999994</v>
      </c>
      <c r="R183" s="355">
        <f>+Yhteenveto[[#This Row],[Kunnan  peruspalvelujen valtionosuus ]]+Yhteenveto[[#This Row],[Veroperustemuutoksista johtuvien veromenetysten korvaus]]+Yhteenveto[[#This Row],[Kotikuntakorvaus, netto]]</f>
        <v>5856334.1526228283</v>
      </c>
      <c r="S183" s="11"/>
      <c r="T183"/>
    </row>
    <row r="184" spans="1:20" ht="15">
      <c r="A184" s="35">
        <v>583</v>
      </c>
      <c r="B184" s="13" t="s">
        <v>190</v>
      </c>
      <c r="C184" s="15">
        <v>924</v>
      </c>
      <c r="D184" s="15">
        <v>877392.39999999991</v>
      </c>
      <c r="E184" s="15">
        <v>870171.71821434214</v>
      </c>
      <c r="F184" s="240">
        <f>Yhteenveto[[#This Row],[Ikärakenne, laskennallinen kustannus]]+Yhteenveto[[#This Row],[Muut laskennalliset kustannukset ]]</f>
        <v>1747564.118214342</v>
      </c>
      <c r="G184" s="336">
        <v>1359.93</v>
      </c>
      <c r="H184" s="17">
        <v>1256575.32</v>
      </c>
      <c r="I184" s="353">
        <f>Yhteenveto[[#This Row],[Laskennalliset kustannukset yhteensä]]-Yhteenveto[[#This Row],[Omarahoitusosuus, €]]</f>
        <v>490988.79821434198</v>
      </c>
      <c r="J184" s="36">
        <v>341413.16932454577</v>
      </c>
      <c r="K184" s="37">
        <v>-630423.60560989461</v>
      </c>
      <c r="L184" s="240">
        <f>Yhteenveto[[#This Row],[Valtionosuus omarahoitusosuuden jälkeen (välisumma)]]+Yhteenveto[[#This Row],[Lisäosat yhteensä]]+Yhteenveto[[#This Row],[Valtionosuuteen tehtävät vähennykset ja lisäykset, netto]]</f>
        <v>201978.36192899314</v>
      </c>
      <c r="M184" s="37">
        <v>-3780.285616746567</v>
      </c>
      <c r="N184" s="315">
        <f>SUM(Yhteenveto[[#This Row],[Valtionosuus ennen verotuloihin perustuvaa valtionosuuksien tasausta]]+Yhteenveto[[#This Row],[Verotuloihin perustuva valtionosuuksien tasaus]])</f>
        <v>198198.07631224656</v>
      </c>
      <c r="O184" s="251">
        <v>191959.12275273216</v>
      </c>
      <c r="P184" s="403">
        <f>SUM(Yhteenveto[[#This Row],[Kunnan  peruspalvelujen valtionosuus ]:[Veroperustemuutoksista johtuvien veromenetysten korvaus]])</f>
        <v>390157.19906497875</v>
      </c>
      <c r="Q184" s="37">
        <v>111550.04999999999</v>
      </c>
      <c r="R184" s="355">
        <f>+Yhteenveto[[#This Row],[Kunnan  peruspalvelujen valtionosuus ]]+Yhteenveto[[#This Row],[Veroperustemuutoksista johtuvien veromenetysten korvaus]]+Yhteenveto[[#This Row],[Kotikuntakorvaus, netto]]</f>
        <v>501707.24906497874</v>
      </c>
      <c r="S184" s="11"/>
      <c r="T184"/>
    </row>
    <row r="185" spans="1:20" ht="15">
      <c r="A185" s="35">
        <v>584</v>
      </c>
      <c r="B185" s="13" t="s">
        <v>191</v>
      </c>
      <c r="C185" s="15">
        <v>2676</v>
      </c>
      <c r="D185" s="15">
        <v>6330015.4500000002</v>
      </c>
      <c r="E185" s="15">
        <v>827710.98990461812</v>
      </c>
      <c r="F185" s="240">
        <f>Yhteenveto[[#This Row],[Ikärakenne, laskennallinen kustannus]]+Yhteenveto[[#This Row],[Muut laskennalliset kustannukset ]]</f>
        <v>7157726.4399046181</v>
      </c>
      <c r="G185" s="336">
        <v>1359.93</v>
      </c>
      <c r="H185" s="17">
        <v>3639172.68</v>
      </c>
      <c r="I185" s="353">
        <f>Yhteenveto[[#This Row],[Laskennalliset kustannukset yhteensä]]-Yhteenveto[[#This Row],[Omarahoitusosuus, €]]</f>
        <v>3518553.7599046179</v>
      </c>
      <c r="J185" s="36">
        <v>407968.11644497287</v>
      </c>
      <c r="K185" s="37">
        <v>-814545.82733375765</v>
      </c>
      <c r="L185" s="240">
        <f>Yhteenveto[[#This Row],[Valtionosuus omarahoitusosuuden jälkeen (välisumma)]]+Yhteenveto[[#This Row],[Lisäosat yhteensä]]+Yhteenveto[[#This Row],[Valtionosuuteen tehtävät vähennykset ja lisäykset, netto]]</f>
        <v>3111976.0490158331</v>
      </c>
      <c r="M185" s="37">
        <v>1786916.3925448239</v>
      </c>
      <c r="N185" s="315">
        <f>SUM(Yhteenveto[[#This Row],[Valtionosuus ennen verotuloihin perustuvaa valtionosuuksien tasausta]]+Yhteenveto[[#This Row],[Verotuloihin perustuva valtionosuuksien tasaus]])</f>
        <v>4898892.4415606568</v>
      </c>
      <c r="O185" s="251">
        <v>544264.87358014286</v>
      </c>
      <c r="P185" s="403">
        <f>SUM(Yhteenveto[[#This Row],[Kunnan  peruspalvelujen valtionosuus ]:[Veroperustemuutoksista johtuvien veromenetysten korvaus]])</f>
        <v>5443157.3151407996</v>
      </c>
      <c r="Q185" s="37">
        <v>19335.342000000004</v>
      </c>
      <c r="R185" s="355">
        <f>+Yhteenveto[[#This Row],[Kunnan  peruspalvelujen valtionosuus ]]+Yhteenveto[[#This Row],[Veroperustemuutoksista johtuvien veromenetysten korvaus]]+Yhteenveto[[#This Row],[Kotikuntakorvaus, netto]]</f>
        <v>5462492.6571407998</v>
      </c>
      <c r="S185" s="11"/>
      <c r="T185"/>
    </row>
    <row r="186" spans="1:20" ht="15">
      <c r="A186" s="35">
        <v>588</v>
      </c>
      <c r="B186" s="13" t="s">
        <v>192</v>
      </c>
      <c r="C186" s="15">
        <v>1644</v>
      </c>
      <c r="D186" s="15">
        <v>1715152.3099999998</v>
      </c>
      <c r="E186" s="15">
        <v>490239.344517764</v>
      </c>
      <c r="F186" s="240">
        <f>Yhteenveto[[#This Row],[Ikärakenne, laskennallinen kustannus]]+Yhteenveto[[#This Row],[Muut laskennalliset kustannukset ]]</f>
        <v>2205391.6545177638</v>
      </c>
      <c r="G186" s="336">
        <v>1359.93</v>
      </c>
      <c r="H186" s="17">
        <v>2235724.92</v>
      </c>
      <c r="I186" s="353">
        <f>Yhteenveto[[#This Row],[Laskennalliset kustannukset yhteensä]]-Yhteenveto[[#This Row],[Omarahoitusosuus, €]]</f>
        <v>-30333.265482236166</v>
      </c>
      <c r="J186" s="36">
        <v>229971.96684629796</v>
      </c>
      <c r="K186" s="37">
        <v>-797848.36719702987</v>
      </c>
      <c r="L186" s="240">
        <f>Yhteenveto[[#This Row],[Valtionosuus omarahoitusosuuden jälkeen (välisumma)]]+Yhteenveto[[#This Row],[Lisäosat yhteensä]]+Yhteenveto[[#This Row],[Valtionosuuteen tehtävät vähennykset ja lisäykset, netto]]</f>
        <v>-598209.66583296808</v>
      </c>
      <c r="M186" s="37">
        <v>219119.16196443941</v>
      </c>
      <c r="N186" s="315">
        <f>SUM(Yhteenveto[[#This Row],[Valtionosuus ennen verotuloihin perustuvaa valtionosuuksien tasausta]]+Yhteenveto[[#This Row],[Verotuloihin perustuva valtionosuuksien tasaus]])</f>
        <v>-379090.50386852864</v>
      </c>
      <c r="O186" s="251">
        <v>384234.18517887971</v>
      </c>
      <c r="P186" s="403">
        <f>SUM(Yhteenveto[[#This Row],[Kunnan  peruspalvelujen valtionosuus ]:[Veroperustemuutoksista johtuvien veromenetysten korvaus]])</f>
        <v>5143.6813103510649</v>
      </c>
      <c r="Q186" s="37">
        <v>-45988.367280000006</v>
      </c>
      <c r="R186" s="355">
        <f>+Yhteenveto[[#This Row],[Kunnan  peruspalvelujen valtionosuus ]]+Yhteenveto[[#This Row],[Veroperustemuutoksista johtuvien veromenetysten korvaus]]+Yhteenveto[[#This Row],[Kotikuntakorvaus, netto]]</f>
        <v>-40844.685969648941</v>
      </c>
      <c r="S186" s="11"/>
      <c r="T186"/>
    </row>
    <row r="187" spans="1:20" ht="15">
      <c r="A187" s="35">
        <v>592</v>
      </c>
      <c r="B187" s="13" t="s">
        <v>193</v>
      </c>
      <c r="C187" s="15">
        <v>3678</v>
      </c>
      <c r="D187" s="15">
        <v>6345735.6500000004</v>
      </c>
      <c r="E187" s="15">
        <v>763760.85580267082</v>
      </c>
      <c r="F187" s="240">
        <f>Yhteenveto[[#This Row],[Ikärakenne, laskennallinen kustannus]]+Yhteenveto[[#This Row],[Muut laskennalliset kustannukset ]]</f>
        <v>7109496.5058026714</v>
      </c>
      <c r="G187" s="336">
        <v>1359.93</v>
      </c>
      <c r="H187" s="17">
        <v>5001822.54</v>
      </c>
      <c r="I187" s="353">
        <f>Yhteenveto[[#This Row],[Laskennalliset kustannukset yhteensä]]-Yhteenveto[[#This Row],[Omarahoitusosuus, €]]</f>
        <v>2107673.9658026714</v>
      </c>
      <c r="J187" s="36">
        <v>192928.74958737541</v>
      </c>
      <c r="K187" s="37">
        <v>127233.1529295441</v>
      </c>
      <c r="L187" s="240">
        <f>Yhteenveto[[#This Row],[Valtionosuus omarahoitusosuuden jälkeen (välisumma)]]+Yhteenveto[[#This Row],[Lisäosat yhteensä]]+Yhteenveto[[#This Row],[Valtionosuuteen tehtävät vähennykset ja lisäykset, netto]]</f>
        <v>2427835.8683195906</v>
      </c>
      <c r="M187" s="37">
        <v>1287517.652805781</v>
      </c>
      <c r="N187" s="315">
        <f>SUM(Yhteenveto[[#This Row],[Valtionosuus ennen verotuloihin perustuvaa valtionosuuksien tasausta]]+Yhteenveto[[#This Row],[Verotuloihin perustuva valtionosuuksien tasaus]])</f>
        <v>3715353.5211253716</v>
      </c>
      <c r="O187" s="251">
        <v>694864.69179638952</v>
      </c>
      <c r="P187" s="403">
        <f>SUM(Yhteenveto[[#This Row],[Kunnan  peruspalvelujen valtionosuus ]:[Veroperustemuutoksista johtuvien veromenetysten korvaus]])</f>
        <v>4410218.212921761</v>
      </c>
      <c r="Q187" s="37">
        <v>130007.86494</v>
      </c>
      <c r="R187" s="355">
        <f>+Yhteenveto[[#This Row],[Kunnan  peruspalvelujen valtionosuus ]]+Yhteenveto[[#This Row],[Veroperustemuutoksista johtuvien veromenetysten korvaus]]+Yhteenveto[[#This Row],[Kotikuntakorvaus, netto]]</f>
        <v>4540226.0778617607</v>
      </c>
      <c r="S187" s="11"/>
      <c r="T187"/>
    </row>
    <row r="188" spans="1:20" ht="15">
      <c r="A188" s="35">
        <v>593</v>
      </c>
      <c r="B188" s="13" t="s">
        <v>194</v>
      </c>
      <c r="C188" s="15">
        <v>17253</v>
      </c>
      <c r="D188" s="15">
        <v>19458774.41</v>
      </c>
      <c r="E188" s="15">
        <v>3387796.5538123073</v>
      </c>
      <c r="F188" s="240">
        <f>Yhteenveto[[#This Row],[Ikärakenne, laskennallinen kustannus]]+Yhteenveto[[#This Row],[Muut laskennalliset kustannukset ]]</f>
        <v>22846570.963812307</v>
      </c>
      <c r="G188" s="336">
        <v>1359.93</v>
      </c>
      <c r="H188" s="17">
        <v>23462872.290000003</v>
      </c>
      <c r="I188" s="353">
        <f>Yhteenveto[[#This Row],[Laskennalliset kustannukset yhteensä]]-Yhteenveto[[#This Row],[Omarahoitusosuus, €]]</f>
        <v>-616301.32618769631</v>
      </c>
      <c r="J188" s="36">
        <v>563838.84286564519</v>
      </c>
      <c r="K188" s="37">
        <v>-1624189.4308319727</v>
      </c>
      <c r="L188" s="240">
        <f>Yhteenveto[[#This Row],[Valtionosuus omarahoitusosuuden jälkeen (välisumma)]]+Yhteenveto[[#This Row],[Lisäosat yhteensä]]+Yhteenveto[[#This Row],[Valtionosuuteen tehtävät vähennykset ja lisäykset, netto]]</f>
        <v>-1676651.9141540239</v>
      </c>
      <c r="M188" s="37">
        <v>5639448.7629510975</v>
      </c>
      <c r="N188" s="315">
        <f>SUM(Yhteenveto[[#This Row],[Valtionosuus ennen verotuloihin perustuvaa valtionosuuksien tasausta]]+Yhteenveto[[#This Row],[Verotuloihin perustuva valtionosuuksien tasaus]])</f>
        <v>3962796.8487970736</v>
      </c>
      <c r="O188" s="251">
        <v>3330180.2490723021</v>
      </c>
      <c r="P188" s="403">
        <f>SUM(Yhteenveto[[#This Row],[Kunnan  peruspalvelujen valtionosuus ]:[Veroperustemuutoksista johtuvien veromenetysten korvaus]])</f>
        <v>7292977.0978693757</v>
      </c>
      <c r="Q188" s="37">
        <v>-168767.78898000004</v>
      </c>
      <c r="R188" s="355">
        <f>+Yhteenveto[[#This Row],[Kunnan  peruspalvelujen valtionosuus ]]+Yhteenveto[[#This Row],[Veroperustemuutoksista johtuvien veromenetysten korvaus]]+Yhteenveto[[#This Row],[Kotikuntakorvaus, netto]]</f>
        <v>7124209.308889376</v>
      </c>
      <c r="S188" s="11"/>
      <c r="T188"/>
    </row>
    <row r="189" spans="1:20" ht="15">
      <c r="A189" s="35">
        <v>595</v>
      </c>
      <c r="B189" s="13" t="s">
        <v>195</v>
      </c>
      <c r="C189" s="15">
        <v>4269</v>
      </c>
      <c r="D189" s="15">
        <v>5424114.5099999998</v>
      </c>
      <c r="E189" s="15">
        <v>1350742.5595709439</v>
      </c>
      <c r="F189" s="240">
        <f>Yhteenveto[[#This Row],[Ikärakenne, laskennallinen kustannus]]+Yhteenveto[[#This Row],[Muut laskennalliset kustannukset ]]</f>
        <v>6774857.0695709437</v>
      </c>
      <c r="G189" s="336">
        <v>1359.93</v>
      </c>
      <c r="H189" s="17">
        <v>5805541.1699999999</v>
      </c>
      <c r="I189" s="353">
        <f>Yhteenveto[[#This Row],[Laskennalliset kustannukset yhteensä]]-Yhteenveto[[#This Row],[Omarahoitusosuus, €]]</f>
        <v>969315.89957094379</v>
      </c>
      <c r="J189" s="36">
        <v>634577.66222904366</v>
      </c>
      <c r="K189" s="37">
        <v>987406.4743526075</v>
      </c>
      <c r="L189" s="240">
        <f>Yhteenveto[[#This Row],[Valtionosuus omarahoitusosuuden jälkeen (välisumma)]]+Yhteenveto[[#This Row],[Lisäosat yhteensä]]+Yhteenveto[[#This Row],[Valtionosuuteen tehtävät vähennykset ja lisäykset, netto]]</f>
        <v>2591300.0361525947</v>
      </c>
      <c r="M189" s="37">
        <v>1873859.849253223</v>
      </c>
      <c r="N189" s="315">
        <f>SUM(Yhteenveto[[#This Row],[Valtionosuus ennen verotuloihin perustuvaa valtionosuuksien tasausta]]+Yhteenveto[[#This Row],[Verotuloihin perustuva valtionosuuksien tasaus]])</f>
        <v>4465159.885405818</v>
      </c>
      <c r="O189" s="251">
        <v>972282.43669580948</v>
      </c>
      <c r="P189" s="403">
        <f>SUM(Yhteenveto[[#This Row],[Kunnan  peruspalvelujen valtionosuus ]:[Veroperustemuutoksista johtuvien veromenetysten korvaus]])</f>
        <v>5437442.3221016275</v>
      </c>
      <c r="Q189" s="37">
        <v>144197.03130000003</v>
      </c>
      <c r="R189" s="355">
        <f>+Yhteenveto[[#This Row],[Kunnan  peruspalvelujen valtionosuus ]]+Yhteenveto[[#This Row],[Veroperustemuutoksista johtuvien veromenetysten korvaus]]+Yhteenveto[[#This Row],[Kotikuntakorvaus, netto]]</f>
        <v>5581639.3534016274</v>
      </c>
      <c r="S189" s="11"/>
      <c r="T189"/>
    </row>
    <row r="190" spans="1:20" ht="15">
      <c r="A190" s="35">
        <v>598</v>
      </c>
      <c r="B190" s="13" t="s">
        <v>196</v>
      </c>
      <c r="C190" s="15">
        <v>19097</v>
      </c>
      <c r="D190" s="15">
        <v>27913061.250000004</v>
      </c>
      <c r="E190" s="15">
        <v>8291359.9300697045</v>
      </c>
      <c r="F190" s="240">
        <f>Yhteenveto[[#This Row],[Ikärakenne, laskennallinen kustannus]]+Yhteenveto[[#This Row],[Muut laskennalliset kustannukset ]]</f>
        <v>36204421.180069707</v>
      </c>
      <c r="G190" s="336">
        <v>1359.93</v>
      </c>
      <c r="H190" s="17">
        <v>25970583.210000001</v>
      </c>
      <c r="I190" s="353">
        <f>Yhteenveto[[#This Row],[Laskennalliset kustannukset yhteensä]]-Yhteenveto[[#This Row],[Omarahoitusosuus, €]]</f>
        <v>10233837.970069706</v>
      </c>
      <c r="J190" s="36">
        <v>576426.7225365839</v>
      </c>
      <c r="K190" s="37">
        <v>-8572585.0460708328</v>
      </c>
      <c r="L190" s="240">
        <f>Yhteenveto[[#This Row],[Valtionosuus omarahoitusosuuden jälkeen (välisumma)]]+Yhteenveto[[#This Row],[Lisäosat yhteensä]]+Yhteenveto[[#This Row],[Valtionosuuteen tehtävät vähennykset ja lisäykset, netto]]</f>
        <v>2237679.646535458</v>
      </c>
      <c r="M190" s="37">
        <v>793397.84845776111</v>
      </c>
      <c r="N190" s="315">
        <f>SUM(Yhteenveto[[#This Row],[Valtionosuus ennen verotuloihin perustuvaa valtionosuuksien tasausta]]+Yhteenveto[[#This Row],[Verotuloihin perustuva valtionosuuksien tasaus]])</f>
        <v>3031077.4949932192</v>
      </c>
      <c r="O190" s="251">
        <v>3057466.6288290229</v>
      </c>
      <c r="P190" s="403">
        <f>SUM(Yhteenveto[[#This Row],[Kunnan  peruspalvelujen valtionosuus ]:[Veroperustemuutoksista johtuvien veromenetysten korvaus]])</f>
        <v>6088544.123822242</v>
      </c>
      <c r="Q190" s="37">
        <v>784048.11810000008</v>
      </c>
      <c r="R190" s="355">
        <f>+Yhteenveto[[#This Row],[Kunnan  peruspalvelujen valtionosuus ]]+Yhteenveto[[#This Row],[Veroperustemuutoksista johtuvien veromenetysten korvaus]]+Yhteenveto[[#This Row],[Kotikuntakorvaus, netto]]</f>
        <v>6872592.2419222426</v>
      </c>
      <c r="S190" s="11"/>
      <c r="T190"/>
    </row>
    <row r="191" spans="1:20" ht="15">
      <c r="A191" s="35">
        <v>599</v>
      </c>
      <c r="B191" s="13" t="s">
        <v>197</v>
      </c>
      <c r="C191" s="15">
        <v>11172</v>
      </c>
      <c r="D191" s="15">
        <v>24196569.440000001</v>
      </c>
      <c r="E191" s="15">
        <v>4416795.2120929183</v>
      </c>
      <c r="F191" s="240">
        <f>Yhteenveto[[#This Row],[Ikärakenne, laskennallinen kustannus]]+Yhteenveto[[#This Row],[Muut laskennalliset kustannukset ]]</f>
        <v>28613364.652092919</v>
      </c>
      <c r="G191" s="336">
        <v>1359.93</v>
      </c>
      <c r="H191" s="17">
        <v>15193137.960000001</v>
      </c>
      <c r="I191" s="353">
        <f>Yhteenveto[[#This Row],[Laskennalliset kustannukset yhteensä]]-Yhteenveto[[#This Row],[Omarahoitusosuus, €]]</f>
        <v>13420226.692092918</v>
      </c>
      <c r="J191" s="36">
        <v>364185.81579689245</v>
      </c>
      <c r="K191" s="37">
        <v>-4815835.7739107618</v>
      </c>
      <c r="L191" s="240">
        <f>Yhteenveto[[#This Row],[Valtionosuus omarahoitusosuuden jälkeen (välisumma)]]+Yhteenveto[[#This Row],[Lisäosat yhteensä]]+Yhteenveto[[#This Row],[Valtionosuuteen tehtävät vähennykset ja lisäykset, netto]]</f>
        <v>8968576.7339790501</v>
      </c>
      <c r="M191" s="37">
        <v>5139984.3420412242</v>
      </c>
      <c r="N191" s="315">
        <f>SUM(Yhteenveto[[#This Row],[Valtionosuus ennen verotuloihin perustuvaa valtionosuuksien tasausta]]+Yhteenveto[[#This Row],[Verotuloihin perustuva valtionosuuksien tasaus]])</f>
        <v>14108561.076020274</v>
      </c>
      <c r="O191" s="251">
        <v>2039832.4276491948</v>
      </c>
      <c r="P191" s="403">
        <f>SUM(Yhteenveto[[#This Row],[Kunnan  peruspalvelujen valtionosuus ]:[Veroperustemuutoksista johtuvien veromenetysten korvaus]])</f>
        <v>16148393.503669469</v>
      </c>
      <c r="Q191" s="37">
        <v>-371833.5</v>
      </c>
      <c r="R191" s="355">
        <f>+Yhteenveto[[#This Row],[Kunnan  peruspalvelujen valtionosuus ]]+Yhteenveto[[#This Row],[Veroperustemuutoksista johtuvien veromenetysten korvaus]]+Yhteenveto[[#This Row],[Kotikuntakorvaus, netto]]</f>
        <v>15776560.003669469</v>
      </c>
      <c r="S191" s="11"/>
      <c r="T191"/>
    </row>
    <row r="192" spans="1:20" ht="15">
      <c r="A192" s="35">
        <v>601</v>
      </c>
      <c r="B192" s="13" t="s">
        <v>198</v>
      </c>
      <c r="C192" s="15">
        <v>3873</v>
      </c>
      <c r="D192" s="15">
        <v>5272534.16</v>
      </c>
      <c r="E192" s="15">
        <v>1221203.2562475319</v>
      </c>
      <c r="F192" s="240">
        <f>Yhteenveto[[#This Row],[Ikärakenne, laskennallinen kustannus]]+Yhteenveto[[#This Row],[Muut laskennalliset kustannukset ]]</f>
        <v>6493737.4162475318</v>
      </c>
      <c r="G192" s="336">
        <v>1359.93</v>
      </c>
      <c r="H192" s="17">
        <v>5267008.8900000006</v>
      </c>
      <c r="I192" s="353">
        <f>Yhteenveto[[#This Row],[Laskennalliset kustannukset yhteensä]]-Yhteenveto[[#This Row],[Omarahoitusosuus, €]]</f>
        <v>1226728.5262475312</v>
      </c>
      <c r="J192" s="36">
        <v>640878.27640126401</v>
      </c>
      <c r="K192" s="37">
        <v>1771194.5191848052</v>
      </c>
      <c r="L192" s="240">
        <f>Yhteenveto[[#This Row],[Valtionosuus omarahoitusosuuden jälkeen (välisumma)]]+Yhteenveto[[#This Row],[Lisäosat yhteensä]]+Yhteenveto[[#This Row],[Valtionosuuteen tehtävät vähennykset ja lisäykset, netto]]</f>
        <v>3638801.3218336003</v>
      </c>
      <c r="M192" s="37">
        <v>1367236.6260995921</v>
      </c>
      <c r="N192" s="315">
        <f>SUM(Yhteenveto[[#This Row],[Valtionosuus ennen verotuloihin perustuvaa valtionosuuksien tasausta]]+Yhteenveto[[#This Row],[Verotuloihin perustuva valtionosuuksien tasaus]])</f>
        <v>5006037.9479331924</v>
      </c>
      <c r="O192" s="251">
        <v>858001.98963607987</v>
      </c>
      <c r="P192" s="403">
        <f>SUM(Yhteenveto[[#This Row],[Kunnan  peruspalvelujen valtionosuus ]:[Veroperustemuutoksista johtuvien veromenetysten korvaus]])</f>
        <v>5864039.9375692718</v>
      </c>
      <c r="Q192" s="37">
        <v>-31234.013999999996</v>
      </c>
      <c r="R192" s="355">
        <f>+Yhteenveto[[#This Row],[Kunnan  peruspalvelujen valtionosuus ]]+Yhteenveto[[#This Row],[Veroperustemuutoksista johtuvien veromenetysten korvaus]]+Yhteenveto[[#This Row],[Kotikuntakorvaus, netto]]</f>
        <v>5832805.9235692713</v>
      </c>
      <c r="S192" s="11"/>
      <c r="T192"/>
    </row>
    <row r="193" spans="1:20" ht="15">
      <c r="A193" s="35">
        <v>604</v>
      </c>
      <c r="B193" s="13" t="s">
        <v>199</v>
      </c>
      <c r="C193" s="15">
        <v>20206</v>
      </c>
      <c r="D193" s="15">
        <v>36913027.000000007</v>
      </c>
      <c r="E193" s="15">
        <v>2604358.2159679867</v>
      </c>
      <c r="F193" s="240">
        <f>Yhteenveto[[#This Row],[Ikärakenne, laskennallinen kustannus]]+Yhteenveto[[#This Row],[Muut laskennalliset kustannukset ]]</f>
        <v>39517385.215967998</v>
      </c>
      <c r="G193" s="336">
        <v>1359.93</v>
      </c>
      <c r="H193" s="17">
        <v>27478745.580000002</v>
      </c>
      <c r="I193" s="353">
        <f>Yhteenveto[[#This Row],[Laskennalliset kustannukset yhteensä]]-Yhteenveto[[#This Row],[Omarahoitusosuus, €]]</f>
        <v>12038639.635967996</v>
      </c>
      <c r="J193" s="36">
        <v>966919.37569597503</v>
      </c>
      <c r="K193" s="37">
        <v>3755464.3581954036</v>
      </c>
      <c r="L193" s="240">
        <f>Yhteenveto[[#This Row],[Valtionosuus omarahoitusosuuden jälkeen (välisumma)]]+Yhteenveto[[#This Row],[Lisäosat yhteensä]]+Yhteenveto[[#This Row],[Valtionosuuteen tehtävät vähennykset ja lisäykset, netto]]</f>
        <v>16761023.369859375</v>
      </c>
      <c r="M193" s="37">
        <v>-225089.59206355282</v>
      </c>
      <c r="N193" s="315">
        <f>SUM(Yhteenveto[[#This Row],[Valtionosuus ennen verotuloihin perustuvaa valtionosuuksien tasausta]]+Yhteenveto[[#This Row],[Verotuloihin perustuva valtionosuuksien tasaus]])</f>
        <v>16535933.777795821</v>
      </c>
      <c r="O193" s="251">
        <v>2135859.3612966971</v>
      </c>
      <c r="P193" s="403">
        <f>SUM(Yhteenveto[[#This Row],[Kunnan  peruspalvelujen valtionosuus ]:[Veroperustemuutoksista johtuvien veromenetysten korvaus]])</f>
        <v>18671793.13909252</v>
      </c>
      <c r="Q193" s="37">
        <v>-702424.71551400004</v>
      </c>
      <c r="R193" s="355">
        <f>+Yhteenveto[[#This Row],[Kunnan  peruspalvelujen valtionosuus ]]+Yhteenveto[[#This Row],[Veroperustemuutoksista johtuvien veromenetysten korvaus]]+Yhteenveto[[#This Row],[Kotikuntakorvaus, netto]]</f>
        <v>17969368.423578519</v>
      </c>
      <c r="S193" s="11"/>
      <c r="T193"/>
    </row>
    <row r="194" spans="1:20" ht="15">
      <c r="A194" s="35">
        <v>607</v>
      </c>
      <c r="B194" s="13" t="s">
        <v>200</v>
      </c>
      <c r="C194" s="15">
        <v>4161</v>
      </c>
      <c r="D194" s="15">
        <v>5117630.5200000005</v>
      </c>
      <c r="E194" s="15">
        <v>1171591.5797334947</v>
      </c>
      <c r="F194" s="240">
        <f>Yhteenveto[[#This Row],[Ikärakenne, laskennallinen kustannus]]+Yhteenveto[[#This Row],[Muut laskennalliset kustannukset ]]</f>
        <v>6289222.0997334952</v>
      </c>
      <c r="G194" s="336">
        <v>1359.93</v>
      </c>
      <c r="H194" s="17">
        <v>5658668.7300000004</v>
      </c>
      <c r="I194" s="353">
        <f>Yhteenveto[[#This Row],[Laskennalliset kustannukset yhteensä]]-Yhteenveto[[#This Row],[Omarahoitusosuus, €]]</f>
        <v>630553.36973349471</v>
      </c>
      <c r="J194" s="36">
        <v>270409.60071633605</v>
      </c>
      <c r="K194" s="37">
        <v>-42919.058188624069</v>
      </c>
      <c r="L194" s="240">
        <f>Yhteenveto[[#This Row],[Valtionosuus omarahoitusosuuden jälkeen (välisumma)]]+Yhteenveto[[#This Row],[Lisäosat yhteensä]]+Yhteenveto[[#This Row],[Valtionosuuteen tehtävät vähennykset ja lisäykset, netto]]</f>
        <v>858043.91226120666</v>
      </c>
      <c r="M194" s="37">
        <v>2474426.6791838934</v>
      </c>
      <c r="N194" s="315">
        <f>SUM(Yhteenveto[[#This Row],[Valtionosuus ennen verotuloihin perustuvaa valtionosuuksien tasausta]]+Yhteenveto[[#This Row],[Verotuloihin perustuva valtionosuuksien tasaus]])</f>
        <v>3332470.5914451</v>
      </c>
      <c r="O194" s="251">
        <v>938647.58690160897</v>
      </c>
      <c r="P194" s="403">
        <f>SUM(Yhteenveto[[#This Row],[Kunnan  peruspalvelujen valtionosuus ]:[Veroperustemuutoksista johtuvien veromenetysten korvaus]])</f>
        <v>4271118.1783467093</v>
      </c>
      <c r="Q194" s="37">
        <v>10336.971300000005</v>
      </c>
      <c r="R194" s="355">
        <f>+Yhteenveto[[#This Row],[Kunnan  peruspalvelujen valtionosuus ]]+Yhteenveto[[#This Row],[Veroperustemuutoksista johtuvien veromenetysten korvaus]]+Yhteenveto[[#This Row],[Kotikuntakorvaus, netto]]</f>
        <v>4281455.1496467097</v>
      </c>
      <c r="S194" s="11"/>
      <c r="T194"/>
    </row>
    <row r="195" spans="1:20" ht="15">
      <c r="A195" s="35">
        <v>608</v>
      </c>
      <c r="B195" s="13" t="s">
        <v>201</v>
      </c>
      <c r="C195" s="15">
        <v>2013</v>
      </c>
      <c r="D195" s="15">
        <v>2711715.02</v>
      </c>
      <c r="E195" s="15">
        <v>446299.62308225309</v>
      </c>
      <c r="F195" s="240">
        <f>Yhteenveto[[#This Row],[Ikärakenne, laskennallinen kustannus]]+Yhteenveto[[#This Row],[Muut laskennalliset kustannukset ]]</f>
        <v>3158014.6430822532</v>
      </c>
      <c r="G195" s="336">
        <v>1359.93</v>
      </c>
      <c r="H195" s="17">
        <v>2737539.0900000003</v>
      </c>
      <c r="I195" s="353">
        <f>Yhteenveto[[#This Row],[Laskennalliset kustannukset yhteensä]]-Yhteenveto[[#This Row],[Omarahoitusosuus, €]]</f>
        <v>420475.55308225285</v>
      </c>
      <c r="J195" s="36">
        <v>59651.279863492717</v>
      </c>
      <c r="K195" s="37">
        <v>-50136.520246829103</v>
      </c>
      <c r="L195" s="240">
        <f>Yhteenveto[[#This Row],[Valtionosuus omarahoitusosuuden jälkeen (välisumma)]]+Yhteenveto[[#This Row],[Lisäosat yhteensä]]+Yhteenveto[[#This Row],[Valtionosuuteen tehtävät vähennykset ja lisäykset, netto]]</f>
        <v>429990.31269891647</v>
      </c>
      <c r="M195" s="37">
        <v>910821.21345676458</v>
      </c>
      <c r="N195" s="315">
        <f>SUM(Yhteenveto[[#This Row],[Valtionosuus ennen verotuloihin perustuvaa valtionosuuksien tasausta]]+Yhteenveto[[#This Row],[Verotuloihin perustuva valtionosuuksien tasaus]])</f>
        <v>1340811.5261556811</v>
      </c>
      <c r="O195" s="251">
        <v>418388.12446064886</v>
      </c>
      <c r="P195" s="403">
        <f>SUM(Yhteenveto[[#This Row],[Kunnan  peruspalvelujen valtionosuus ]:[Veroperustemuutoksista johtuvien veromenetysten korvaus]])</f>
        <v>1759199.6506163301</v>
      </c>
      <c r="Q195" s="37">
        <v>7436.6699999999837</v>
      </c>
      <c r="R195" s="355">
        <f>+Yhteenveto[[#This Row],[Kunnan  peruspalvelujen valtionosuus ]]+Yhteenveto[[#This Row],[Veroperustemuutoksista johtuvien veromenetysten korvaus]]+Yhteenveto[[#This Row],[Kotikuntakorvaus, netto]]</f>
        <v>1766636.32061633</v>
      </c>
      <c r="S195" s="11"/>
      <c r="T195"/>
    </row>
    <row r="196" spans="1:20" ht="15">
      <c r="A196" s="35">
        <v>609</v>
      </c>
      <c r="B196" s="13" t="s">
        <v>202</v>
      </c>
      <c r="C196" s="15">
        <v>83482</v>
      </c>
      <c r="D196" s="15">
        <v>110308808.66</v>
      </c>
      <c r="E196" s="15">
        <v>15065366.020987015</v>
      </c>
      <c r="F196" s="240">
        <f>Yhteenveto[[#This Row],[Ikärakenne, laskennallinen kustannus]]+Yhteenveto[[#This Row],[Muut laskennalliset kustannukset ]]</f>
        <v>125374174.68098702</v>
      </c>
      <c r="G196" s="336">
        <v>1359.93</v>
      </c>
      <c r="H196" s="17">
        <v>113529676.26000001</v>
      </c>
      <c r="I196" s="353">
        <f>Yhteenveto[[#This Row],[Laskennalliset kustannukset yhteensä]]-Yhteenveto[[#This Row],[Omarahoitusosuus, €]]</f>
        <v>11844498.42098701</v>
      </c>
      <c r="J196" s="36">
        <v>2752448.3418292208</v>
      </c>
      <c r="K196" s="37">
        <v>-23111654.624536026</v>
      </c>
      <c r="L196" s="240">
        <f>Yhteenveto[[#This Row],[Valtionosuus omarahoitusosuuden jälkeen (välisumma)]]+Yhteenveto[[#This Row],[Lisäosat yhteensä]]+Yhteenveto[[#This Row],[Valtionosuuteen tehtävät vähennykset ja lisäykset, netto]]</f>
        <v>-8514707.8617197946</v>
      </c>
      <c r="M196" s="37">
        <v>25221432.871527642</v>
      </c>
      <c r="N196" s="315">
        <f>SUM(Yhteenveto[[#This Row],[Valtionosuus ennen verotuloihin perustuvaa valtionosuuksien tasausta]]+Yhteenveto[[#This Row],[Verotuloihin perustuva valtionosuuksien tasaus]])</f>
        <v>16706725.009807847</v>
      </c>
      <c r="O196" s="251">
        <v>13537031.482079027</v>
      </c>
      <c r="P196" s="403">
        <f>SUM(Yhteenveto[[#This Row],[Kunnan  peruspalvelujen valtionosuus ]:[Veroperustemuutoksista johtuvien veromenetysten korvaus]])</f>
        <v>30243756.491886877</v>
      </c>
      <c r="Q196" s="37">
        <v>-2831943.4293599995</v>
      </c>
      <c r="R196" s="355">
        <f>+Yhteenveto[[#This Row],[Kunnan  peruspalvelujen valtionosuus ]]+Yhteenveto[[#This Row],[Veroperustemuutoksista johtuvien veromenetysten korvaus]]+Yhteenveto[[#This Row],[Kotikuntakorvaus, netto]]</f>
        <v>27411813.062526878</v>
      </c>
      <c r="S196" s="11"/>
      <c r="T196"/>
    </row>
    <row r="197" spans="1:20" ht="15">
      <c r="A197" s="35">
        <v>611</v>
      </c>
      <c r="B197" s="13" t="s">
        <v>203</v>
      </c>
      <c r="C197" s="15">
        <v>5066</v>
      </c>
      <c r="D197" s="15">
        <v>9300179.2200000007</v>
      </c>
      <c r="E197" s="15">
        <v>784044.57962828828</v>
      </c>
      <c r="F197" s="240">
        <f>Yhteenveto[[#This Row],[Ikärakenne, laskennallinen kustannus]]+Yhteenveto[[#This Row],[Muut laskennalliset kustannukset ]]</f>
        <v>10084223.799628289</v>
      </c>
      <c r="G197" s="336">
        <v>1359.93</v>
      </c>
      <c r="H197" s="17">
        <v>6889405.3799999999</v>
      </c>
      <c r="I197" s="353">
        <f>Yhteenveto[[#This Row],[Laskennalliset kustannukset yhteensä]]-Yhteenveto[[#This Row],[Omarahoitusosuus, €]]</f>
        <v>3194818.4196282895</v>
      </c>
      <c r="J197" s="36">
        <v>113660.44200704948</v>
      </c>
      <c r="K197" s="37">
        <v>404753.72353859956</v>
      </c>
      <c r="L197" s="240">
        <f>Yhteenveto[[#This Row],[Valtionosuus omarahoitusosuuden jälkeen (välisumma)]]+Yhteenveto[[#This Row],[Lisäosat yhteensä]]+Yhteenveto[[#This Row],[Valtionosuuteen tehtävät vähennykset ja lisäykset, netto]]</f>
        <v>3713232.5851739384</v>
      </c>
      <c r="M197" s="37">
        <v>1401689.3084296016</v>
      </c>
      <c r="N197" s="315">
        <f>SUM(Yhteenveto[[#This Row],[Valtionosuus ennen verotuloihin perustuvaa valtionosuuksien tasausta]]+Yhteenveto[[#This Row],[Verotuloihin perustuva valtionosuuksien tasaus]])</f>
        <v>5114921.89360354</v>
      </c>
      <c r="O197" s="251">
        <v>758884.41692466091</v>
      </c>
      <c r="P197" s="403">
        <f>SUM(Yhteenveto[[#This Row],[Kunnan  peruspalvelujen valtionosuus ]:[Veroperustemuutoksista johtuvien veromenetysten korvaus]])</f>
        <v>5873806.3105282011</v>
      </c>
      <c r="Q197" s="37">
        <v>55938.631739999983</v>
      </c>
      <c r="R197" s="355">
        <f>+Yhteenveto[[#This Row],[Kunnan  peruspalvelujen valtionosuus ]]+Yhteenveto[[#This Row],[Veroperustemuutoksista johtuvien veromenetysten korvaus]]+Yhteenveto[[#This Row],[Kotikuntakorvaus, netto]]</f>
        <v>5929744.9422682012</v>
      </c>
      <c r="S197" s="11"/>
      <c r="T197"/>
    </row>
    <row r="198" spans="1:20" ht="15">
      <c r="A198" s="35">
        <v>614</v>
      </c>
      <c r="B198" s="13" t="s">
        <v>204</v>
      </c>
      <c r="C198" s="15">
        <v>3066</v>
      </c>
      <c r="D198" s="15">
        <v>2430684.7199999997</v>
      </c>
      <c r="E198" s="15">
        <v>2718563.2831087662</v>
      </c>
      <c r="F198" s="240">
        <f>Yhteenveto[[#This Row],[Ikärakenne, laskennallinen kustannus]]+Yhteenveto[[#This Row],[Muut laskennalliset kustannukset ]]</f>
        <v>5149248.0031087659</v>
      </c>
      <c r="G198" s="336">
        <v>1359.93</v>
      </c>
      <c r="H198" s="17">
        <v>4169545.3800000004</v>
      </c>
      <c r="I198" s="353">
        <f>Yhteenveto[[#This Row],[Laskennalliset kustannukset yhteensä]]-Yhteenveto[[#This Row],[Omarahoitusosuus, €]]</f>
        <v>979702.62310876558</v>
      </c>
      <c r="J198" s="36">
        <v>1101234.8489696959</v>
      </c>
      <c r="K198" s="37">
        <v>-990121.72766087786</v>
      </c>
      <c r="L198" s="240">
        <f>Yhteenveto[[#This Row],[Valtionosuus omarahoitusosuuden jälkeen (välisumma)]]+Yhteenveto[[#This Row],[Lisäosat yhteensä]]+Yhteenveto[[#This Row],[Valtionosuuteen tehtävät vähennykset ja lisäykset, netto]]</f>
        <v>1090815.7444175836</v>
      </c>
      <c r="M198" s="37">
        <v>1614527.325047821</v>
      </c>
      <c r="N198" s="315">
        <f>SUM(Yhteenveto[[#This Row],[Valtionosuus ennen verotuloihin perustuvaa valtionosuuksien tasausta]]+Yhteenveto[[#This Row],[Verotuloihin perustuva valtionosuuksien tasaus]])</f>
        <v>2705343.0694654044</v>
      </c>
      <c r="O198" s="251">
        <v>765773.22457206773</v>
      </c>
      <c r="P198" s="403">
        <f>SUM(Yhteenveto[[#This Row],[Kunnan  peruspalvelujen valtionosuus ]:[Veroperustemuutoksista johtuvien veromenetysten korvaus]])</f>
        <v>3471116.294037472</v>
      </c>
      <c r="Q198" s="37">
        <v>-28259.346000000005</v>
      </c>
      <c r="R198" s="355">
        <f>+Yhteenveto[[#This Row],[Kunnan  peruspalvelujen valtionosuus ]]+Yhteenveto[[#This Row],[Veroperustemuutoksista johtuvien veromenetysten korvaus]]+Yhteenveto[[#This Row],[Kotikuntakorvaus, netto]]</f>
        <v>3442856.9480374721</v>
      </c>
      <c r="S198" s="11"/>
      <c r="T198"/>
    </row>
    <row r="199" spans="1:20" ht="15">
      <c r="A199" s="35">
        <v>615</v>
      </c>
      <c r="B199" s="13" t="s">
        <v>205</v>
      </c>
      <c r="C199" s="15">
        <v>7702</v>
      </c>
      <c r="D199" s="15">
        <v>11186634.84</v>
      </c>
      <c r="E199" s="15">
        <v>5343028.7588806404</v>
      </c>
      <c r="F199" s="240">
        <f>Yhteenveto[[#This Row],[Ikärakenne, laskennallinen kustannus]]+Yhteenveto[[#This Row],[Muut laskennalliset kustannukset ]]</f>
        <v>16529663.598880641</v>
      </c>
      <c r="G199" s="336">
        <v>1359.93</v>
      </c>
      <c r="H199" s="17">
        <v>10474180.860000001</v>
      </c>
      <c r="I199" s="353">
        <f>Yhteenveto[[#This Row],[Laskennalliset kustannukset yhteensä]]-Yhteenveto[[#This Row],[Omarahoitusosuus, €]]</f>
        <v>6055482.7388806399</v>
      </c>
      <c r="J199" s="36">
        <v>2369131.0514440872</v>
      </c>
      <c r="K199" s="37">
        <v>2069448.0304683703</v>
      </c>
      <c r="L199" s="240">
        <f>Yhteenveto[[#This Row],[Valtionosuus omarahoitusosuuden jälkeen (välisumma)]]+Yhteenveto[[#This Row],[Lisäosat yhteensä]]+Yhteenveto[[#This Row],[Valtionosuuteen tehtävät vähennykset ja lisäykset, netto]]</f>
        <v>10494061.820793098</v>
      </c>
      <c r="M199" s="37">
        <v>3213503.9102800032</v>
      </c>
      <c r="N199" s="315">
        <f>SUM(Yhteenveto[[#This Row],[Valtionosuus ennen verotuloihin perustuvaa valtionosuuksien tasausta]]+Yhteenveto[[#This Row],[Verotuloihin perustuva valtionosuuksien tasaus]])</f>
        <v>13707565.7310731</v>
      </c>
      <c r="O199" s="251">
        <v>1559906.3044823692</v>
      </c>
      <c r="P199" s="403">
        <f>SUM(Yhteenveto[[#This Row],[Kunnan  peruspalvelujen valtionosuus ]:[Veroperustemuutoksista johtuvien veromenetysten korvaus]])</f>
        <v>15267472.035555469</v>
      </c>
      <c r="Q199" s="37">
        <v>72105.952319999997</v>
      </c>
      <c r="R199" s="355">
        <f>+Yhteenveto[[#This Row],[Kunnan  peruspalvelujen valtionosuus ]]+Yhteenveto[[#This Row],[Veroperustemuutoksista johtuvien veromenetysten korvaus]]+Yhteenveto[[#This Row],[Kotikuntakorvaus, netto]]</f>
        <v>15339577.987875469</v>
      </c>
      <c r="S199" s="11"/>
      <c r="T199"/>
    </row>
    <row r="200" spans="1:20" ht="15">
      <c r="A200" s="35">
        <v>616</v>
      </c>
      <c r="B200" s="13" t="s">
        <v>206</v>
      </c>
      <c r="C200" s="15">
        <v>1848</v>
      </c>
      <c r="D200" s="15">
        <v>2693383.6999999997</v>
      </c>
      <c r="E200" s="15">
        <v>370436.51315404096</v>
      </c>
      <c r="F200" s="240">
        <f>Yhteenveto[[#This Row],[Ikärakenne, laskennallinen kustannus]]+Yhteenveto[[#This Row],[Muut laskennalliset kustannukset ]]</f>
        <v>3063820.2131540407</v>
      </c>
      <c r="G200" s="336">
        <v>1359.93</v>
      </c>
      <c r="H200" s="17">
        <v>2513150.64</v>
      </c>
      <c r="I200" s="353">
        <f>Yhteenveto[[#This Row],[Laskennalliset kustannukset yhteensä]]-Yhteenveto[[#This Row],[Omarahoitusosuus, €]]</f>
        <v>550669.57315404061</v>
      </c>
      <c r="J200" s="36">
        <v>45731.650399733771</v>
      </c>
      <c r="K200" s="37">
        <v>-143401.54838164238</v>
      </c>
      <c r="L200" s="240">
        <f>Yhteenveto[[#This Row],[Valtionosuus omarahoitusosuuden jälkeen (välisumma)]]+Yhteenveto[[#This Row],[Lisäosat yhteensä]]+Yhteenveto[[#This Row],[Valtionosuuteen tehtävät vähennykset ja lisäykset, netto]]</f>
        <v>452999.67517213203</v>
      </c>
      <c r="M200" s="37">
        <v>778797.28146034305</v>
      </c>
      <c r="N200" s="315">
        <f>SUM(Yhteenveto[[#This Row],[Valtionosuus ennen verotuloihin perustuvaa valtionosuuksien tasausta]]+Yhteenveto[[#This Row],[Verotuloihin perustuva valtionosuuksien tasaus]])</f>
        <v>1231796.9566324751</v>
      </c>
      <c r="O200" s="251">
        <v>391264.80938673939</v>
      </c>
      <c r="P200" s="403">
        <f>SUM(Yhteenveto[[#This Row],[Kunnan  peruspalvelujen valtionosuus ]:[Veroperustemuutoksista johtuvien veromenetysten korvaus]])</f>
        <v>1623061.7660192144</v>
      </c>
      <c r="Q200" s="37">
        <v>-774187.09368000005</v>
      </c>
      <c r="R200" s="355">
        <f>+Yhteenveto[[#This Row],[Kunnan  peruspalvelujen valtionosuus ]]+Yhteenveto[[#This Row],[Veroperustemuutoksista johtuvien veromenetysten korvaus]]+Yhteenveto[[#This Row],[Kotikuntakorvaus, netto]]</f>
        <v>848874.67233921436</v>
      </c>
      <c r="S200" s="11"/>
      <c r="T200"/>
    </row>
    <row r="201" spans="1:20" ht="15">
      <c r="A201" s="35">
        <v>619</v>
      </c>
      <c r="B201" s="13" t="s">
        <v>207</v>
      </c>
      <c r="C201" s="15">
        <v>2721</v>
      </c>
      <c r="D201" s="15">
        <v>3314663.34</v>
      </c>
      <c r="E201" s="15">
        <v>615479.26334751514</v>
      </c>
      <c r="F201" s="240">
        <f>Yhteenveto[[#This Row],[Ikärakenne, laskennallinen kustannus]]+Yhteenveto[[#This Row],[Muut laskennalliset kustannukset ]]</f>
        <v>3930142.6033475148</v>
      </c>
      <c r="G201" s="336">
        <v>1359.93</v>
      </c>
      <c r="H201" s="17">
        <v>3700369.5300000003</v>
      </c>
      <c r="I201" s="353">
        <f>Yhteenveto[[#This Row],[Laskennalliset kustannukset yhteensä]]-Yhteenveto[[#This Row],[Omarahoitusosuus, €]]</f>
        <v>229773.0733475145</v>
      </c>
      <c r="J201" s="36">
        <v>156137.2811636035</v>
      </c>
      <c r="K201" s="37">
        <v>992722.26136966224</v>
      </c>
      <c r="L201" s="240">
        <f>Yhteenveto[[#This Row],[Valtionosuus omarahoitusosuuden jälkeen (välisumma)]]+Yhteenveto[[#This Row],[Lisäosat yhteensä]]+Yhteenveto[[#This Row],[Valtionosuuteen tehtävät vähennykset ja lisäykset, netto]]</f>
        <v>1378632.6158807804</v>
      </c>
      <c r="M201" s="37">
        <v>1701155.8638123588</v>
      </c>
      <c r="N201" s="315">
        <f>SUM(Yhteenveto[[#This Row],[Valtionosuus ennen verotuloihin perustuvaa valtionosuuksien tasausta]]+Yhteenveto[[#This Row],[Verotuloihin perustuva valtionosuuksien tasaus]])</f>
        <v>3079788.479693139</v>
      </c>
      <c r="O201" s="251">
        <v>692332.35488204181</v>
      </c>
      <c r="P201" s="403">
        <f>SUM(Yhteenveto[[#This Row],[Kunnan  peruspalvelujen valtionosuus ]:[Veroperustemuutoksista johtuvien veromenetysten korvaus]])</f>
        <v>3772120.8345751809</v>
      </c>
      <c r="Q201" s="37">
        <v>261146.10371999996</v>
      </c>
      <c r="R201" s="355">
        <f>+Yhteenveto[[#This Row],[Kunnan  peruspalvelujen valtionosuus ]]+Yhteenveto[[#This Row],[Veroperustemuutoksista johtuvien veromenetysten korvaus]]+Yhteenveto[[#This Row],[Kotikuntakorvaus, netto]]</f>
        <v>4033266.9382951809</v>
      </c>
      <c r="S201" s="11"/>
      <c r="T201"/>
    </row>
    <row r="202" spans="1:20" ht="15">
      <c r="A202" s="35">
        <v>620</v>
      </c>
      <c r="B202" s="13" t="s">
        <v>208</v>
      </c>
      <c r="C202" s="15">
        <v>2446</v>
      </c>
      <c r="D202" s="15">
        <v>2214210.04</v>
      </c>
      <c r="E202" s="15">
        <v>2215252.9912132872</v>
      </c>
      <c r="F202" s="240">
        <f>Yhteenveto[[#This Row],[Ikärakenne, laskennallinen kustannus]]+Yhteenveto[[#This Row],[Muut laskennalliset kustannukset ]]</f>
        <v>4429463.0312132873</v>
      </c>
      <c r="G202" s="336">
        <v>1359.93</v>
      </c>
      <c r="H202" s="17">
        <v>3326388.7800000003</v>
      </c>
      <c r="I202" s="353">
        <f>Yhteenveto[[#This Row],[Laskennalliset kustannukset yhteensä]]-Yhteenveto[[#This Row],[Omarahoitusosuus, €]]</f>
        <v>1103074.251213287</v>
      </c>
      <c r="J202" s="36">
        <v>865296.42384439684</v>
      </c>
      <c r="K202" s="37">
        <v>778492.88572568132</v>
      </c>
      <c r="L202" s="240">
        <f>Yhteenveto[[#This Row],[Valtionosuus omarahoitusosuuden jälkeen (välisumma)]]+Yhteenveto[[#This Row],[Lisäosat yhteensä]]+Yhteenveto[[#This Row],[Valtionosuuteen tehtävät vähennykset ja lisäykset, netto]]</f>
        <v>2746863.5607833653</v>
      </c>
      <c r="M202" s="37">
        <v>549017.33422370197</v>
      </c>
      <c r="N202" s="315">
        <f>SUM(Yhteenveto[[#This Row],[Valtionosuus ennen verotuloihin perustuvaa valtionosuuksien tasausta]]+Yhteenveto[[#This Row],[Verotuloihin perustuva valtionosuuksien tasaus]])</f>
        <v>3295880.8950070674</v>
      </c>
      <c r="O202" s="251">
        <v>592880.19126909296</v>
      </c>
      <c r="P202" s="403">
        <f>SUM(Yhteenveto[[#This Row],[Kunnan  peruspalvelujen valtionosuus ]:[Veroperustemuutoksista johtuvien veromenetysten korvaus]])</f>
        <v>3888761.0862761606</v>
      </c>
      <c r="Q202" s="37">
        <v>-35696.016000000003</v>
      </c>
      <c r="R202" s="355">
        <f>+Yhteenveto[[#This Row],[Kunnan  peruspalvelujen valtionosuus ]]+Yhteenveto[[#This Row],[Veroperustemuutoksista johtuvien veromenetysten korvaus]]+Yhteenveto[[#This Row],[Kotikuntakorvaus, netto]]</f>
        <v>3853065.0702761607</v>
      </c>
      <c r="S202" s="11"/>
      <c r="T202"/>
    </row>
    <row r="203" spans="1:20" ht="15">
      <c r="A203" s="35">
        <v>623</v>
      </c>
      <c r="B203" s="13" t="s">
        <v>209</v>
      </c>
      <c r="C203" s="15">
        <v>2117</v>
      </c>
      <c r="D203" s="15">
        <v>1422338.4500000002</v>
      </c>
      <c r="E203" s="15">
        <v>1664688.6918296756</v>
      </c>
      <c r="F203" s="240">
        <f>Yhteenveto[[#This Row],[Ikärakenne, laskennallinen kustannus]]+Yhteenveto[[#This Row],[Muut laskennalliset kustannukset ]]</f>
        <v>3087027.141829676</v>
      </c>
      <c r="G203" s="336">
        <v>1359.93</v>
      </c>
      <c r="H203" s="17">
        <v>2878971.81</v>
      </c>
      <c r="I203" s="353">
        <f>Yhteenveto[[#This Row],[Laskennalliset kustannukset yhteensä]]-Yhteenveto[[#This Row],[Omarahoitusosuus, €]]</f>
        <v>208055.33182967594</v>
      </c>
      <c r="J203" s="36">
        <v>740471.73172860174</v>
      </c>
      <c r="K203" s="37">
        <v>517184.61440760654</v>
      </c>
      <c r="L203" s="240">
        <f>Yhteenveto[[#This Row],[Valtionosuus omarahoitusosuuden jälkeen (välisumma)]]+Yhteenveto[[#This Row],[Lisäosat yhteensä]]+Yhteenveto[[#This Row],[Valtionosuuteen tehtävät vähennykset ja lisäykset, netto]]</f>
        <v>1465711.6779658841</v>
      </c>
      <c r="M203" s="37">
        <v>-113436.74708953541</v>
      </c>
      <c r="N203" s="315">
        <f>SUM(Yhteenveto[[#This Row],[Valtionosuus ennen verotuloihin perustuvaa valtionosuuksien tasausta]]+Yhteenveto[[#This Row],[Verotuloihin perustuva valtionosuuksien tasaus]])</f>
        <v>1352274.9308763486</v>
      </c>
      <c r="O203" s="251">
        <v>477548.71115935512</v>
      </c>
      <c r="P203" s="403">
        <f>SUM(Yhteenveto[[#This Row],[Kunnan  peruspalvelujen valtionosuus ]:[Veroperustemuutoksista johtuvien veromenetysten korvaus]])</f>
        <v>1829823.6420357036</v>
      </c>
      <c r="Q203" s="37">
        <v>-80390.402699999991</v>
      </c>
      <c r="R203" s="355">
        <f>+Yhteenveto[[#This Row],[Kunnan  peruspalvelujen valtionosuus ]]+Yhteenveto[[#This Row],[Veroperustemuutoksista johtuvien veromenetysten korvaus]]+Yhteenveto[[#This Row],[Kotikuntakorvaus, netto]]</f>
        <v>1749433.2393357037</v>
      </c>
      <c r="S203" s="11"/>
      <c r="T203"/>
    </row>
    <row r="204" spans="1:20" ht="15">
      <c r="A204" s="35">
        <v>624</v>
      </c>
      <c r="B204" s="13" t="s">
        <v>210</v>
      </c>
      <c r="C204" s="15">
        <v>5119</v>
      </c>
      <c r="D204" s="15">
        <v>7670556.8100000005</v>
      </c>
      <c r="E204" s="15">
        <v>1304947.2064669519</v>
      </c>
      <c r="F204" s="240">
        <f>Yhteenveto[[#This Row],[Ikärakenne, laskennallinen kustannus]]+Yhteenveto[[#This Row],[Muut laskennalliset kustannukset ]]</f>
        <v>8975504.0164669529</v>
      </c>
      <c r="G204" s="336">
        <v>1359.93</v>
      </c>
      <c r="H204" s="17">
        <v>6961481.6699999999</v>
      </c>
      <c r="I204" s="353">
        <f>Yhteenveto[[#This Row],[Laskennalliset kustannukset yhteensä]]-Yhteenveto[[#This Row],[Omarahoitusosuus, €]]</f>
        <v>2014022.3464669529</v>
      </c>
      <c r="J204" s="36">
        <v>132328.645593019</v>
      </c>
      <c r="K204" s="37">
        <v>2216783.0958423549</v>
      </c>
      <c r="L204" s="240">
        <f>Yhteenveto[[#This Row],[Valtionosuus omarahoitusosuuden jälkeen (välisumma)]]+Yhteenveto[[#This Row],[Lisäosat yhteensä]]+Yhteenveto[[#This Row],[Valtionosuuteen tehtävät vähennykset ja lisäykset, netto]]</f>
        <v>4363134.0879023271</v>
      </c>
      <c r="M204" s="37">
        <v>1198328.5299624959</v>
      </c>
      <c r="N204" s="315">
        <f>SUM(Yhteenveto[[#This Row],[Valtionosuus ennen verotuloihin perustuvaa valtionosuuksien tasausta]]+Yhteenveto[[#This Row],[Verotuloihin perustuva valtionosuuksien tasaus]])</f>
        <v>5561462.617864823</v>
      </c>
      <c r="O204" s="251">
        <v>739756.86131195829</v>
      </c>
      <c r="P204" s="403">
        <f>SUM(Yhteenveto[[#This Row],[Kunnan  peruspalvelujen valtionosuus ]:[Veroperustemuutoksista johtuvien veromenetysten korvaus]])</f>
        <v>6301219.4791767811</v>
      </c>
      <c r="Q204" s="37">
        <v>-108069.68844000003</v>
      </c>
      <c r="R204" s="355">
        <f>+Yhteenveto[[#This Row],[Kunnan  peruspalvelujen valtionosuus ]]+Yhteenveto[[#This Row],[Veroperustemuutoksista johtuvien veromenetysten korvaus]]+Yhteenveto[[#This Row],[Kotikuntakorvaus, netto]]</f>
        <v>6193149.7907367814</v>
      </c>
      <c r="S204" s="11"/>
      <c r="T204"/>
    </row>
    <row r="205" spans="1:20" ht="15">
      <c r="A205" s="35">
        <v>625</v>
      </c>
      <c r="B205" s="13" t="s">
        <v>211</v>
      </c>
      <c r="C205" s="15">
        <v>3048</v>
      </c>
      <c r="D205" s="15">
        <v>4910965.2899999991</v>
      </c>
      <c r="E205" s="15">
        <v>921676.00537156884</v>
      </c>
      <c r="F205" s="240">
        <f>Yhteenveto[[#This Row],[Ikärakenne, laskennallinen kustannus]]+Yhteenveto[[#This Row],[Muut laskennalliset kustannukset ]]</f>
        <v>5832641.2953715678</v>
      </c>
      <c r="G205" s="336">
        <v>1359.93</v>
      </c>
      <c r="H205" s="17">
        <v>4145066.64</v>
      </c>
      <c r="I205" s="353">
        <f>Yhteenveto[[#This Row],[Laskennalliset kustannukset yhteensä]]-Yhteenveto[[#This Row],[Omarahoitusosuus, €]]</f>
        <v>1687574.6553715677</v>
      </c>
      <c r="J205" s="36">
        <v>229091.41836399585</v>
      </c>
      <c r="K205" s="37">
        <v>1424811.6635701417</v>
      </c>
      <c r="L205" s="240">
        <f>Yhteenveto[[#This Row],[Valtionosuus omarahoitusosuuden jälkeen (välisumma)]]+Yhteenveto[[#This Row],[Lisäosat yhteensä]]+Yhteenveto[[#This Row],[Valtionosuuteen tehtävät vähennykset ja lisäykset, netto]]</f>
        <v>3341477.7373057054</v>
      </c>
      <c r="M205" s="37">
        <v>659656.69889648713</v>
      </c>
      <c r="N205" s="315">
        <f>SUM(Yhteenveto[[#This Row],[Valtionosuus ennen verotuloihin perustuvaa valtionosuuksien tasausta]]+Yhteenveto[[#This Row],[Verotuloihin perustuva valtionosuuksien tasaus]])</f>
        <v>4001134.4362021927</v>
      </c>
      <c r="O205" s="251">
        <v>563298.79902610555</v>
      </c>
      <c r="P205" s="403">
        <f>SUM(Yhteenveto[[#This Row],[Kunnan  peruspalvelujen valtionosuus ]:[Veroperustemuutoksista johtuvien veromenetysten korvaus]])</f>
        <v>4564433.2352282982</v>
      </c>
      <c r="Q205" s="37">
        <v>44768.753400000001</v>
      </c>
      <c r="R205" s="355">
        <f>+Yhteenveto[[#This Row],[Kunnan  peruspalvelujen valtionosuus ]]+Yhteenveto[[#This Row],[Veroperustemuutoksista johtuvien veromenetysten korvaus]]+Yhteenveto[[#This Row],[Kotikuntakorvaus, netto]]</f>
        <v>4609201.988628298</v>
      </c>
      <c r="S205" s="11"/>
      <c r="T205"/>
    </row>
    <row r="206" spans="1:20" ht="15">
      <c r="A206" s="35">
        <v>626</v>
      </c>
      <c r="B206" s="13" t="s">
        <v>212</v>
      </c>
      <c r="C206" s="15">
        <v>4964</v>
      </c>
      <c r="D206" s="15">
        <v>6689917.0200000005</v>
      </c>
      <c r="E206" s="15">
        <v>1600386.8449666481</v>
      </c>
      <c r="F206" s="240">
        <f>Yhteenveto[[#This Row],[Ikärakenne, laskennallinen kustannus]]+Yhteenveto[[#This Row],[Muut laskennalliset kustannukset ]]</f>
        <v>8290303.8649666486</v>
      </c>
      <c r="G206" s="336">
        <v>1359.93</v>
      </c>
      <c r="H206" s="17">
        <v>6750692.5200000005</v>
      </c>
      <c r="I206" s="353">
        <f>Yhteenveto[[#This Row],[Laskennalliset kustannukset yhteensä]]-Yhteenveto[[#This Row],[Omarahoitusosuus, €]]</f>
        <v>1539611.3449666481</v>
      </c>
      <c r="J206" s="36">
        <v>730018.58118333307</v>
      </c>
      <c r="K206" s="37">
        <v>-925999.19599128503</v>
      </c>
      <c r="L206" s="240">
        <f>Yhteenveto[[#This Row],[Valtionosuus omarahoitusosuuden jälkeen (välisumma)]]+Yhteenveto[[#This Row],[Lisäosat yhteensä]]+Yhteenveto[[#This Row],[Valtionosuuteen tehtävät vähennykset ja lisäykset, netto]]</f>
        <v>1343630.730158696</v>
      </c>
      <c r="M206" s="37">
        <v>-38848.836494378142</v>
      </c>
      <c r="N206" s="315">
        <f>SUM(Yhteenveto[[#This Row],[Valtionosuus ennen verotuloihin perustuvaa valtionosuuksien tasausta]]+Yhteenveto[[#This Row],[Verotuloihin perustuva valtionosuuksien tasaus]])</f>
        <v>1304781.8936643179</v>
      </c>
      <c r="O206" s="251">
        <v>958856.20401978435</v>
      </c>
      <c r="P206" s="403">
        <f>SUM(Yhteenveto[[#This Row],[Kunnan  peruspalvelujen valtionosuus ]:[Veroperustemuutoksista johtuvien veromenetysten korvaus]])</f>
        <v>2263638.0976841021</v>
      </c>
      <c r="Q206" s="37">
        <v>-8849.6373000000021</v>
      </c>
      <c r="R206" s="355">
        <f>+Yhteenveto[[#This Row],[Kunnan  peruspalvelujen valtionosuus ]]+Yhteenveto[[#This Row],[Veroperustemuutoksista johtuvien veromenetysten korvaus]]+Yhteenveto[[#This Row],[Kotikuntakorvaus, netto]]</f>
        <v>2254788.4603841021</v>
      </c>
      <c r="S206" s="11"/>
      <c r="T206"/>
    </row>
    <row r="207" spans="1:20" ht="15">
      <c r="A207" s="35">
        <v>630</v>
      </c>
      <c r="B207" s="13" t="s">
        <v>213</v>
      </c>
      <c r="C207" s="15">
        <v>1631</v>
      </c>
      <c r="D207" s="15">
        <v>3275543.65</v>
      </c>
      <c r="E207" s="15">
        <v>880260.98055715859</v>
      </c>
      <c r="F207" s="240">
        <f>Yhteenveto[[#This Row],[Ikärakenne, laskennallinen kustannus]]+Yhteenveto[[#This Row],[Muut laskennalliset kustannukset ]]</f>
        <v>4155804.6305571585</v>
      </c>
      <c r="G207" s="336">
        <v>1359.93</v>
      </c>
      <c r="H207" s="17">
        <v>2218045.83</v>
      </c>
      <c r="I207" s="353">
        <f>Yhteenveto[[#This Row],[Laskennalliset kustannukset yhteensä]]-Yhteenveto[[#This Row],[Omarahoitusosuus, €]]</f>
        <v>1937758.8005571584</v>
      </c>
      <c r="J207" s="36">
        <v>569161.1003989164</v>
      </c>
      <c r="K207" s="37">
        <v>-881192.1856053049</v>
      </c>
      <c r="L207" s="240">
        <f>Yhteenveto[[#This Row],[Valtionosuus omarahoitusosuuden jälkeen (välisumma)]]+Yhteenveto[[#This Row],[Lisäosat yhteensä]]+Yhteenveto[[#This Row],[Valtionosuuteen tehtävät vähennykset ja lisäykset, netto]]</f>
        <v>1625727.7153507699</v>
      </c>
      <c r="M207" s="37">
        <v>533139.93735554046</v>
      </c>
      <c r="N207" s="315">
        <f>SUM(Yhteenveto[[#This Row],[Valtionosuus ennen verotuloihin perustuvaa valtionosuuksien tasausta]]+Yhteenveto[[#This Row],[Verotuloihin perustuva valtionosuuksien tasaus]])</f>
        <v>2158867.6527063102</v>
      </c>
      <c r="O207" s="251">
        <v>293457.79005564051</v>
      </c>
      <c r="P207" s="403">
        <f>SUM(Yhteenveto[[#This Row],[Kunnan  peruspalvelujen valtionosuus ]:[Veroperustemuutoksista johtuvien veromenetysten korvaus]])</f>
        <v>2452325.4427619507</v>
      </c>
      <c r="Q207" s="37">
        <v>189040.1514</v>
      </c>
      <c r="R207" s="355">
        <f>+Yhteenveto[[#This Row],[Kunnan  peruspalvelujen valtionosuus ]]+Yhteenveto[[#This Row],[Veroperustemuutoksista johtuvien veromenetysten korvaus]]+Yhteenveto[[#This Row],[Kotikuntakorvaus, netto]]</f>
        <v>2641365.5941619505</v>
      </c>
      <c r="S207" s="11"/>
      <c r="T207"/>
    </row>
    <row r="208" spans="1:20" ht="15">
      <c r="A208" s="35">
        <v>631</v>
      </c>
      <c r="B208" s="13" t="s">
        <v>214</v>
      </c>
      <c r="C208" s="15">
        <v>1985</v>
      </c>
      <c r="D208" s="15">
        <v>2812030.9699999997</v>
      </c>
      <c r="E208" s="15">
        <v>355603.47122289427</v>
      </c>
      <c r="F208" s="240">
        <f>Yhteenveto[[#This Row],[Ikärakenne, laskennallinen kustannus]]+Yhteenveto[[#This Row],[Muut laskennalliset kustannukset ]]</f>
        <v>3167634.441222894</v>
      </c>
      <c r="G208" s="336">
        <v>1359.93</v>
      </c>
      <c r="H208" s="17">
        <v>2699461.0500000003</v>
      </c>
      <c r="I208" s="353">
        <f>Yhteenveto[[#This Row],[Laskennalliset kustannukset yhteensä]]-Yhteenveto[[#This Row],[Omarahoitusosuus, €]]</f>
        <v>468173.39122289373</v>
      </c>
      <c r="J208" s="36">
        <v>39533.310006450491</v>
      </c>
      <c r="K208" s="37">
        <v>1044451.8304158485</v>
      </c>
      <c r="L208" s="240">
        <f>Yhteenveto[[#This Row],[Valtionosuus omarahoitusosuuden jälkeen (välisumma)]]+Yhteenveto[[#This Row],[Lisäosat yhteensä]]+Yhteenveto[[#This Row],[Valtionosuuteen tehtävät vähennykset ja lisäykset, netto]]</f>
        <v>1552158.5316451928</v>
      </c>
      <c r="M208" s="37">
        <v>590436.74023788958</v>
      </c>
      <c r="N208" s="315">
        <f>SUM(Yhteenveto[[#This Row],[Valtionosuus ennen verotuloihin perustuvaa valtionosuuksien tasausta]]+Yhteenveto[[#This Row],[Verotuloihin perustuva valtionosuuksien tasaus]])</f>
        <v>2142595.2718830826</v>
      </c>
      <c r="O208" s="251">
        <v>344417.13611322764</v>
      </c>
      <c r="P208" s="403">
        <f>SUM(Yhteenveto[[#This Row],[Kunnan  peruspalvelujen valtionosuus ]:[Veroperustemuutoksista johtuvien veromenetysten korvaus]])</f>
        <v>2487012.4079963104</v>
      </c>
      <c r="Q208" s="37">
        <v>-790101.56748000009</v>
      </c>
      <c r="R208" s="355">
        <f>+Yhteenveto[[#This Row],[Kunnan  peruspalvelujen valtionosuus ]]+Yhteenveto[[#This Row],[Veroperustemuutoksista johtuvien veromenetysten korvaus]]+Yhteenveto[[#This Row],[Kotikuntakorvaus, netto]]</f>
        <v>1696910.8405163102</v>
      </c>
      <c r="S208" s="11"/>
      <c r="T208"/>
    </row>
    <row r="209" spans="1:20" ht="15">
      <c r="A209" s="35">
        <v>635</v>
      </c>
      <c r="B209" s="13" t="s">
        <v>215</v>
      </c>
      <c r="C209" s="15">
        <v>6439</v>
      </c>
      <c r="D209" s="15">
        <v>8961166.4799999986</v>
      </c>
      <c r="E209" s="15">
        <v>1218013.8006197237</v>
      </c>
      <c r="F209" s="240">
        <f>Yhteenveto[[#This Row],[Ikärakenne, laskennallinen kustannus]]+Yhteenveto[[#This Row],[Muut laskennalliset kustannukset ]]</f>
        <v>10179180.280619722</v>
      </c>
      <c r="G209" s="336">
        <v>1359.93</v>
      </c>
      <c r="H209" s="17">
        <v>8756589.2699999996</v>
      </c>
      <c r="I209" s="353">
        <f>Yhteenveto[[#This Row],[Laskennalliset kustannukset yhteensä]]-Yhteenveto[[#This Row],[Omarahoitusosuus, €]]</f>
        <v>1422591.0106197223</v>
      </c>
      <c r="J209" s="36">
        <v>310947.36333866935</v>
      </c>
      <c r="K209" s="37">
        <v>-465905.12888017087</v>
      </c>
      <c r="L209" s="240">
        <f>Yhteenveto[[#This Row],[Valtionosuus omarahoitusosuuden jälkeen (välisumma)]]+Yhteenveto[[#This Row],[Lisäosat yhteensä]]+Yhteenveto[[#This Row],[Valtionosuuteen tehtävät vähennykset ja lisäykset, netto]]</f>
        <v>1267633.2450782207</v>
      </c>
      <c r="M209" s="37">
        <v>2240823.5285403836</v>
      </c>
      <c r="N209" s="315">
        <f>SUM(Yhteenveto[[#This Row],[Valtionosuus ennen verotuloihin perustuvaa valtionosuuksien tasausta]]+Yhteenveto[[#This Row],[Verotuloihin perustuva valtionosuuksien tasaus]])</f>
        <v>3508456.7736186041</v>
      </c>
      <c r="O209" s="251">
        <v>1272187.3641265316</v>
      </c>
      <c r="P209" s="403">
        <f>SUM(Yhteenveto[[#This Row],[Kunnan  peruspalvelujen valtionosuus ]:[Veroperustemuutoksista johtuvien veromenetysten korvaus]])</f>
        <v>4780644.1377451355</v>
      </c>
      <c r="Q209" s="37">
        <v>-451941.30924000009</v>
      </c>
      <c r="R209" s="355">
        <f>+Yhteenveto[[#This Row],[Kunnan  peruspalvelujen valtionosuus ]]+Yhteenveto[[#This Row],[Veroperustemuutoksista johtuvien veromenetysten korvaus]]+Yhteenveto[[#This Row],[Kotikuntakorvaus, netto]]</f>
        <v>4328702.8285051351</v>
      </c>
      <c r="S209" s="11"/>
      <c r="T209"/>
    </row>
    <row r="210" spans="1:20" ht="15">
      <c r="A210" s="35">
        <v>636</v>
      </c>
      <c r="B210" s="13" t="s">
        <v>216</v>
      </c>
      <c r="C210" s="15">
        <v>8222</v>
      </c>
      <c r="D210" s="15">
        <v>13243139.140000001</v>
      </c>
      <c r="E210" s="15">
        <v>1873267.5747155694</v>
      </c>
      <c r="F210" s="240">
        <f>Yhteenveto[[#This Row],[Ikärakenne, laskennallinen kustannus]]+Yhteenveto[[#This Row],[Muut laskennalliset kustannukset ]]</f>
        <v>15116406.71471557</v>
      </c>
      <c r="G210" s="336">
        <v>1359.93</v>
      </c>
      <c r="H210" s="17">
        <v>11181344.460000001</v>
      </c>
      <c r="I210" s="353">
        <f>Yhteenveto[[#This Row],[Laskennalliset kustannukset yhteensä]]-Yhteenveto[[#This Row],[Omarahoitusosuus, €]]</f>
        <v>3935062.2547155693</v>
      </c>
      <c r="J210" s="36">
        <v>212058.37324470276</v>
      </c>
      <c r="K210" s="37">
        <v>333107.45873264666</v>
      </c>
      <c r="L210" s="240">
        <f>Yhteenveto[[#This Row],[Valtionosuus omarahoitusosuuden jälkeen (välisumma)]]+Yhteenveto[[#This Row],[Lisäosat yhteensä]]+Yhteenveto[[#This Row],[Valtionosuuteen tehtävät vähennykset ja lisäykset, netto]]</f>
        <v>4480228.086692919</v>
      </c>
      <c r="M210" s="37">
        <v>2692775.7027529175</v>
      </c>
      <c r="N210" s="315">
        <f>SUM(Yhteenveto[[#This Row],[Valtionosuus ennen verotuloihin perustuvaa valtionosuuksien tasausta]]+Yhteenveto[[#This Row],[Verotuloihin perustuva valtionosuuksien tasaus]])</f>
        <v>7173003.7894458361</v>
      </c>
      <c r="O210" s="251">
        <v>1772192.3552646746</v>
      </c>
      <c r="P210" s="403">
        <f>SUM(Yhteenveto[[#This Row],[Kunnan  peruspalvelujen valtionosuus ]:[Veroperustemuutoksista johtuvien veromenetysten korvaus]])</f>
        <v>8945196.144710511</v>
      </c>
      <c r="Q210" s="37">
        <v>654873.16020000004</v>
      </c>
      <c r="R210" s="355">
        <f>+Yhteenveto[[#This Row],[Kunnan  peruspalvelujen valtionosuus ]]+Yhteenveto[[#This Row],[Veroperustemuutoksista johtuvien veromenetysten korvaus]]+Yhteenveto[[#This Row],[Kotikuntakorvaus, netto]]</f>
        <v>9600069.3049105108</v>
      </c>
      <c r="S210" s="11"/>
      <c r="T210"/>
    </row>
    <row r="211" spans="1:20" ht="15">
      <c r="A211" s="35">
        <v>638</v>
      </c>
      <c r="B211" s="13" t="s">
        <v>217</v>
      </c>
      <c r="C211" s="15">
        <v>51149</v>
      </c>
      <c r="D211" s="15">
        <v>80437865.079999998</v>
      </c>
      <c r="E211" s="15">
        <v>17248866.501286034</v>
      </c>
      <c r="F211" s="240">
        <f>Yhteenveto[[#This Row],[Ikärakenne, laskennallinen kustannus]]+Yhteenveto[[#This Row],[Muut laskennalliset kustannukset ]]</f>
        <v>97686731.581286028</v>
      </c>
      <c r="G211" s="336">
        <v>1359.93</v>
      </c>
      <c r="H211" s="17">
        <v>69559059.570000008</v>
      </c>
      <c r="I211" s="353">
        <f>Yhteenveto[[#This Row],[Laskennalliset kustannukset yhteensä]]-Yhteenveto[[#This Row],[Omarahoitusosuus, €]]</f>
        <v>28127672.01128602</v>
      </c>
      <c r="J211" s="36">
        <v>1812826.6378558448</v>
      </c>
      <c r="K211" s="37">
        <v>15660651.210297294</v>
      </c>
      <c r="L211" s="240">
        <f>Yhteenveto[[#This Row],[Valtionosuus omarahoitusosuuden jälkeen (välisumma)]]+Yhteenveto[[#This Row],[Lisäosat yhteensä]]+Yhteenveto[[#This Row],[Valtionosuuteen tehtävät vähennykset ja lisäykset, netto]]</f>
        <v>45601149.859439164</v>
      </c>
      <c r="M211" s="37">
        <v>-4472509.9832031736</v>
      </c>
      <c r="N211" s="315">
        <f>SUM(Yhteenveto[[#This Row],[Valtionosuus ennen verotuloihin perustuvaa valtionosuuksien tasausta]]+Yhteenveto[[#This Row],[Verotuloihin perustuva valtionosuuksien tasaus]])</f>
        <v>41128639.876235992</v>
      </c>
      <c r="O211" s="251">
        <v>7464233.663101892</v>
      </c>
      <c r="P211" s="403">
        <f>SUM(Yhteenveto[[#This Row],[Kunnan  peruspalvelujen valtionosuus ]:[Veroperustemuutoksista johtuvien veromenetysten korvaus]])</f>
        <v>48592873.539337881</v>
      </c>
      <c r="Q211" s="37">
        <v>-542326.59642000007</v>
      </c>
      <c r="R211" s="355">
        <f>+Yhteenveto[[#This Row],[Kunnan  peruspalvelujen valtionosuus ]]+Yhteenveto[[#This Row],[Veroperustemuutoksista johtuvien veromenetysten korvaus]]+Yhteenveto[[#This Row],[Kotikuntakorvaus, netto]]</f>
        <v>48050546.942917883</v>
      </c>
      <c r="S211" s="11"/>
      <c r="T211"/>
    </row>
    <row r="212" spans="1:20" ht="15">
      <c r="A212" s="35">
        <v>678</v>
      </c>
      <c r="B212" s="13" t="s">
        <v>218</v>
      </c>
      <c r="C212" s="15">
        <v>24260</v>
      </c>
      <c r="D212" s="15">
        <v>40461377.450000003</v>
      </c>
      <c r="E212" s="15">
        <v>4365273.3612978868</v>
      </c>
      <c r="F212" s="240">
        <f>Yhteenveto[[#This Row],[Ikärakenne, laskennallinen kustannus]]+Yhteenveto[[#This Row],[Muut laskennalliset kustannukset ]]</f>
        <v>44826650.811297894</v>
      </c>
      <c r="G212" s="336">
        <v>1359.93</v>
      </c>
      <c r="H212" s="17">
        <v>32991901.800000001</v>
      </c>
      <c r="I212" s="353">
        <f>Yhteenveto[[#This Row],[Laskennalliset kustannukset yhteensä]]-Yhteenveto[[#This Row],[Omarahoitusosuus, €]]</f>
        <v>11834749.011297893</v>
      </c>
      <c r="J212" s="36">
        <v>1315948.1958525861</v>
      </c>
      <c r="K212" s="37">
        <v>1779443.8362686229</v>
      </c>
      <c r="L212" s="240">
        <f>Yhteenveto[[#This Row],[Valtionosuus omarahoitusosuuden jälkeen (välisumma)]]+Yhteenveto[[#This Row],[Lisäosat yhteensä]]+Yhteenveto[[#This Row],[Valtionosuuteen tehtävät vähennykset ja lisäykset, netto]]</f>
        <v>14930141.0434191</v>
      </c>
      <c r="M212" s="37">
        <v>7135771.4427917795</v>
      </c>
      <c r="N212" s="315">
        <f>SUM(Yhteenveto[[#This Row],[Valtionosuus ennen verotuloihin perustuvaa valtionosuuksien tasausta]]+Yhteenveto[[#This Row],[Verotuloihin perustuva valtionosuuksien tasaus]])</f>
        <v>22065912.486210879</v>
      </c>
      <c r="O212" s="251">
        <v>3472366.0037305523</v>
      </c>
      <c r="P212" s="403">
        <f>SUM(Yhteenveto[[#This Row],[Kunnan  peruspalvelujen valtionosuus ]:[Veroperustemuutoksista johtuvien veromenetysten korvaus]])</f>
        <v>25538278.489941433</v>
      </c>
      <c r="Q212" s="37">
        <v>-107058.30132000003</v>
      </c>
      <c r="R212" s="355">
        <f>+Yhteenveto[[#This Row],[Kunnan  peruspalvelujen valtionosuus ]]+Yhteenveto[[#This Row],[Veroperustemuutoksista johtuvien veromenetysten korvaus]]+Yhteenveto[[#This Row],[Kotikuntakorvaus, netto]]</f>
        <v>25431220.188621432</v>
      </c>
      <c r="S212" s="11"/>
      <c r="T212"/>
    </row>
    <row r="213" spans="1:20" ht="15">
      <c r="A213" s="35">
        <v>680</v>
      </c>
      <c r="B213" s="13" t="s">
        <v>219</v>
      </c>
      <c r="C213" s="15">
        <v>24810</v>
      </c>
      <c r="D213" s="15">
        <v>36519082.119999997</v>
      </c>
      <c r="E213" s="15">
        <v>6107281.2274976606</v>
      </c>
      <c r="F213" s="240">
        <f>Yhteenveto[[#This Row],[Ikärakenne, laskennallinen kustannus]]+Yhteenveto[[#This Row],[Muut laskennalliset kustannukset ]]</f>
        <v>42626363.347497657</v>
      </c>
      <c r="G213" s="336">
        <v>1359.93</v>
      </c>
      <c r="H213" s="17">
        <v>33739863.300000004</v>
      </c>
      <c r="I213" s="353">
        <f>Yhteenveto[[#This Row],[Laskennalliset kustannukset yhteensä]]-Yhteenveto[[#This Row],[Omarahoitusosuus, €]]</f>
        <v>8886500.0474976525</v>
      </c>
      <c r="J213" s="36">
        <v>967081.36805871653</v>
      </c>
      <c r="K213" s="37">
        <v>-1171779.6851788738</v>
      </c>
      <c r="L213" s="240">
        <f>Yhteenveto[[#This Row],[Valtionosuus omarahoitusosuuden jälkeen (välisumma)]]+Yhteenveto[[#This Row],[Lisäosat yhteensä]]+Yhteenveto[[#This Row],[Valtionosuuteen tehtävät vähennykset ja lisäykset, netto]]</f>
        <v>8681801.7303774953</v>
      </c>
      <c r="M213" s="37">
        <v>2366690.2520136274</v>
      </c>
      <c r="N213" s="315">
        <f>SUM(Yhteenveto[[#This Row],[Valtionosuus ennen verotuloihin perustuvaa valtionosuuksien tasausta]]+Yhteenveto[[#This Row],[Verotuloihin perustuva valtionosuuksien tasaus]])</f>
        <v>11048491.982391123</v>
      </c>
      <c r="O213" s="251">
        <v>3437295.6144646946</v>
      </c>
      <c r="P213" s="403">
        <f>SUM(Yhteenveto[[#This Row],[Kunnan  peruspalvelujen valtionosuus ]:[Veroperustemuutoksista johtuvien veromenetysten korvaus]])</f>
        <v>14485787.596855817</v>
      </c>
      <c r="Q213" s="37">
        <v>-850467.99253799987</v>
      </c>
      <c r="R213" s="355">
        <f>+Yhteenveto[[#This Row],[Kunnan  peruspalvelujen valtionosuus ]]+Yhteenveto[[#This Row],[Veroperustemuutoksista johtuvien veromenetysten korvaus]]+Yhteenveto[[#This Row],[Kotikuntakorvaus, netto]]</f>
        <v>13635319.604317818</v>
      </c>
      <c r="S213" s="11"/>
      <c r="T213"/>
    </row>
    <row r="214" spans="1:20" ht="15">
      <c r="A214" s="35">
        <v>681</v>
      </c>
      <c r="B214" s="13" t="s">
        <v>220</v>
      </c>
      <c r="C214" s="15">
        <v>3330</v>
      </c>
      <c r="D214" s="15">
        <v>3653306.5500000003</v>
      </c>
      <c r="E214" s="15">
        <v>920277.14147678122</v>
      </c>
      <c r="F214" s="240">
        <f>Yhteenveto[[#This Row],[Ikärakenne, laskennallinen kustannus]]+Yhteenveto[[#This Row],[Muut laskennalliset kustannukset ]]</f>
        <v>4573583.6914767819</v>
      </c>
      <c r="G214" s="336">
        <v>1359.93</v>
      </c>
      <c r="H214" s="17">
        <v>4528566.9000000004</v>
      </c>
      <c r="I214" s="353">
        <f>Yhteenveto[[#This Row],[Laskennalliset kustannukset yhteensä]]-Yhteenveto[[#This Row],[Omarahoitusosuus, €]]</f>
        <v>45016.79147678148</v>
      </c>
      <c r="J214" s="36">
        <v>279207.4808829985</v>
      </c>
      <c r="K214" s="37">
        <v>544801.58305015357</v>
      </c>
      <c r="L214" s="240">
        <f>Yhteenveto[[#This Row],[Valtionosuus omarahoitusosuuden jälkeen (välisumma)]]+Yhteenveto[[#This Row],[Lisäosat yhteensä]]+Yhteenveto[[#This Row],[Valtionosuuteen tehtävät vähennykset ja lisäykset, netto]]</f>
        <v>869025.85540993349</v>
      </c>
      <c r="M214" s="37">
        <v>1045481.9312328382</v>
      </c>
      <c r="N214" s="315">
        <f>SUM(Yhteenveto[[#This Row],[Valtionosuus ennen verotuloihin perustuvaa valtionosuuksien tasausta]]+Yhteenveto[[#This Row],[Verotuloihin perustuva valtionosuuksien tasaus]])</f>
        <v>1914507.7866427717</v>
      </c>
      <c r="O214" s="251">
        <v>805669.38021478138</v>
      </c>
      <c r="P214" s="403">
        <f>SUM(Yhteenveto[[#This Row],[Kunnan  peruspalvelujen valtionosuus ]:[Veroperustemuutoksista johtuvien veromenetysten korvaus]])</f>
        <v>2720177.1668575532</v>
      </c>
      <c r="Q214" s="37">
        <v>-43207.052700000007</v>
      </c>
      <c r="R214" s="355">
        <f>+Yhteenveto[[#This Row],[Kunnan  peruspalvelujen valtionosuus ]]+Yhteenveto[[#This Row],[Veroperustemuutoksista johtuvien veromenetysten korvaus]]+Yhteenveto[[#This Row],[Kotikuntakorvaus, netto]]</f>
        <v>2676970.1141575533</v>
      </c>
      <c r="S214" s="11"/>
      <c r="T214"/>
    </row>
    <row r="215" spans="1:20" ht="15">
      <c r="A215" s="35">
        <v>683</v>
      </c>
      <c r="B215" s="13" t="s">
        <v>221</v>
      </c>
      <c r="C215" s="15">
        <v>3670</v>
      </c>
      <c r="D215" s="15">
        <v>6167156.0300000003</v>
      </c>
      <c r="E215" s="15">
        <v>3016630.2243311354</v>
      </c>
      <c r="F215" s="240">
        <f>Yhteenveto[[#This Row],[Ikärakenne, laskennallinen kustannus]]+Yhteenveto[[#This Row],[Muut laskennalliset kustannukset ]]</f>
        <v>9183786.2543311361</v>
      </c>
      <c r="G215" s="336">
        <v>1359.93</v>
      </c>
      <c r="H215" s="17">
        <v>4990943.1000000006</v>
      </c>
      <c r="I215" s="353">
        <f>Yhteenveto[[#This Row],[Laskennalliset kustannukset yhteensä]]-Yhteenveto[[#This Row],[Omarahoitusosuus, €]]</f>
        <v>4192843.1543311356</v>
      </c>
      <c r="J215" s="36">
        <v>1296069.5445293176</v>
      </c>
      <c r="K215" s="37">
        <v>-561020.1034463644</v>
      </c>
      <c r="L215" s="240">
        <f>Yhteenveto[[#This Row],[Valtionosuus omarahoitusosuuden jälkeen (välisumma)]]+Yhteenveto[[#This Row],[Lisäosat yhteensä]]+Yhteenveto[[#This Row],[Valtionosuuteen tehtävät vähennykset ja lisäykset, netto]]</f>
        <v>4927892.595414089</v>
      </c>
      <c r="M215" s="37">
        <v>2472724.0688594361</v>
      </c>
      <c r="N215" s="315">
        <f>SUM(Yhteenveto[[#This Row],[Valtionosuus ennen verotuloihin perustuvaa valtionosuuksien tasausta]]+Yhteenveto[[#This Row],[Verotuloihin perustuva valtionosuuksien tasaus]])</f>
        <v>7400616.6642735247</v>
      </c>
      <c r="O215" s="251">
        <v>759963.97848509159</v>
      </c>
      <c r="P215" s="403">
        <f>SUM(Yhteenveto[[#This Row],[Kunnan  peruspalvelujen valtionosuus ]:[Veroperustemuutoksista johtuvien veromenetysten korvaus]])</f>
        <v>8160580.6427586162</v>
      </c>
      <c r="Q215" s="37">
        <v>101138.712</v>
      </c>
      <c r="R215" s="355">
        <f>+Yhteenveto[[#This Row],[Kunnan  peruspalvelujen valtionosuus ]]+Yhteenveto[[#This Row],[Veroperustemuutoksista johtuvien veromenetysten korvaus]]+Yhteenveto[[#This Row],[Kotikuntakorvaus, netto]]</f>
        <v>8261719.3547586165</v>
      </c>
      <c r="S215" s="11"/>
      <c r="T215"/>
    </row>
    <row r="216" spans="1:20" ht="15">
      <c r="A216" s="35">
        <v>684</v>
      </c>
      <c r="B216" s="13" t="s">
        <v>222</v>
      </c>
      <c r="C216" s="15">
        <v>38959</v>
      </c>
      <c r="D216" s="15">
        <v>52607476.230000004</v>
      </c>
      <c r="E216" s="15">
        <v>8949186.6815105285</v>
      </c>
      <c r="F216" s="240">
        <f>Yhteenveto[[#This Row],[Ikärakenne, laskennallinen kustannus]]+Yhteenveto[[#This Row],[Muut laskennalliset kustannukset ]]</f>
        <v>61556662.911510535</v>
      </c>
      <c r="G216" s="336">
        <v>1359.93</v>
      </c>
      <c r="H216" s="17">
        <v>52981512.870000005</v>
      </c>
      <c r="I216" s="353">
        <f>Yhteenveto[[#This Row],[Laskennalliset kustannukset yhteensä]]-Yhteenveto[[#This Row],[Omarahoitusosuus, €]]</f>
        <v>8575150.0415105298</v>
      </c>
      <c r="J216" s="36">
        <v>1271363.0628331492</v>
      </c>
      <c r="K216" s="37">
        <v>6389656.9565630145</v>
      </c>
      <c r="L216" s="240">
        <f>Yhteenveto[[#This Row],[Valtionosuus omarahoitusosuuden jälkeen (välisumma)]]+Yhteenveto[[#This Row],[Lisäosat yhteensä]]+Yhteenveto[[#This Row],[Valtionosuuteen tehtävät vähennykset ja lisäykset, netto]]</f>
        <v>16236170.060906693</v>
      </c>
      <c r="M216" s="37">
        <v>-487968.36931135855</v>
      </c>
      <c r="N216" s="315">
        <f>SUM(Yhteenveto[[#This Row],[Valtionosuus ennen verotuloihin perustuvaa valtionosuuksien tasausta]]+Yhteenveto[[#This Row],[Verotuloihin perustuva valtionosuuksien tasaus]])</f>
        <v>15748201.691595335</v>
      </c>
      <c r="O216" s="251">
        <v>7040812.967825627</v>
      </c>
      <c r="P216" s="403">
        <f>SUM(Yhteenveto[[#This Row],[Kunnan  peruspalvelujen valtionosuus ]:[Veroperustemuutoksista johtuvien veromenetysten korvaus]])</f>
        <v>22789014.65942096</v>
      </c>
      <c r="Q216" s="37">
        <v>-3109206.2843039995</v>
      </c>
      <c r="R216" s="355">
        <f>+Yhteenveto[[#This Row],[Kunnan  peruspalvelujen valtionosuus ]]+Yhteenveto[[#This Row],[Veroperustemuutoksista johtuvien veromenetysten korvaus]]+Yhteenveto[[#This Row],[Kotikuntakorvaus, netto]]</f>
        <v>19679808.375116959</v>
      </c>
      <c r="S216" s="11"/>
      <c r="T216"/>
    </row>
    <row r="217" spans="1:20" ht="15">
      <c r="A217" s="35">
        <v>686</v>
      </c>
      <c r="B217" s="13" t="s">
        <v>223</v>
      </c>
      <c r="C217" s="15">
        <v>3033</v>
      </c>
      <c r="D217" s="15">
        <v>3589446.3000000003</v>
      </c>
      <c r="E217" s="15">
        <v>762717.53912161058</v>
      </c>
      <c r="F217" s="240">
        <f>Yhteenveto[[#This Row],[Ikärakenne, laskennallinen kustannus]]+Yhteenveto[[#This Row],[Muut laskennalliset kustannukset ]]</f>
        <v>4352163.8391216109</v>
      </c>
      <c r="G217" s="336">
        <v>1359.93</v>
      </c>
      <c r="H217" s="17">
        <v>4124667.6900000004</v>
      </c>
      <c r="I217" s="353">
        <f>Yhteenveto[[#This Row],[Laskennalliset kustannukset yhteensä]]-Yhteenveto[[#This Row],[Omarahoitusosuus, €]]</f>
        <v>227496.14912161045</v>
      </c>
      <c r="J217" s="36">
        <v>420421.19091327942</v>
      </c>
      <c r="K217" s="37">
        <v>-1069633.5765566884</v>
      </c>
      <c r="L217" s="240">
        <f>Yhteenveto[[#This Row],[Valtionosuus omarahoitusosuuden jälkeen (välisumma)]]+Yhteenveto[[#This Row],[Lisäosat yhteensä]]+Yhteenveto[[#This Row],[Valtionosuuteen tehtävät vähennykset ja lisäykset, netto]]</f>
        <v>-421716.23652179854</v>
      </c>
      <c r="M217" s="37">
        <v>1319498.9639067713</v>
      </c>
      <c r="N217" s="315">
        <f>SUM(Yhteenveto[[#This Row],[Valtionosuus ennen verotuloihin perustuvaa valtionosuuksien tasausta]]+Yhteenveto[[#This Row],[Verotuloihin perustuva valtionosuuksien tasaus]])</f>
        <v>897782.72738497274</v>
      </c>
      <c r="O217" s="251">
        <v>672707.59369978029</v>
      </c>
      <c r="P217" s="403">
        <f>SUM(Yhteenveto[[#This Row],[Kunnan  peruspalvelujen valtionosuus ]:[Veroperustemuutoksista johtuvien veromenetysten korvaus]])</f>
        <v>1570490.3210847531</v>
      </c>
      <c r="Q217" s="37">
        <v>-55284.204780000015</v>
      </c>
      <c r="R217" s="355">
        <f>+Yhteenveto[[#This Row],[Kunnan  peruspalvelujen valtionosuus ]]+Yhteenveto[[#This Row],[Veroperustemuutoksista johtuvien veromenetysten korvaus]]+Yhteenveto[[#This Row],[Kotikuntakorvaus, netto]]</f>
        <v>1515206.1163047531</v>
      </c>
      <c r="S217" s="11"/>
      <c r="T217"/>
    </row>
    <row r="218" spans="1:20" ht="15">
      <c r="A218" s="35">
        <v>687</v>
      </c>
      <c r="B218" s="13" t="s">
        <v>224</v>
      </c>
      <c r="C218" s="15">
        <v>1513</v>
      </c>
      <c r="D218" s="15">
        <v>1500445.5999999999</v>
      </c>
      <c r="E218" s="15">
        <v>1050353.8320477032</v>
      </c>
      <c r="F218" s="240">
        <f>Yhteenveto[[#This Row],[Ikärakenne, laskennallinen kustannus]]+Yhteenveto[[#This Row],[Muut laskennalliset kustannukset ]]</f>
        <v>2550799.4320477033</v>
      </c>
      <c r="G218" s="336">
        <v>1359.93</v>
      </c>
      <c r="H218" s="17">
        <v>2057574.09</v>
      </c>
      <c r="I218" s="353">
        <f>Yhteenveto[[#This Row],[Laskennalliset kustannukset yhteensä]]-Yhteenveto[[#This Row],[Omarahoitusosuus, €]]</f>
        <v>493225.34204770322</v>
      </c>
      <c r="J218" s="36">
        <v>526578.25662810809</v>
      </c>
      <c r="K218" s="37">
        <v>-563786.78506324696</v>
      </c>
      <c r="L218" s="240">
        <f>Yhteenveto[[#This Row],[Valtionosuus omarahoitusosuuden jälkeen (välisumma)]]+Yhteenveto[[#This Row],[Lisäosat yhteensä]]+Yhteenveto[[#This Row],[Valtionosuuteen tehtävät vähennykset ja lisäykset, netto]]</f>
        <v>456016.81361256435</v>
      </c>
      <c r="M218" s="37">
        <v>-31304.543049172666</v>
      </c>
      <c r="N218" s="315">
        <f>SUM(Yhteenveto[[#This Row],[Valtionosuus ennen verotuloihin perustuvaa valtionosuuksien tasausta]]+Yhteenveto[[#This Row],[Verotuloihin perustuva valtionosuuksien tasaus]])</f>
        <v>424712.27056339168</v>
      </c>
      <c r="O218" s="251">
        <v>376032.7087259306</v>
      </c>
      <c r="P218" s="403">
        <f>SUM(Yhteenveto[[#This Row],[Kunnan  peruspalvelujen valtionosuus ]:[Veroperustemuutoksista johtuvien veromenetysten korvaus]])</f>
        <v>800744.97928932228</v>
      </c>
      <c r="Q218" s="37">
        <v>190304.38530000002</v>
      </c>
      <c r="R218" s="355">
        <f>+Yhteenveto[[#This Row],[Kunnan  peruspalvelujen valtionosuus ]]+Yhteenveto[[#This Row],[Veroperustemuutoksista johtuvien veromenetysten korvaus]]+Yhteenveto[[#This Row],[Kotikuntakorvaus, netto]]</f>
        <v>991049.36458932236</v>
      </c>
      <c r="S218" s="11"/>
      <c r="T218"/>
    </row>
    <row r="219" spans="1:20" ht="15">
      <c r="A219" s="35">
        <v>689</v>
      </c>
      <c r="B219" s="13" t="s">
        <v>225</v>
      </c>
      <c r="C219" s="15">
        <v>3092</v>
      </c>
      <c r="D219" s="15">
        <v>2760071.35</v>
      </c>
      <c r="E219" s="15">
        <v>766744.66617565043</v>
      </c>
      <c r="F219" s="240">
        <f>Yhteenveto[[#This Row],[Ikärakenne, laskennallinen kustannus]]+Yhteenveto[[#This Row],[Muut laskennalliset kustannukset ]]</f>
        <v>3526816.0161756505</v>
      </c>
      <c r="G219" s="336">
        <v>1359.93</v>
      </c>
      <c r="H219" s="17">
        <v>4204903.5600000005</v>
      </c>
      <c r="I219" s="353">
        <f>Yhteenveto[[#This Row],[Laskennalliset kustannukset yhteensä]]-Yhteenveto[[#This Row],[Omarahoitusosuus, €]]</f>
        <v>-678087.54382435</v>
      </c>
      <c r="J219" s="36">
        <v>390515.37091985292</v>
      </c>
      <c r="K219" s="37">
        <v>2319041.5752171203</v>
      </c>
      <c r="L219" s="240">
        <f>Yhteenveto[[#This Row],[Valtionosuus omarahoitusosuuden jälkeen (välisumma)]]+Yhteenveto[[#This Row],[Lisäosat yhteensä]]+Yhteenveto[[#This Row],[Valtionosuuteen tehtävät vähennykset ja lisäykset, netto]]</f>
        <v>2031469.4023126233</v>
      </c>
      <c r="M219" s="37">
        <v>434703.170807908</v>
      </c>
      <c r="N219" s="315">
        <f>SUM(Yhteenveto[[#This Row],[Valtionosuus ennen verotuloihin perustuvaa valtionosuuksien tasausta]]+Yhteenveto[[#This Row],[Verotuloihin perustuva valtionosuuksien tasaus]])</f>
        <v>2466172.5731205312</v>
      </c>
      <c r="O219" s="251">
        <v>595411.99035538931</v>
      </c>
      <c r="P219" s="403">
        <f>SUM(Yhteenveto[[#This Row],[Kunnan  peruspalvelujen valtionosuus ]:[Veroperustemuutoksista johtuvien veromenetysten korvaus]])</f>
        <v>3061584.5634759204</v>
      </c>
      <c r="Q219" s="37">
        <v>17595.161220000009</v>
      </c>
      <c r="R219" s="355">
        <f>+Yhteenveto[[#This Row],[Kunnan  peruspalvelujen valtionosuus ]]+Yhteenveto[[#This Row],[Veroperustemuutoksista johtuvien veromenetysten korvaus]]+Yhteenveto[[#This Row],[Kotikuntakorvaus, netto]]</f>
        <v>3079179.7246959205</v>
      </c>
      <c r="S219" s="11"/>
      <c r="T219"/>
    </row>
    <row r="220" spans="1:20" ht="15">
      <c r="A220" s="35">
        <v>691</v>
      </c>
      <c r="B220" s="13" t="s">
        <v>226</v>
      </c>
      <c r="C220" s="15">
        <v>2690</v>
      </c>
      <c r="D220" s="15">
        <v>4688127</v>
      </c>
      <c r="E220" s="15">
        <v>580545.82030558435</v>
      </c>
      <c r="F220" s="240">
        <f>Yhteenveto[[#This Row],[Ikärakenne, laskennallinen kustannus]]+Yhteenveto[[#This Row],[Muut laskennalliset kustannukset ]]</f>
        <v>5268672.820305584</v>
      </c>
      <c r="G220" s="336">
        <v>1359.93</v>
      </c>
      <c r="H220" s="17">
        <v>3658211.7</v>
      </c>
      <c r="I220" s="353">
        <f>Yhteenveto[[#This Row],[Laskennalliset kustannukset yhteensä]]-Yhteenveto[[#This Row],[Omarahoitusosuus, €]]</f>
        <v>1610461.1203055838</v>
      </c>
      <c r="J220" s="36">
        <v>381402.17056970205</v>
      </c>
      <c r="K220" s="37">
        <v>473598.85606353049</v>
      </c>
      <c r="L220" s="240">
        <f>Yhteenveto[[#This Row],[Valtionosuus omarahoitusosuuden jälkeen (välisumma)]]+Yhteenveto[[#This Row],[Lisäosat yhteensä]]+Yhteenveto[[#This Row],[Valtionosuuteen tehtävät vähennykset ja lisäykset, netto]]</f>
        <v>2465462.1469388162</v>
      </c>
      <c r="M220" s="37">
        <v>1795427.3401665534</v>
      </c>
      <c r="N220" s="315">
        <f>SUM(Yhteenveto[[#This Row],[Valtionosuus ennen verotuloihin perustuvaa valtionosuuksien tasausta]]+Yhteenveto[[#This Row],[Verotuloihin perustuva valtionosuuksien tasaus]])</f>
        <v>4260889.4871053696</v>
      </c>
      <c r="O220" s="251">
        <v>640960.05842737365</v>
      </c>
      <c r="P220" s="403">
        <f>SUM(Yhteenveto[[#This Row],[Kunnan  peruspalvelujen valtionosuus ]:[Veroperustemuutoksista johtuvien veromenetysten korvaus]])</f>
        <v>4901849.5455327434</v>
      </c>
      <c r="Q220" s="37">
        <v>-107088.04800000001</v>
      </c>
      <c r="R220" s="355">
        <f>+Yhteenveto[[#This Row],[Kunnan  peruspalvelujen valtionosuus ]]+Yhteenveto[[#This Row],[Veroperustemuutoksista johtuvien veromenetysten korvaus]]+Yhteenveto[[#This Row],[Kotikuntakorvaus, netto]]</f>
        <v>4794761.497532743</v>
      </c>
      <c r="S220" s="11"/>
      <c r="T220"/>
    </row>
    <row r="221" spans="1:20" ht="15">
      <c r="A221" s="35">
        <v>694</v>
      </c>
      <c r="B221" s="13" t="s">
        <v>227</v>
      </c>
      <c r="C221" s="15">
        <v>28521</v>
      </c>
      <c r="D221" s="15">
        <v>41256905.509999998</v>
      </c>
      <c r="E221" s="15">
        <v>5291632.2090041228</v>
      </c>
      <c r="F221" s="240">
        <f>Yhteenveto[[#This Row],[Ikärakenne, laskennallinen kustannus]]+Yhteenveto[[#This Row],[Muut laskennalliset kustannukset ]]</f>
        <v>46548537.719004124</v>
      </c>
      <c r="G221" s="336">
        <v>1359.93</v>
      </c>
      <c r="H221" s="17">
        <v>38786563.530000001</v>
      </c>
      <c r="I221" s="353">
        <f>Yhteenveto[[#This Row],[Laskennalliset kustannukset yhteensä]]-Yhteenveto[[#This Row],[Omarahoitusosuus, €]]</f>
        <v>7761974.1890041232</v>
      </c>
      <c r="J221" s="36">
        <v>878064.93877516361</v>
      </c>
      <c r="K221" s="37">
        <v>-989569.13226191606</v>
      </c>
      <c r="L221" s="240">
        <f>Yhteenveto[[#This Row],[Valtionosuus omarahoitusosuuden jälkeen (välisumma)]]+Yhteenveto[[#This Row],[Lisäosat yhteensä]]+Yhteenveto[[#This Row],[Valtionosuuteen tehtävät vähennykset ja lisäykset, netto]]</f>
        <v>7650469.9955173703</v>
      </c>
      <c r="M221" s="37">
        <v>2205258.0618360247</v>
      </c>
      <c r="N221" s="315">
        <f>SUM(Yhteenveto[[#This Row],[Valtionosuus ennen verotuloihin perustuvaa valtionosuuksien tasausta]]+Yhteenveto[[#This Row],[Verotuloihin perustuva valtionosuuksien tasaus]])</f>
        <v>9855728.057353396</v>
      </c>
      <c r="O221" s="251">
        <v>4328850.2716077128</v>
      </c>
      <c r="P221" s="403">
        <f>SUM(Yhteenveto[[#This Row],[Kunnan  peruspalvelujen valtionosuus ]:[Veroperustemuutoksista johtuvien veromenetysten korvaus]])</f>
        <v>14184578.328961108</v>
      </c>
      <c r="Q221" s="37">
        <v>416825.35350000008</v>
      </c>
      <c r="R221" s="355">
        <f>+Yhteenveto[[#This Row],[Kunnan  peruspalvelujen valtionosuus ]]+Yhteenveto[[#This Row],[Veroperustemuutoksista johtuvien veromenetysten korvaus]]+Yhteenveto[[#This Row],[Kotikuntakorvaus, netto]]</f>
        <v>14601403.682461107</v>
      </c>
      <c r="S221" s="11"/>
      <c r="T221"/>
    </row>
    <row r="222" spans="1:20" ht="15">
      <c r="A222" s="35">
        <v>697</v>
      </c>
      <c r="B222" s="13" t="s">
        <v>228</v>
      </c>
      <c r="C222" s="15">
        <v>1210</v>
      </c>
      <c r="D222" s="15">
        <v>1142192.5</v>
      </c>
      <c r="E222" s="15">
        <v>750718.10547649616</v>
      </c>
      <c r="F222" s="240">
        <f>Yhteenveto[[#This Row],[Ikärakenne, laskennallinen kustannus]]+Yhteenveto[[#This Row],[Muut laskennalliset kustannukset ]]</f>
        <v>1892910.6054764963</v>
      </c>
      <c r="G222" s="336">
        <v>1359.93</v>
      </c>
      <c r="H222" s="17">
        <v>1645515.3</v>
      </c>
      <c r="I222" s="353">
        <f>Yhteenveto[[#This Row],[Laskennalliset kustannukset yhteensä]]-Yhteenveto[[#This Row],[Omarahoitusosuus, €]]</f>
        <v>247395.30547649623</v>
      </c>
      <c r="J222" s="36">
        <v>153725.9962384032</v>
      </c>
      <c r="K222" s="37">
        <v>-258528.63191114861</v>
      </c>
      <c r="L222" s="240">
        <f>Yhteenveto[[#This Row],[Valtionosuus omarahoitusosuuden jälkeen (välisumma)]]+Yhteenveto[[#This Row],[Lisäosat yhteensä]]+Yhteenveto[[#This Row],[Valtionosuuteen tehtävät vähennykset ja lisäykset, netto]]</f>
        <v>142592.66980375082</v>
      </c>
      <c r="M222" s="37">
        <v>341734.49183355772</v>
      </c>
      <c r="N222" s="315">
        <f>SUM(Yhteenveto[[#This Row],[Valtionosuus ennen verotuloihin perustuvaa valtionosuuksien tasausta]]+Yhteenveto[[#This Row],[Verotuloihin perustuva valtionosuuksien tasaus]])</f>
        <v>484327.16163730854</v>
      </c>
      <c r="O222" s="251">
        <v>294418.19818171411</v>
      </c>
      <c r="P222" s="403">
        <f>SUM(Yhteenveto[[#This Row],[Kunnan  peruspalvelujen valtionosuus ]:[Veroperustemuutoksista johtuvien veromenetysten korvaus]])</f>
        <v>778745.35981902271</v>
      </c>
      <c r="Q222" s="37">
        <v>18561.928319999999</v>
      </c>
      <c r="R222" s="355">
        <f>+Yhteenveto[[#This Row],[Kunnan  peruspalvelujen valtionosuus ]]+Yhteenveto[[#This Row],[Veroperustemuutoksista johtuvien veromenetysten korvaus]]+Yhteenveto[[#This Row],[Kotikuntakorvaus, netto]]</f>
        <v>797307.28813902265</v>
      </c>
      <c r="S222" s="11"/>
      <c r="T222"/>
    </row>
    <row r="223" spans="1:20" ht="15">
      <c r="A223" s="35">
        <v>698</v>
      </c>
      <c r="B223" s="13" t="s">
        <v>229</v>
      </c>
      <c r="C223" s="15">
        <v>64180</v>
      </c>
      <c r="D223" s="15">
        <v>97212815.439999998</v>
      </c>
      <c r="E223" s="15">
        <v>15533273.230238874</v>
      </c>
      <c r="F223" s="240">
        <f>Yhteenveto[[#This Row],[Ikärakenne, laskennallinen kustannus]]+Yhteenveto[[#This Row],[Muut laskennalliset kustannukset ]]</f>
        <v>112746088.67023887</v>
      </c>
      <c r="G223" s="336">
        <v>1359.93</v>
      </c>
      <c r="H223" s="17">
        <v>87280307.400000006</v>
      </c>
      <c r="I223" s="353">
        <f>Yhteenveto[[#This Row],[Laskennalliset kustannukset yhteensä]]-Yhteenveto[[#This Row],[Omarahoitusosuus, €]]</f>
        <v>25465781.270238861</v>
      </c>
      <c r="J223" s="36">
        <v>2545383.2025317028</v>
      </c>
      <c r="K223" s="37">
        <v>-34728005.178585045</v>
      </c>
      <c r="L223" s="240">
        <f>Yhteenveto[[#This Row],[Valtionosuus omarahoitusosuuden jälkeen (välisumma)]]+Yhteenveto[[#This Row],[Lisäosat yhteensä]]+Yhteenveto[[#This Row],[Valtionosuuteen tehtävät vähennykset ja lisäykset, netto]]</f>
        <v>-6716840.7058144808</v>
      </c>
      <c r="M223" s="37">
        <v>19322521.180275664</v>
      </c>
      <c r="N223" s="315">
        <f>SUM(Yhteenveto[[#This Row],[Valtionosuus ennen verotuloihin perustuvaa valtionosuuksien tasausta]]+Yhteenveto[[#This Row],[Verotuloihin perustuva valtionosuuksien tasaus]])</f>
        <v>12605680.474461183</v>
      </c>
      <c r="O223" s="251">
        <v>9602704.4680333622</v>
      </c>
      <c r="P223" s="403">
        <f>SUM(Yhteenveto[[#This Row],[Kunnan  peruspalvelujen valtionosuus ]:[Veroperustemuutoksista johtuvien veromenetysten korvaus]])</f>
        <v>22208384.942494545</v>
      </c>
      <c r="Q223" s="37">
        <v>-5447386.0596780004</v>
      </c>
      <c r="R223" s="355">
        <f>+Yhteenveto[[#This Row],[Kunnan  peruspalvelujen valtionosuus ]]+Yhteenveto[[#This Row],[Veroperustemuutoksista johtuvien veromenetysten korvaus]]+Yhteenveto[[#This Row],[Kotikuntakorvaus, netto]]</f>
        <v>16760998.882816546</v>
      </c>
      <c r="S223" s="11"/>
      <c r="T223"/>
    </row>
    <row r="224" spans="1:20" ht="15">
      <c r="A224" s="35">
        <v>700</v>
      </c>
      <c r="B224" s="13" t="s">
        <v>230</v>
      </c>
      <c r="C224" s="15">
        <v>4913</v>
      </c>
      <c r="D224" s="15">
        <v>5727837.6699999999</v>
      </c>
      <c r="E224" s="15">
        <v>1525486.7453153238</v>
      </c>
      <c r="F224" s="240">
        <f>Yhteenveto[[#This Row],[Ikärakenne, laskennallinen kustannus]]+Yhteenveto[[#This Row],[Muut laskennalliset kustannukset ]]</f>
        <v>7253324.4153153235</v>
      </c>
      <c r="G224" s="336">
        <v>1359.93</v>
      </c>
      <c r="H224" s="17">
        <v>6681336.0899999999</v>
      </c>
      <c r="I224" s="353">
        <f>Yhteenveto[[#This Row],[Laskennalliset kustannukset yhteensä]]-Yhteenveto[[#This Row],[Omarahoitusosuus, €]]</f>
        <v>571988.32531532366</v>
      </c>
      <c r="J224" s="36">
        <v>142679.55225094687</v>
      </c>
      <c r="K224" s="37">
        <v>506144.11969618348</v>
      </c>
      <c r="L224" s="240">
        <f>Yhteenveto[[#This Row],[Valtionosuus omarahoitusosuuden jälkeen (välisumma)]]+Yhteenveto[[#This Row],[Lisäosat yhteensä]]+Yhteenveto[[#This Row],[Valtionosuuteen tehtävät vähennykset ja lisäykset, netto]]</f>
        <v>1220811.9972624541</v>
      </c>
      <c r="M224" s="37">
        <v>-6019.9708674421609</v>
      </c>
      <c r="N224" s="315">
        <f>SUM(Yhteenveto[[#This Row],[Valtionosuus ennen verotuloihin perustuvaa valtionosuuksien tasausta]]+Yhteenveto[[#This Row],[Verotuloihin perustuva valtionosuuksien tasaus]])</f>
        <v>1214792.0263950119</v>
      </c>
      <c r="O224" s="251">
        <v>815623.78408988658</v>
      </c>
      <c r="P224" s="403">
        <f>SUM(Yhteenveto[[#This Row],[Kunnan  peruspalvelujen valtionosuus ]:[Veroperustemuutoksista johtuvien veromenetysten korvaus]])</f>
        <v>2030415.8104848985</v>
      </c>
      <c r="Q224" s="37">
        <v>-100821.90985800001</v>
      </c>
      <c r="R224" s="355">
        <f>+Yhteenveto[[#This Row],[Kunnan  peruspalvelujen valtionosuus ]]+Yhteenveto[[#This Row],[Veroperustemuutoksista johtuvien veromenetysten korvaus]]+Yhteenveto[[#This Row],[Kotikuntakorvaus, netto]]</f>
        <v>1929593.9006268985</v>
      </c>
      <c r="S224" s="11"/>
      <c r="T224"/>
    </row>
    <row r="225" spans="1:20" ht="15">
      <c r="A225" s="35">
        <v>702</v>
      </c>
      <c r="B225" s="13" t="s">
        <v>231</v>
      </c>
      <c r="C225" s="15">
        <v>4155</v>
      </c>
      <c r="D225" s="15">
        <v>4422642.83</v>
      </c>
      <c r="E225" s="15">
        <v>996615.18484189047</v>
      </c>
      <c r="F225" s="240">
        <f>Yhteenveto[[#This Row],[Ikärakenne, laskennallinen kustannus]]+Yhteenveto[[#This Row],[Muut laskennalliset kustannukset ]]</f>
        <v>5419258.0148418909</v>
      </c>
      <c r="G225" s="336">
        <v>1359.93</v>
      </c>
      <c r="H225" s="17">
        <v>5650509.1500000004</v>
      </c>
      <c r="I225" s="353">
        <f>Yhteenveto[[#This Row],[Laskennalliset kustannukset yhteensä]]-Yhteenveto[[#This Row],[Omarahoitusosuus, €]]</f>
        <v>-231251.13515810948</v>
      </c>
      <c r="J225" s="36">
        <v>533166.19383375137</v>
      </c>
      <c r="K225" s="37">
        <v>621527.60268871579</v>
      </c>
      <c r="L225" s="240">
        <f>Yhteenveto[[#This Row],[Valtionosuus omarahoitusosuuden jälkeen (välisumma)]]+Yhteenveto[[#This Row],[Lisäosat yhteensä]]+Yhteenveto[[#This Row],[Valtionosuuteen tehtävät vähennykset ja lisäykset, netto]]</f>
        <v>923442.66136435769</v>
      </c>
      <c r="M225" s="37">
        <v>874075.13823561068</v>
      </c>
      <c r="N225" s="315">
        <f>SUM(Yhteenveto[[#This Row],[Valtionosuus ennen verotuloihin perustuvaa valtionosuuksien tasausta]]+Yhteenveto[[#This Row],[Verotuloihin perustuva valtionosuuksien tasaus]])</f>
        <v>1797517.7995999684</v>
      </c>
      <c r="O225" s="251">
        <v>910151.59470414324</v>
      </c>
      <c r="P225" s="403">
        <f>SUM(Yhteenveto[[#This Row],[Kunnan  peruspalvelujen valtionosuus ]:[Veroperustemuutoksista johtuvien veromenetysten korvaus]])</f>
        <v>2707669.3943041116</v>
      </c>
      <c r="Q225" s="37">
        <v>-10931.904900000001</v>
      </c>
      <c r="R225" s="355">
        <f>+Yhteenveto[[#This Row],[Kunnan  peruspalvelujen valtionosuus ]]+Yhteenveto[[#This Row],[Veroperustemuutoksista johtuvien veromenetysten korvaus]]+Yhteenveto[[#This Row],[Kotikuntakorvaus, netto]]</f>
        <v>2696737.4894041116</v>
      </c>
      <c r="S225" s="11"/>
      <c r="T225"/>
    </row>
    <row r="226" spans="1:20" ht="15">
      <c r="A226" s="35">
        <v>704</v>
      </c>
      <c r="B226" s="13" t="s">
        <v>232</v>
      </c>
      <c r="C226" s="15">
        <v>6379</v>
      </c>
      <c r="D226" s="15">
        <v>11779340.07</v>
      </c>
      <c r="E226" s="15">
        <v>703499.77397692227</v>
      </c>
      <c r="F226" s="240">
        <f>Yhteenveto[[#This Row],[Ikärakenne, laskennallinen kustannus]]+Yhteenveto[[#This Row],[Muut laskennalliset kustannukset ]]</f>
        <v>12482839.843976922</v>
      </c>
      <c r="G226" s="336">
        <v>1359.93</v>
      </c>
      <c r="H226" s="17">
        <v>8674993.4700000007</v>
      </c>
      <c r="I226" s="353">
        <f>Yhteenveto[[#This Row],[Laskennalliset kustannukset yhteensä]]-Yhteenveto[[#This Row],[Omarahoitusosuus, €]]</f>
        <v>3807846.3739769217</v>
      </c>
      <c r="J226" s="36">
        <v>230082.29784637439</v>
      </c>
      <c r="K226" s="37">
        <v>233266.54112221565</v>
      </c>
      <c r="L226" s="240">
        <f>Yhteenveto[[#This Row],[Valtionosuus omarahoitusosuuden jälkeen (välisumma)]]+Yhteenveto[[#This Row],[Lisäosat yhteensä]]+Yhteenveto[[#This Row],[Valtionosuuteen tehtävät vähennykset ja lisäykset, netto]]</f>
        <v>4271195.2129455116</v>
      </c>
      <c r="M226" s="37">
        <v>1148253.7514396035</v>
      </c>
      <c r="N226" s="315">
        <f>SUM(Yhteenveto[[#This Row],[Valtionosuus ennen verotuloihin perustuvaa valtionosuuksien tasausta]]+Yhteenveto[[#This Row],[Verotuloihin perustuva valtionosuuksien tasaus]])</f>
        <v>5419448.9643851146</v>
      </c>
      <c r="O226" s="251">
        <v>871842.56580708991</v>
      </c>
      <c r="P226" s="403">
        <f>SUM(Yhteenveto[[#This Row],[Kunnan  peruspalvelujen valtionosuus ]:[Veroperustemuutoksista johtuvien veromenetysten korvaus]])</f>
        <v>6291291.5301922048</v>
      </c>
      <c r="Q226" s="37">
        <v>143973.93120000002</v>
      </c>
      <c r="R226" s="355">
        <f>+Yhteenveto[[#This Row],[Kunnan  peruspalvelujen valtionosuus ]]+Yhteenveto[[#This Row],[Veroperustemuutoksista johtuvien veromenetysten korvaus]]+Yhteenveto[[#This Row],[Kotikuntakorvaus, netto]]</f>
        <v>6435265.4613922052</v>
      </c>
      <c r="S226" s="11"/>
      <c r="T226"/>
    </row>
    <row r="227" spans="1:20" ht="15">
      <c r="A227" s="35">
        <v>707</v>
      </c>
      <c r="B227" s="13" t="s">
        <v>233</v>
      </c>
      <c r="C227" s="15">
        <v>2032</v>
      </c>
      <c r="D227" s="15">
        <v>1649055.3800000001</v>
      </c>
      <c r="E227" s="15">
        <v>797882.81917472614</v>
      </c>
      <c r="F227" s="240">
        <f>Yhteenveto[[#This Row],[Ikärakenne, laskennallinen kustannus]]+Yhteenveto[[#This Row],[Muut laskennalliset kustannukset ]]</f>
        <v>2446938.1991747264</v>
      </c>
      <c r="G227" s="336">
        <v>1359.93</v>
      </c>
      <c r="H227" s="17">
        <v>2763377.7600000002</v>
      </c>
      <c r="I227" s="353">
        <f>Yhteenveto[[#This Row],[Laskennalliset kustannukset yhteensä]]-Yhteenveto[[#This Row],[Omarahoitusosuus, €]]</f>
        <v>-316439.56082527386</v>
      </c>
      <c r="J227" s="36">
        <v>329809.92131560395</v>
      </c>
      <c r="K227" s="37">
        <v>257575.7983603004</v>
      </c>
      <c r="L227" s="240">
        <f>Yhteenveto[[#This Row],[Valtionosuus omarahoitusosuuden jälkeen (välisumma)]]+Yhteenveto[[#This Row],[Lisäosat yhteensä]]+Yhteenveto[[#This Row],[Valtionosuuteen tehtävät vähennykset ja lisäykset, netto]]</f>
        <v>270946.15885063051</v>
      </c>
      <c r="M227" s="37">
        <v>1231829.6343562603</v>
      </c>
      <c r="N227" s="315">
        <f>SUM(Yhteenveto[[#This Row],[Valtionosuus ennen verotuloihin perustuvaa valtionosuuksien tasausta]]+Yhteenveto[[#This Row],[Verotuloihin perustuva valtionosuuksien tasaus]])</f>
        <v>1502775.7932068908</v>
      </c>
      <c r="O227" s="251">
        <v>524427.4422636329</v>
      </c>
      <c r="P227" s="403">
        <f>SUM(Yhteenveto[[#This Row],[Kunnan  peruspalvelujen valtionosuus ]:[Veroperustemuutoksista johtuvien veromenetysten korvaus]])</f>
        <v>2027203.2354705236</v>
      </c>
      <c r="Q227" s="37">
        <v>-17327.4411</v>
      </c>
      <c r="R227" s="355">
        <f>+Yhteenveto[[#This Row],[Kunnan  peruspalvelujen valtionosuus ]]+Yhteenveto[[#This Row],[Veroperustemuutoksista johtuvien veromenetysten korvaus]]+Yhteenveto[[#This Row],[Kotikuntakorvaus, netto]]</f>
        <v>2009875.7943705237</v>
      </c>
      <c r="S227" s="11"/>
      <c r="T227"/>
    </row>
    <row r="228" spans="1:20" ht="15">
      <c r="A228" s="35">
        <v>710</v>
      </c>
      <c r="B228" s="13" t="s">
        <v>234</v>
      </c>
      <c r="C228" s="15">
        <v>27484</v>
      </c>
      <c r="D228" s="15">
        <v>37523053.959999993</v>
      </c>
      <c r="E228" s="15">
        <v>11733907.710492935</v>
      </c>
      <c r="F228" s="240">
        <f>Yhteenveto[[#This Row],[Ikärakenne, laskennallinen kustannus]]+Yhteenveto[[#This Row],[Muut laskennalliset kustannukset ]]</f>
        <v>49256961.670492932</v>
      </c>
      <c r="G228" s="336">
        <v>1359.93</v>
      </c>
      <c r="H228" s="17">
        <v>37376316.120000005</v>
      </c>
      <c r="I228" s="353">
        <f>Yhteenveto[[#This Row],[Laskennalliset kustannukset yhteensä]]-Yhteenveto[[#This Row],[Omarahoitusosuus, €]]</f>
        <v>11880645.550492927</v>
      </c>
      <c r="J228" s="36">
        <v>640306.0522419035</v>
      </c>
      <c r="K228" s="37">
        <v>-3364234.3109964272</v>
      </c>
      <c r="L228" s="240">
        <f>Yhteenveto[[#This Row],[Valtionosuus omarahoitusosuuden jälkeen (välisumma)]]+Yhteenveto[[#This Row],[Lisäosat yhteensä]]+Yhteenveto[[#This Row],[Valtionosuuteen tehtävät vähennykset ja lisäykset, netto]]</f>
        <v>9156717.2917384021</v>
      </c>
      <c r="M228" s="37">
        <v>8151505.5640347814</v>
      </c>
      <c r="N228" s="315">
        <f>SUM(Yhteenveto[[#This Row],[Valtionosuus ennen verotuloihin perustuvaa valtionosuuksien tasausta]]+Yhteenveto[[#This Row],[Verotuloihin perustuva valtionosuuksien tasaus]])</f>
        <v>17308222.855773184</v>
      </c>
      <c r="O228" s="251">
        <v>4902020.8825135343</v>
      </c>
      <c r="P228" s="403">
        <f>SUM(Yhteenveto[[#This Row],[Kunnan  peruspalvelujen valtionosuus ]:[Veroperustemuutoksista johtuvien veromenetysten korvaus]])</f>
        <v>22210243.738286719</v>
      </c>
      <c r="Q228" s="37">
        <v>-1134560.68521</v>
      </c>
      <c r="R228" s="355">
        <f>+Yhteenveto[[#This Row],[Kunnan  peruspalvelujen valtionosuus ]]+Yhteenveto[[#This Row],[Veroperustemuutoksista johtuvien veromenetysten korvaus]]+Yhteenveto[[#This Row],[Kotikuntakorvaus, netto]]</f>
        <v>21075683.053076718</v>
      </c>
      <c r="S228" s="11"/>
      <c r="T228"/>
    </row>
    <row r="229" spans="1:20" ht="15">
      <c r="A229" s="35">
        <v>729</v>
      </c>
      <c r="B229" s="13" t="s">
        <v>235</v>
      </c>
      <c r="C229" s="15">
        <v>9117</v>
      </c>
      <c r="D229" s="15">
        <v>11902814.84</v>
      </c>
      <c r="E229" s="15">
        <v>2248975.0589630185</v>
      </c>
      <c r="F229" s="240">
        <f>Yhteenveto[[#This Row],[Ikärakenne, laskennallinen kustannus]]+Yhteenveto[[#This Row],[Muut laskennalliset kustannukset ]]</f>
        <v>14151789.898963019</v>
      </c>
      <c r="G229" s="336">
        <v>1359.93</v>
      </c>
      <c r="H229" s="17">
        <v>12398481.810000001</v>
      </c>
      <c r="I229" s="353">
        <f>Yhteenveto[[#This Row],[Laskennalliset kustannukset yhteensä]]-Yhteenveto[[#This Row],[Omarahoitusosuus, €]]</f>
        <v>1753308.0889630187</v>
      </c>
      <c r="J229" s="36">
        <v>675812.52259671246</v>
      </c>
      <c r="K229" s="37">
        <v>-387717.91183522705</v>
      </c>
      <c r="L229" s="240">
        <f>Yhteenveto[[#This Row],[Valtionosuus omarahoitusosuuden jälkeen (välisumma)]]+Yhteenveto[[#This Row],[Lisäosat yhteensä]]+Yhteenveto[[#This Row],[Valtionosuuteen tehtävät vähennykset ja lisäykset, netto]]</f>
        <v>2041402.6997245038</v>
      </c>
      <c r="M229" s="37">
        <v>4572390.3591183471</v>
      </c>
      <c r="N229" s="315">
        <f>SUM(Yhteenveto[[#This Row],[Valtionosuus ennen verotuloihin perustuvaa valtionosuuksien tasausta]]+Yhteenveto[[#This Row],[Verotuloihin perustuva valtionosuuksien tasaus]])</f>
        <v>6613793.0588428508</v>
      </c>
      <c r="O229" s="251">
        <v>1905196.320821929</v>
      </c>
      <c r="P229" s="403">
        <f>SUM(Yhteenveto[[#This Row],[Kunnan  peruspalvelujen valtionosuus ]:[Veroperustemuutoksista johtuvien veromenetysten korvaus]])</f>
        <v>8518989.3796647806</v>
      </c>
      <c r="Q229" s="37">
        <v>-29374.846499999985</v>
      </c>
      <c r="R229" s="355">
        <f>+Yhteenveto[[#This Row],[Kunnan  peruspalvelujen valtionosuus ]]+Yhteenveto[[#This Row],[Veroperustemuutoksista johtuvien veromenetysten korvaus]]+Yhteenveto[[#This Row],[Kotikuntakorvaus, netto]]</f>
        <v>8489614.5331647806</v>
      </c>
      <c r="S229" s="11"/>
      <c r="T229"/>
    </row>
    <row r="230" spans="1:20" ht="15">
      <c r="A230" s="35">
        <v>732</v>
      </c>
      <c r="B230" s="13" t="s">
        <v>236</v>
      </c>
      <c r="C230" s="15">
        <v>3416</v>
      </c>
      <c r="D230" s="15">
        <v>2938498.91</v>
      </c>
      <c r="E230" s="15">
        <v>3351466.0939170909</v>
      </c>
      <c r="F230" s="240">
        <f>Yhteenveto[[#This Row],[Ikärakenne, laskennallinen kustannus]]+Yhteenveto[[#This Row],[Muut laskennalliset kustannukset ]]</f>
        <v>6289965.0039170906</v>
      </c>
      <c r="G230" s="336">
        <v>1359.93</v>
      </c>
      <c r="H230" s="17">
        <v>4645520.88</v>
      </c>
      <c r="I230" s="353">
        <f>Yhteenveto[[#This Row],[Laskennalliset kustannukset yhteensä]]-Yhteenveto[[#This Row],[Omarahoitusosuus, €]]</f>
        <v>1644444.1239170907</v>
      </c>
      <c r="J230" s="36">
        <v>1218588.2478522537</v>
      </c>
      <c r="K230" s="37">
        <v>-181518.23678244994</v>
      </c>
      <c r="L230" s="240">
        <f>Yhteenveto[[#This Row],[Valtionosuus omarahoitusosuuden jälkeen (välisumma)]]+Yhteenveto[[#This Row],[Lisäosat yhteensä]]+Yhteenveto[[#This Row],[Valtionosuuteen tehtävät vähennykset ja lisäykset, netto]]</f>
        <v>2681514.1349868947</v>
      </c>
      <c r="M230" s="37">
        <v>1179060.3429282191</v>
      </c>
      <c r="N230" s="315">
        <f>SUM(Yhteenveto[[#This Row],[Valtionosuus ennen verotuloihin perustuvaa valtionosuuksien tasausta]]+Yhteenveto[[#This Row],[Verotuloihin perustuva valtionosuuksien tasaus]])</f>
        <v>3860574.4779151138</v>
      </c>
      <c r="O230" s="251">
        <v>755675.73850250023</v>
      </c>
      <c r="P230" s="403">
        <f>SUM(Yhteenveto[[#This Row],[Kunnan  peruspalvelujen valtionosuus ]:[Veroperustemuutoksista johtuvien veromenetysten korvaus]])</f>
        <v>4616250.2164176144</v>
      </c>
      <c r="Q230" s="37">
        <v>-122020.88136000001</v>
      </c>
      <c r="R230" s="355">
        <f>+Yhteenveto[[#This Row],[Kunnan  peruspalvelujen valtionosuus ]]+Yhteenveto[[#This Row],[Veroperustemuutoksista johtuvien veromenetysten korvaus]]+Yhteenveto[[#This Row],[Kotikuntakorvaus, netto]]</f>
        <v>4494229.3350576144</v>
      </c>
      <c r="S230" s="11"/>
      <c r="T230"/>
    </row>
    <row r="231" spans="1:20" ht="15">
      <c r="A231" s="35">
        <v>734</v>
      </c>
      <c r="B231" s="13" t="s">
        <v>237</v>
      </c>
      <c r="C231" s="15">
        <v>51400</v>
      </c>
      <c r="D231" s="15">
        <v>68043922.849999994</v>
      </c>
      <c r="E231" s="15">
        <v>12380421.311598388</v>
      </c>
      <c r="F231" s="240">
        <f>Yhteenveto[[#This Row],[Ikärakenne, laskennallinen kustannus]]+Yhteenveto[[#This Row],[Muut laskennalliset kustannukset ]]</f>
        <v>80424344.161598384</v>
      </c>
      <c r="G231" s="336">
        <v>1359.93</v>
      </c>
      <c r="H231" s="17">
        <v>69900402</v>
      </c>
      <c r="I231" s="353">
        <f>Yhteenveto[[#This Row],[Laskennalliset kustannukset yhteensä]]-Yhteenveto[[#This Row],[Omarahoitusosuus, €]]</f>
        <v>10523942.161598384</v>
      </c>
      <c r="J231" s="36">
        <v>1484116.1971725821</v>
      </c>
      <c r="K231" s="37">
        <v>-6810157.5684846435</v>
      </c>
      <c r="L231" s="240">
        <f>Yhteenveto[[#This Row],[Valtionosuus omarahoitusosuuden jälkeen (välisumma)]]+Yhteenveto[[#This Row],[Lisäosat yhteensä]]+Yhteenveto[[#This Row],[Valtionosuuteen tehtävät vähennykset ja lisäykset, netto]]</f>
        <v>5197900.7902863231</v>
      </c>
      <c r="M231" s="37">
        <v>16342234.771523811</v>
      </c>
      <c r="N231" s="315">
        <f>SUM(Yhteenveto[[#This Row],[Valtionosuus ennen verotuloihin perustuvaa valtionosuuksien tasausta]]+Yhteenveto[[#This Row],[Verotuloihin perustuva valtionosuuksien tasaus]])</f>
        <v>21540135.561810136</v>
      </c>
      <c r="O231" s="251">
        <v>9273826.5703098979</v>
      </c>
      <c r="P231" s="403">
        <f>SUM(Yhteenveto[[#This Row],[Kunnan  peruspalvelujen valtionosuus ]:[Veroperustemuutoksista johtuvien veromenetysten korvaus]])</f>
        <v>30813962.132120036</v>
      </c>
      <c r="Q231" s="37">
        <v>-771792.48594000004</v>
      </c>
      <c r="R231" s="355">
        <f>+Yhteenveto[[#This Row],[Kunnan  peruspalvelujen valtionosuus ]]+Yhteenveto[[#This Row],[Veroperustemuutoksista johtuvien veromenetysten korvaus]]+Yhteenveto[[#This Row],[Kotikuntakorvaus, netto]]</f>
        <v>30042169.646180034</v>
      </c>
      <c r="S231" s="11"/>
      <c r="T231"/>
    </row>
    <row r="232" spans="1:20" ht="15">
      <c r="A232" s="35">
        <v>738</v>
      </c>
      <c r="B232" s="13" t="s">
        <v>238</v>
      </c>
      <c r="C232" s="15">
        <v>2959</v>
      </c>
      <c r="D232" s="15">
        <v>4183847.0199999996</v>
      </c>
      <c r="E232" s="15">
        <v>536909.15922977263</v>
      </c>
      <c r="F232" s="240">
        <f>Yhteenveto[[#This Row],[Ikärakenne, laskennallinen kustannus]]+Yhteenveto[[#This Row],[Muut laskennalliset kustannukset ]]</f>
        <v>4720756.1792297717</v>
      </c>
      <c r="G232" s="336">
        <v>1359.93</v>
      </c>
      <c r="H232" s="17">
        <v>4024032.87</v>
      </c>
      <c r="I232" s="353">
        <f>Yhteenveto[[#This Row],[Laskennalliset kustannukset yhteensä]]-Yhteenveto[[#This Row],[Omarahoitusosuus, €]]</f>
        <v>696723.30922977161</v>
      </c>
      <c r="J232" s="36">
        <v>52619.113682255658</v>
      </c>
      <c r="K232" s="37">
        <v>-86617.478783412254</v>
      </c>
      <c r="L232" s="240">
        <f>Yhteenveto[[#This Row],[Valtionosuus omarahoitusosuuden jälkeen (välisumma)]]+Yhteenveto[[#This Row],[Lisäosat yhteensä]]+Yhteenveto[[#This Row],[Valtionosuuteen tehtävät vähennykset ja lisäykset, netto]]</f>
        <v>662724.94412861497</v>
      </c>
      <c r="M232" s="37">
        <v>932036.75857254537</v>
      </c>
      <c r="N232" s="315">
        <f>SUM(Yhteenveto[[#This Row],[Valtionosuus ennen verotuloihin perustuvaa valtionosuuksien tasausta]]+Yhteenveto[[#This Row],[Verotuloihin perustuva valtionosuuksien tasaus]])</f>
        <v>1594761.7027011602</v>
      </c>
      <c r="O232" s="251">
        <v>584899.15882966912</v>
      </c>
      <c r="P232" s="403">
        <f>SUM(Yhteenveto[[#This Row],[Kunnan  peruspalvelujen valtionosuus ]:[Veroperustemuutoksista johtuvien veromenetysten korvaus]])</f>
        <v>2179660.8615308292</v>
      </c>
      <c r="Q232" s="37">
        <v>40098.524640000018</v>
      </c>
      <c r="R232" s="355">
        <f>+Yhteenveto[[#This Row],[Kunnan  peruspalvelujen valtionosuus ]]+Yhteenveto[[#This Row],[Veroperustemuutoksista johtuvien veromenetysten korvaus]]+Yhteenveto[[#This Row],[Kotikuntakorvaus, netto]]</f>
        <v>2219759.3861708292</v>
      </c>
      <c r="S232" s="11"/>
      <c r="T232"/>
    </row>
    <row r="233" spans="1:20" ht="15">
      <c r="A233" s="35">
        <v>739</v>
      </c>
      <c r="B233" s="13" t="s">
        <v>239</v>
      </c>
      <c r="C233" s="15">
        <v>3261</v>
      </c>
      <c r="D233" s="15">
        <v>3579419.03</v>
      </c>
      <c r="E233" s="15">
        <v>758163.07734304934</v>
      </c>
      <c r="F233" s="240">
        <f>Yhteenveto[[#This Row],[Ikärakenne, laskennallinen kustannus]]+Yhteenveto[[#This Row],[Muut laskennalliset kustannukset ]]</f>
        <v>4337582.1073430488</v>
      </c>
      <c r="G233" s="336">
        <v>1359.93</v>
      </c>
      <c r="H233" s="17">
        <v>4434731.7300000004</v>
      </c>
      <c r="I233" s="353">
        <f>Yhteenveto[[#This Row],[Laskennalliset kustannukset yhteensä]]-Yhteenveto[[#This Row],[Omarahoitusosuus, €]]</f>
        <v>-97149.622656951658</v>
      </c>
      <c r="J233" s="36">
        <v>219503.72731512919</v>
      </c>
      <c r="K233" s="37">
        <v>2561543.8805313506</v>
      </c>
      <c r="L233" s="240">
        <f>Yhteenveto[[#This Row],[Valtionosuus omarahoitusosuuden jälkeen (välisumma)]]+Yhteenveto[[#This Row],[Lisäosat yhteensä]]+Yhteenveto[[#This Row],[Valtionosuuteen tehtävät vähennykset ja lisäykset, netto]]</f>
        <v>2683897.9851895282</v>
      </c>
      <c r="M233" s="37">
        <v>851472.41406119638</v>
      </c>
      <c r="N233" s="315">
        <f>SUM(Yhteenveto[[#This Row],[Valtionosuus ennen verotuloihin perustuvaa valtionosuuksien tasausta]]+Yhteenveto[[#This Row],[Verotuloihin perustuva valtionosuuksien tasaus]])</f>
        <v>3535370.3992507244</v>
      </c>
      <c r="O233" s="251">
        <v>719684.42997651559</v>
      </c>
      <c r="P233" s="403">
        <f>SUM(Yhteenveto[[#This Row],[Kunnan  peruspalvelujen valtionosuus ]:[Veroperustemuutoksista johtuvien veromenetysten korvaus]])</f>
        <v>4255054.8292272398</v>
      </c>
      <c r="Q233" s="37">
        <v>149194.47354000004</v>
      </c>
      <c r="R233" s="355">
        <f>+Yhteenveto[[#This Row],[Kunnan  peruspalvelujen valtionosuus ]]+Yhteenveto[[#This Row],[Veroperustemuutoksista johtuvien veromenetysten korvaus]]+Yhteenveto[[#This Row],[Kotikuntakorvaus, netto]]</f>
        <v>4404249.3027672395</v>
      </c>
      <c r="S233" s="11"/>
      <c r="T233"/>
    </row>
    <row r="234" spans="1:20" ht="15">
      <c r="A234" s="35">
        <v>740</v>
      </c>
      <c r="B234" s="13" t="s">
        <v>240</v>
      </c>
      <c r="C234" s="15">
        <v>32547</v>
      </c>
      <c r="D234" s="15">
        <v>36268192.829999998</v>
      </c>
      <c r="E234" s="15">
        <v>8540909.5539023336</v>
      </c>
      <c r="F234" s="240">
        <f>Yhteenveto[[#This Row],[Ikärakenne, laskennallinen kustannus]]+Yhteenveto[[#This Row],[Muut laskennalliset kustannukset ]]</f>
        <v>44809102.383902334</v>
      </c>
      <c r="G234" s="336">
        <v>1359.93</v>
      </c>
      <c r="H234" s="17">
        <v>44261641.710000001</v>
      </c>
      <c r="I234" s="353">
        <f>Yhteenveto[[#This Row],[Laskennalliset kustannukset yhteensä]]-Yhteenveto[[#This Row],[Omarahoitusosuus, €]]</f>
        <v>547460.67390233278</v>
      </c>
      <c r="J234" s="36">
        <v>1762724.9226433511</v>
      </c>
      <c r="K234" s="37">
        <v>-4344012.0246956423</v>
      </c>
      <c r="L234" s="240">
        <f>Yhteenveto[[#This Row],[Valtionosuus omarahoitusosuuden jälkeen (välisumma)]]+Yhteenveto[[#This Row],[Lisäosat yhteensä]]+Yhteenveto[[#This Row],[Valtionosuuteen tehtävät vähennykset ja lisäykset, netto]]</f>
        <v>-2033826.4281499581</v>
      </c>
      <c r="M234" s="37">
        <v>8026895.6250426732</v>
      </c>
      <c r="N234" s="315">
        <f>SUM(Yhteenveto[[#This Row],[Valtionosuus ennen verotuloihin perustuvaa valtionosuuksien tasausta]]+Yhteenveto[[#This Row],[Verotuloihin perustuva valtionosuuksien tasaus]])</f>
        <v>5993069.1968927151</v>
      </c>
      <c r="O234" s="251">
        <v>6155499.2061898327</v>
      </c>
      <c r="P234" s="403">
        <f>SUM(Yhteenveto[[#This Row],[Kunnan  peruspalvelujen valtionosuus ]:[Veroperustemuutoksista johtuvien veromenetysten korvaus]])</f>
        <v>12148568.403082548</v>
      </c>
      <c r="Q234" s="37">
        <v>-240278.80770000012</v>
      </c>
      <c r="R234" s="355">
        <f>+Yhteenveto[[#This Row],[Kunnan  peruspalvelujen valtionosuus ]]+Yhteenveto[[#This Row],[Veroperustemuutoksista johtuvien veromenetysten korvaus]]+Yhteenveto[[#This Row],[Kotikuntakorvaus, netto]]</f>
        <v>11908289.595382547</v>
      </c>
      <c r="S234" s="11"/>
      <c r="T234"/>
    </row>
    <row r="235" spans="1:20" ht="15">
      <c r="A235" s="35">
        <v>742</v>
      </c>
      <c r="B235" s="13" t="s">
        <v>241</v>
      </c>
      <c r="C235" s="15">
        <v>1009</v>
      </c>
      <c r="D235" s="15">
        <v>978959.89</v>
      </c>
      <c r="E235" s="15">
        <v>964980.27278476185</v>
      </c>
      <c r="F235" s="240">
        <f>Yhteenveto[[#This Row],[Ikärakenne, laskennallinen kustannus]]+Yhteenveto[[#This Row],[Muut laskennalliset kustannukset ]]</f>
        <v>1943940.1627847617</v>
      </c>
      <c r="G235" s="336">
        <v>1359.93</v>
      </c>
      <c r="H235" s="17">
        <v>1372169.37</v>
      </c>
      <c r="I235" s="353">
        <f>Yhteenveto[[#This Row],[Laskennalliset kustannukset yhteensä]]-Yhteenveto[[#This Row],[Omarahoitusosuus, €]]</f>
        <v>571770.79278476164</v>
      </c>
      <c r="J235" s="36">
        <v>382969.25389567512</v>
      </c>
      <c r="K235" s="37">
        <v>-79186.312681386742</v>
      </c>
      <c r="L235" s="240">
        <f>Yhteenveto[[#This Row],[Valtionosuus omarahoitusosuuden jälkeen (välisumma)]]+Yhteenveto[[#This Row],[Lisäosat yhteensä]]+Yhteenveto[[#This Row],[Valtionosuuteen tehtävät vähennykset ja lisäykset, netto]]</f>
        <v>875553.73399904999</v>
      </c>
      <c r="M235" s="37">
        <v>-49038.142366672786</v>
      </c>
      <c r="N235" s="315">
        <f>SUM(Yhteenveto[[#This Row],[Valtionosuus ennen verotuloihin perustuvaa valtionosuuksien tasausta]]+Yhteenveto[[#This Row],[Verotuloihin perustuva valtionosuuksien tasaus]])</f>
        <v>826515.59163237724</v>
      </c>
      <c r="O235" s="251">
        <v>225038.02043149644</v>
      </c>
      <c r="P235" s="403">
        <f>SUM(Yhteenveto[[#This Row],[Kunnan  peruspalvelujen valtionosuus ]:[Veroperustemuutoksista johtuvien veromenetysten korvaus]])</f>
        <v>1051553.6120638736</v>
      </c>
      <c r="Q235" s="37">
        <v>0</v>
      </c>
      <c r="R235" s="355">
        <f>+Yhteenveto[[#This Row],[Kunnan  peruspalvelujen valtionosuus ]]+Yhteenveto[[#This Row],[Veroperustemuutoksista johtuvien veromenetysten korvaus]]+Yhteenveto[[#This Row],[Kotikuntakorvaus, netto]]</f>
        <v>1051553.6120638736</v>
      </c>
      <c r="S235" s="11"/>
      <c r="T235"/>
    </row>
    <row r="236" spans="1:20" ht="15">
      <c r="A236" s="35">
        <v>743</v>
      </c>
      <c r="B236" s="13" t="s">
        <v>242</v>
      </c>
      <c r="C236" s="15">
        <v>64736</v>
      </c>
      <c r="D236" s="15">
        <v>101820919.19</v>
      </c>
      <c r="E236" s="15">
        <v>8618233.9867085591</v>
      </c>
      <c r="F236" s="240">
        <f>Yhteenveto[[#This Row],[Ikärakenne, laskennallinen kustannus]]+Yhteenveto[[#This Row],[Muut laskennalliset kustannukset ]]</f>
        <v>110439153.17670855</v>
      </c>
      <c r="G236" s="336">
        <v>1359.93</v>
      </c>
      <c r="H236" s="17">
        <v>88036428.480000004</v>
      </c>
      <c r="I236" s="353">
        <f>Yhteenveto[[#This Row],[Laskennalliset kustannukset yhteensä]]-Yhteenveto[[#This Row],[Omarahoitusosuus, €]]</f>
        <v>22402724.696708545</v>
      </c>
      <c r="J236" s="36">
        <v>2752640.7693929123</v>
      </c>
      <c r="K236" s="37">
        <v>-13248920.582990933</v>
      </c>
      <c r="L236" s="240">
        <f>Yhteenveto[[#This Row],[Valtionosuus omarahoitusosuuden jälkeen (välisumma)]]+Yhteenveto[[#This Row],[Lisäosat yhteensä]]+Yhteenveto[[#This Row],[Valtionosuuteen tehtävät vähennykset ja lisäykset, netto]]</f>
        <v>11906444.883110523</v>
      </c>
      <c r="M236" s="37">
        <v>11856680.332388343</v>
      </c>
      <c r="N236" s="315">
        <f>SUM(Yhteenveto[[#This Row],[Valtionosuus ennen verotuloihin perustuvaa valtionosuuksien tasausta]]+Yhteenveto[[#This Row],[Verotuloihin perustuva valtionosuuksien tasaus]])</f>
        <v>23763125.215498865</v>
      </c>
      <c r="O236" s="251">
        <v>9945565.9278010912</v>
      </c>
      <c r="P236" s="403">
        <f>SUM(Yhteenveto[[#This Row],[Kunnan  peruspalvelujen valtionosuus ]:[Veroperustemuutoksista johtuvien veromenetysten korvaus]])</f>
        <v>33708691.143299952</v>
      </c>
      <c r="Q236" s="37">
        <v>-387524.87369999976</v>
      </c>
      <c r="R236" s="355">
        <f>+Yhteenveto[[#This Row],[Kunnan  peruspalvelujen valtionosuus ]]+Yhteenveto[[#This Row],[Veroperustemuutoksista johtuvien veromenetysten korvaus]]+Yhteenveto[[#This Row],[Kotikuntakorvaus, netto]]</f>
        <v>33321166.269599952</v>
      </c>
      <c r="S236" s="11"/>
      <c r="T236"/>
    </row>
    <row r="237" spans="1:20" ht="15">
      <c r="A237" s="35">
        <v>746</v>
      </c>
      <c r="B237" s="13" t="s">
        <v>243</v>
      </c>
      <c r="C237" s="15">
        <v>4781</v>
      </c>
      <c r="D237" s="15">
        <v>11073835.479999999</v>
      </c>
      <c r="E237" s="15">
        <v>1116393.5197191611</v>
      </c>
      <c r="F237" s="240">
        <f>Yhteenveto[[#This Row],[Ikärakenne, laskennallinen kustannus]]+Yhteenveto[[#This Row],[Muut laskennalliset kustannukset ]]</f>
        <v>12190228.99971916</v>
      </c>
      <c r="G237" s="336">
        <v>1359.93</v>
      </c>
      <c r="H237" s="17">
        <v>6501825.3300000001</v>
      </c>
      <c r="I237" s="353">
        <f>Yhteenveto[[#This Row],[Laskennalliset kustannukset yhteensä]]-Yhteenveto[[#This Row],[Omarahoitusosuus, €]]</f>
        <v>5688403.6697191596</v>
      </c>
      <c r="J237" s="36">
        <v>216130.53190152731</v>
      </c>
      <c r="K237" s="37">
        <v>-934817.19683244568</v>
      </c>
      <c r="L237" s="240">
        <f>Yhteenveto[[#This Row],[Valtionosuus omarahoitusosuuden jälkeen (välisumma)]]+Yhteenveto[[#This Row],[Lisäosat yhteensä]]+Yhteenveto[[#This Row],[Valtionosuuteen tehtävät vähennykset ja lisäykset, netto]]</f>
        <v>4969717.0047882413</v>
      </c>
      <c r="M237" s="37">
        <v>1377483.354065347</v>
      </c>
      <c r="N237" s="315">
        <f>SUM(Yhteenveto[[#This Row],[Valtionosuus ennen verotuloihin perustuvaa valtionosuuksien tasausta]]+Yhteenveto[[#This Row],[Verotuloihin perustuva valtionosuuksien tasaus]])</f>
        <v>6347200.3588535879</v>
      </c>
      <c r="O237" s="251">
        <v>923550.17904456658</v>
      </c>
      <c r="P237" s="403">
        <f>SUM(Yhteenveto[[#This Row],[Kunnan  peruspalvelujen valtionosuus ]:[Veroperustemuutoksista johtuvien veromenetysten korvaus]])</f>
        <v>7270750.5378981549</v>
      </c>
      <c r="Q237" s="37">
        <v>32795.714700000004</v>
      </c>
      <c r="R237" s="355">
        <f>+Yhteenveto[[#This Row],[Kunnan  peruspalvelujen valtionosuus ]]+Yhteenveto[[#This Row],[Veroperustemuutoksista johtuvien veromenetysten korvaus]]+Yhteenveto[[#This Row],[Kotikuntakorvaus, netto]]</f>
        <v>7303546.2525981553</v>
      </c>
      <c r="S237" s="11"/>
      <c r="T237"/>
    </row>
    <row r="238" spans="1:20" ht="15">
      <c r="A238" s="35">
        <v>747</v>
      </c>
      <c r="B238" s="13" t="s">
        <v>244</v>
      </c>
      <c r="C238" s="15">
        <v>1352</v>
      </c>
      <c r="D238" s="15">
        <v>1454054.04</v>
      </c>
      <c r="E238" s="15">
        <v>497766.41870469705</v>
      </c>
      <c r="F238" s="240">
        <f>Yhteenveto[[#This Row],[Ikärakenne, laskennallinen kustannus]]+Yhteenveto[[#This Row],[Muut laskennalliset kustannukset ]]</f>
        <v>1951820.458704697</v>
      </c>
      <c r="G238" s="336">
        <v>1359.93</v>
      </c>
      <c r="H238" s="17">
        <v>1838625.36</v>
      </c>
      <c r="I238" s="353">
        <f>Yhteenveto[[#This Row],[Laskennalliset kustannukset yhteensä]]-Yhteenveto[[#This Row],[Omarahoitusosuus, €]]</f>
        <v>113195.09870469687</v>
      </c>
      <c r="J238" s="36">
        <v>179266.73445691814</v>
      </c>
      <c r="K238" s="37">
        <v>749353.38226145261</v>
      </c>
      <c r="L238" s="240">
        <f>Yhteenveto[[#This Row],[Valtionosuus omarahoitusosuuden jälkeen (välisumma)]]+Yhteenveto[[#This Row],[Lisäosat yhteensä]]+Yhteenveto[[#This Row],[Valtionosuuteen tehtävät vähennykset ja lisäykset, netto]]</f>
        <v>1041815.2154230676</v>
      </c>
      <c r="M238" s="37">
        <v>467958.76915671519</v>
      </c>
      <c r="N238" s="315">
        <f>SUM(Yhteenveto[[#This Row],[Valtionosuus ennen verotuloihin perustuvaa valtionosuuksien tasausta]]+Yhteenveto[[#This Row],[Verotuloihin perustuva valtionosuuksien tasaus]])</f>
        <v>1509773.9845797827</v>
      </c>
      <c r="O238" s="251">
        <v>336015.46016985865</v>
      </c>
      <c r="P238" s="403">
        <f>SUM(Yhteenveto[[#This Row],[Kunnan  peruspalvelujen valtionosuus ]:[Veroperustemuutoksista johtuvien veromenetysten korvaus]])</f>
        <v>1845789.4447496412</v>
      </c>
      <c r="Q238" s="37">
        <v>52131.056699999986</v>
      </c>
      <c r="R238" s="355">
        <f>+Yhteenveto[[#This Row],[Kunnan  peruspalvelujen valtionosuus ]]+Yhteenveto[[#This Row],[Veroperustemuutoksista johtuvien veromenetysten korvaus]]+Yhteenveto[[#This Row],[Kotikuntakorvaus, netto]]</f>
        <v>1897920.5014496413</v>
      </c>
      <c r="S238" s="11"/>
      <c r="T238"/>
    </row>
    <row r="239" spans="1:20" ht="15">
      <c r="A239" s="35">
        <v>748</v>
      </c>
      <c r="B239" s="13" t="s">
        <v>245</v>
      </c>
      <c r="C239" s="15">
        <v>5028</v>
      </c>
      <c r="D239" s="15">
        <v>9928435.0899999999</v>
      </c>
      <c r="E239" s="15">
        <v>1361175.5982660032</v>
      </c>
      <c r="F239" s="240">
        <f>Yhteenveto[[#This Row],[Ikärakenne, laskennallinen kustannus]]+Yhteenveto[[#This Row],[Muut laskennalliset kustannukset ]]</f>
        <v>11289610.688266004</v>
      </c>
      <c r="G239" s="336">
        <v>1359.93</v>
      </c>
      <c r="H239" s="17">
        <v>6837728.04</v>
      </c>
      <c r="I239" s="353">
        <f>Yhteenveto[[#This Row],[Laskennalliset kustannukset yhteensä]]-Yhteenveto[[#This Row],[Omarahoitusosuus, €]]</f>
        <v>4451882.6482660035</v>
      </c>
      <c r="J239" s="36">
        <v>298643.29856830335</v>
      </c>
      <c r="K239" s="37">
        <v>-1713580.1554530589</v>
      </c>
      <c r="L239" s="240">
        <f>Yhteenveto[[#This Row],[Valtionosuus omarahoitusosuuden jälkeen (välisumma)]]+Yhteenveto[[#This Row],[Lisäosat yhteensä]]+Yhteenveto[[#This Row],[Valtionosuuteen tehtävät vähennykset ja lisäykset, netto]]</f>
        <v>3036945.7913812483</v>
      </c>
      <c r="M239" s="37">
        <v>2699996.5033732494</v>
      </c>
      <c r="N239" s="315">
        <f>SUM(Yhteenveto[[#This Row],[Valtionosuus ennen verotuloihin perustuvaa valtionosuuksien tasausta]]+Yhteenveto[[#This Row],[Verotuloihin perustuva valtionosuuksien tasaus]])</f>
        <v>5736942.2947544977</v>
      </c>
      <c r="O239" s="251">
        <v>1025424.8215553551</v>
      </c>
      <c r="P239" s="403">
        <f>SUM(Yhteenveto[[#This Row],[Kunnan  peruspalvelujen valtionosuus ]:[Veroperustemuutoksista johtuvien veromenetysten korvaus]])</f>
        <v>6762367.1163098533</v>
      </c>
      <c r="Q239" s="37">
        <v>322677.11130000011</v>
      </c>
      <c r="R239" s="355">
        <f>+Yhteenveto[[#This Row],[Kunnan  peruspalvelujen valtionosuus ]]+Yhteenveto[[#This Row],[Veroperustemuutoksista johtuvien veromenetysten korvaus]]+Yhteenveto[[#This Row],[Kotikuntakorvaus, netto]]</f>
        <v>7085044.2276098533</v>
      </c>
      <c r="S239" s="11"/>
      <c r="T239"/>
    </row>
    <row r="240" spans="1:20" ht="15">
      <c r="A240" s="35">
        <v>749</v>
      </c>
      <c r="B240" s="13" t="s">
        <v>246</v>
      </c>
      <c r="C240" s="15">
        <v>21293</v>
      </c>
      <c r="D240" s="15">
        <v>38318243.180000007</v>
      </c>
      <c r="E240" s="15">
        <v>2100156.4776946721</v>
      </c>
      <c r="F240" s="240">
        <f>Yhteenveto[[#This Row],[Ikärakenne, laskennallinen kustannus]]+Yhteenveto[[#This Row],[Muut laskennalliset kustannukset ]]</f>
        <v>40418399.657694682</v>
      </c>
      <c r="G240" s="336">
        <v>1359.93</v>
      </c>
      <c r="H240" s="17">
        <v>28956989.490000002</v>
      </c>
      <c r="I240" s="353">
        <f>Yhteenveto[[#This Row],[Laskennalliset kustannukset yhteensä]]-Yhteenveto[[#This Row],[Omarahoitusosuus, €]]</f>
        <v>11461410.16769468</v>
      </c>
      <c r="J240" s="36">
        <v>624857.20508480782</v>
      </c>
      <c r="K240" s="37">
        <v>-6464286.8541520406</v>
      </c>
      <c r="L240" s="240">
        <f>Yhteenveto[[#This Row],[Valtionosuus omarahoitusosuuden jälkeen (välisumma)]]+Yhteenveto[[#This Row],[Lisäosat yhteensä]]+Yhteenveto[[#This Row],[Valtionosuuteen tehtävät vähennykset ja lisäykset, netto]]</f>
        <v>5621980.518627448</v>
      </c>
      <c r="M240" s="37">
        <v>4632795.5907204514</v>
      </c>
      <c r="N240" s="315">
        <f>SUM(Yhteenveto[[#This Row],[Valtionosuus ennen verotuloihin perustuvaa valtionosuuksien tasausta]]+Yhteenveto[[#This Row],[Verotuloihin perustuva valtionosuuksien tasaus]])</f>
        <v>10254776.109347899</v>
      </c>
      <c r="O240" s="251">
        <v>3085504.7920736158</v>
      </c>
      <c r="P240" s="403">
        <f>SUM(Yhteenveto[[#This Row],[Kunnan  peruspalvelujen valtionosuus ]:[Veroperustemuutoksista johtuvien veromenetysten korvaus]])</f>
        <v>13340280.901421513</v>
      </c>
      <c r="Q240" s="37">
        <v>155307.41628000006</v>
      </c>
      <c r="R240" s="355">
        <f>+Yhteenveto[[#This Row],[Kunnan  peruspalvelujen valtionosuus ]]+Yhteenveto[[#This Row],[Veroperustemuutoksista johtuvien veromenetysten korvaus]]+Yhteenveto[[#This Row],[Kotikuntakorvaus, netto]]</f>
        <v>13495588.317701513</v>
      </c>
      <c r="S240" s="11"/>
      <c r="T240"/>
    </row>
    <row r="241" spans="1:20" ht="15">
      <c r="A241" s="35">
        <v>751</v>
      </c>
      <c r="B241" s="13" t="s">
        <v>247</v>
      </c>
      <c r="C241" s="15">
        <v>2904</v>
      </c>
      <c r="D241" s="15">
        <v>3824469.23</v>
      </c>
      <c r="E241" s="15">
        <v>1332060.5623247947</v>
      </c>
      <c r="F241" s="240">
        <f>Yhteenveto[[#This Row],[Ikärakenne, laskennallinen kustannus]]+Yhteenveto[[#This Row],[Muut laskennalliset kustannukset ]]</f>
        <v>5156529.7923247945</v>
      </c>
      <c r="G241" s="336">
        <v>1359.93</v>
      </c>
      <c r="H241" s="17">
        <v>3949236.72</v>
      </c>
      <c r="I241" s="353">
        <f>Yhteenveto[[#This Row],[Laskennalliset kustannukset yhteensä]]-Yhteenveto[[#This Row],[Omarahoitusosuus, €]]</f>
        <v>1207293.0723247943</v>
      </c>
      <c r="J241" s="36">
        <v>215288.52964948065</v>
      </c>
      <c r="K241" s="37">
        <v>-306372.36461701232</v>
      </c>
      <c r="L241" s="240">
        <f>Yhteenveto[[#This Row],[Valtionosuus omarahoitusosuuden jälkeen (välisumma)]]+Yhteenveto[[#This Row],[Lisäosat yhteensä]]+Yhteenveto[[#This Row],[Valtionosuuteen tehtävät vähennykset ja lisäykset, netto]]</f>
        <v>1116209.2373572625</v>
      </c>
      <c r="M241" s="37">
        <v>1306769.7286656615</v>
      </c>
      <c r="N241" s="315">
        <f>SUM(Yhteenveto[[#This Row],[Valtionosuus ennen verotuloihin perustuvaa valtionosuuksien tasausta]]+Yhteenveto[[#This Row],[Verotuloihin perustuva valtionosuuksien tasaus]])</f>
        <v>2422978.9660229241</v>
      </c>
      <c r="O241" s="251">
        <v>521520.34733155294</v>
      </c>
      <c r="P241" s="403">
        <f>SUM(Yhteenveto[[#This Row],[Kunnan  peruspalvelujen valtionosuus ]:[Veroperustemuutoksista johtuvien veromenetysten korvaus]])</f>
        <v>2944499.3133544768</v>
      </c>
      <c r="Q241" s="37">
        <v>31234.01400000001</v>
      </c>
      <c r="R241" s="355">
        <f>+Yhteenveto[[#This Row],[Kunnan  peruspalvelujen valtionosuus ]]+Yhteenveto[[#This Row],[Veroperustemuutoksista johtuvien veromenetysten korvaus]]+Yhteenveto[[#This Row],[Kotikuntakorvaus, netto]]</f>
        <v>2975733.3273544768</v>
      </c>
      <c r="S241" s="11"/>
      <c r="T241"/>
    </row>
    <row r="242" spans="1:20" ht="15">
      <c r="A242" s="35">
        <v>753</v>
      </c>
      <c r="B242" s="13" t="s">
        <v>248</v>
      </c>
      <c r="C242" s="15">
        <v>22190</v>
      </c>
      <c r="D242" s="15">
        <v>37510877.359999999</v>
      </c>
      <c r="E242" s="15">
        <v>6520866.0946666021</v>
      </c>
      <c r="F242" s="240">
        <f>Yhteenveto[[#This Row],[Ikärakenne, laskennallinen kustannus]]+Yhteenveto[[#This Row],[Muut laskennalliset kustannukset ]]</f>
        <v>44031743.4546666</v>
      </c>
      <c r="G242" s="336">
        <v>1359.93</v>
      </c>
      <c r="H242" s="17">
        <v>30176846.700000003</v>
      </c>
      <c r="I242" s="353">
        <f>Yhteenveto[[#This Row],[Laskennalliset kustannukset yhteensä]]-Yhteenveto[[#This Row],[Omarahoitusosuus, €]]</f>
        <v>13854896.754666597</v>
      </c>
      <c r="J242" s="36">
        <v>1085152.7482571597</v>
      </c>
      <c r="K242" s="37">
        <v>7378320.0792432856</v>
      </c>
      <c r="L242" s="240">
        <f>Yhteenveto[[#This Row],[Valtionosuus omarahoitusosuuden jälkeen (välisumma)]]+Yhteenveto[[#This Row],[Lisäosat yhteensä]]+Yhteenveto[[#This Row],[Valtionosuuteen tehtävät vähennykset ja lisäykset, netto]]</f>
        <v>22318369.582167044</v>
      </c>
      <c r="M242" s="37">
        <v>-640178.84215566353</v>
      </c>
      <c r="N242" s="315">
        <f>SUM(Yhteenveto[[#This Row],[Valtionosuus ennen verotuloihin perustuvaa valtionosuuksien tasausta]]+Yhteenveto[[#This Row],[Verotuloihin perustuva valtionosuuksien tasaus]])</f>
        <v>21678190.740011379</v>
      </c>
      <c r="O242" s="251">
        <v>2530377.8872347632</v>
      </c>
      <c r="P242" s="403">
        <f>SUM(Yhteenveto[[#This Row],[Kunnan  peruspalvelujen valtionosuus ]:[Veroperustemuutoksista johtuvien veromenetysten korvaus]])</f>
        <v>24208568.627246141</v>
      </c>
      <c r="Q242" s="37">
        <v>-270090.93039600016</v>
      </c>
      <c r="R242" s="355">
        <f>+Yhteenveto[[#This Row],[Kunnan  peruspalvelujen valtionosuus ]]+Yhteenveto[[#This Row],[Veroperustemuutoksista johtuvien veromenetysten korvaus]]+Yhteenveto[[#This Row],[Kotikuntakorvaus, netto]]</f>
        <v>23938477.69685014</v>
      </c>
      <c r="S242" s="11"/>
      <c r="T242"/>
    </row>
    <row r="243" spans="1:20" ht="15">
      <c r="A243" s="35">
        <v>755</v>
      </c>
      <c r="B243" s="13" t="s">
        <v>249</v>
      </c>
      <c r="C243" s="15">
        <v>6198</v>
      </c>
      <c r="D243" s="15">
        <v>10162407.43</v>
      </c>
      <c r="E243" s="15">
        <v>1983020.4448833554</v>
      </c>
      <c r="F243" s="240">
        <f>Yhteenveto[[#This Row],[Ikärakenne, laskennallinen kustannus]]+Yhteenveto[[#This Row],[Muut laskennalliset kustannukset ]]</f>
        <v>12145427.874883356</v>
      </c>
      <c r="G243" s="336">
        <v>1359.93</v>
      </c>
      <c r="H243" s="17">
        <v>8428846.1400000006</v>
      </c>
      <c r="I243" s="353">
        <f>Yhteenveto[[#This Row],[Laskennalliset kustannukset yhteensä]]-Yhteenveto[[#This Row],[Omarahoitusosuus, €]]</f>
        <v>3716581.734883355</v>
      </c>
      <c r="J243" s="36">
        <v>170760.82081291248</v>
      </c>
      <c r="K243" s="37">
        <v>944612.83136941213</v>
      </c>
      <c r="L243" s="240">
        <f>Yhteenveto[[#This Row],[Valtionosuus omarahoitusosuuden jälkeen (välisumma)]]+Yhteenveto[[#This Row],[Lisäosat yhteensä]]+Yhteenveto[[#This Row],[Valtionosuuteen tehtävät vähennykset ja lisäykset, netto]]</f>
        <v>4831955.3870656798</v>
      </c>
      <c r="M243" s="37">
        <v>126925.31855473503</v>
      </c>
      <c r="N243" s="315">
        <f>SUM(Yhteenveto[[#This Row],[Valtionosuus ennen verotuloihin perustuvaa valtionosuuksien tasausta]]+Yhteenveto[[#This Row],[Verotuloihin perustuva valtionosuuksien tasaus]])</f>
        <v>4958880.7056204146</v>
      </c>
      <c r="O243" s="251">
        <v>912800.49977479712</v>
      </c>
      <c r="P243" s="403">
        <f>SUM(Yhteenveto[[#This Row],[Kunnan  peruspalvelujen valtionosuus ]:[Veroperustemuutoksista johtuvien veromenetysten korvaus]])</f>
        <v>5871681.2053952115</v>
      </c>
      <c r="Q243" s="37">
        <v>-1018719.67662</v>
      </c>
      <c r="R243" s="355">
        <f>+Yhteenveto[[#This Row],[Kunnan  peruspalvelujen valtionosuus ]]+Yhteenveto[[#This Row],[Veroperustemuutoksista johtuvien veromenetysten korvaus]]+Yhteenveto[[#This Row],[Kotikuntakorvaus, netto]]</f>
        <v>4852961.5287752114</v>
      </c>
      <c r="S243" s="11"/>
      <c r="T243"/>
    </row>
    <row r="244" spans="1:20" ht="15">
      <c r="A244" s="35">
        <v>758</v>
      </c>
      <c r="B244" s="13" t="s">
        <v>250</v>
      </c>
      <c r="C244" s="15">
        <v>8187</v>
      </c>
      <c r="D244" s="15">
        <v>10181098.449999999</v>
      </c>
      <c r="E244" s="15">
        <v>7511307.7638158929</v>
      </c>
      <c r="F244" s="240">
        <f>Yhteenveto[[#This Row],[Ikärakenne, laskennallinen kustannus]]+Yhteenveto[[#This Row],[Muut laskennalliset kustannukset ]]</f>
        <v>17692406.21381589</v>
      </c>
      <c r="G244" s="336">
        <v>1359.93</v>
      </c>
      <c r="H244" s="17">
        <v>11133746.91</v>
      </c>
      <c r="I244" s="353">
        <f>Yhteenveto[[#This Row],[Laskennalliset kustannukset yhteensä]]-Yhteenveto[[#This Row],[Omarahoitusosuus, €]]</f>
        <v>6558659.3038158901</v>
      </c>
      <c r="J244" s="36">
        <v>1460679.777480769</v>
      </c>
      <c r="K244" s="37">
        <v>-5970566.4222932579</v>
      </c>
      <c r="L244" s="240">
        <f>Yhteenveto[[#This Row],[Valtionosuus omarahoitusosuuden jälkeen (välisumma)]]+Yhteenveto[[#This Row],[Lisäosat yhteensä]]+Yhteenveto[[#This Row],[Valtionosuuteen tehtävät vähennykset ja lisäykset, netto]]</f>
        <v>2048772.6590034012</v>
      </c>
      <c r="M244" s="37">
        <v>-104263.75490286446</v>
      </c>
      <c r="N244" s="315">
        <f>SUM(Yhteenveto[[#This Row],[Valtionosuus ennen verotuloihin perustuvaa valtionosuuksien tasausta]]+Yhteenveto[[#This Row],[Verotuloihin perustuva valtionosuuksien tasaus]])</f>
        <v>1944508.9041005368</v>
      </c>
      <c r="O244" s="251">
        <v>1522016.359015387</v>
      </c>
      <c r="P244" s="403">
        <f>SUM(Yhteenveto[[#This Row],[Kunnan  peruspalvelujen valtionosuus ]:[Veroperustemuutoksista johtuvien veromenetysten korvaus]])</f>
        <v>3466525.2631159239</v>
      </c>
      <c r="Q244" s="37">
        <v>-157285.5705</v>
      </c>
      <c r="R244" s="355">
        <f>+Yhteenveto[[#This Row],[Kunnan  peruspalvelujen valtionosuus ]]+Yhteenveto[[#This Row],[Veroperustemuutoksista johtuvien veromenetysten korvaus]]+Yhteenveto[[#This Row],[Kotikuntakorvaus, netto]]</f>
        <v>3309239.6926159239</v>
      </c>
      <c r="S244" s="11"/>
      <c r="T244"/>
    </row>
    <row r="245" spans="1:20" ht="15">
      <c r="A245" s="35">
        <v>759</v>
      </c>
      <c r="B245" s="13" t="s">
        <v>251</v>
      </c>
      <c r="C245" s="15">
        <v>1997</v>
      </c>
      <c r="D245" s="15">
        <v>2866897.64</v>
      </c>
      <c r="E245" s="15">
        <v>600534.62721410999</v>
      </c>
      <c r="F245" s="240">
        <f>Yhteenveto[[#This Row],[Ikärakenne, laskennallinen kustannus]]+Yhteenveto[[#This Row],[Muut laskennalliset kustannukset ]]</f>
        <v>3467432.2672141101</v>
      </c>
      <c r="G245" s="336">
        <v>1359.93</v>
      </c>
      <c r="H245" s="17">
        <v>2715780.21</v>
      </c>
      <c r="I245" s="353">
        <f>Yhteenveto[[#This Row],[Laskennalliset kustannukset yhteensä]]-Yhteenveto[[#This Row],[Omarahoitusosuus, €]]</f>
        <v>751652.05721411016</v>
      </c>
      <c r="J245" s="36">
        <v>274559.5214975187</v>
      </c>
      <c r="K245" s="37">
        <v>197752.63383721141</v>
      </c>
      <c r="L245" s="240">
        <f>Yhteenveto[[#This Row],[Valtionosuus omarahoitusosuuden jälkeen (välisumma)]]+Yhteenveto[[#This Row],[Lisäosat yhteensä]]+Yhteenveto[[#This Row],[Valtionosuuteen tehtävät vähennykset ja lisäykset, netto]]</f>
        <v>1223964.2125488403</v>
      </c>
      <c r="M245" s="37">
        <v>935856.98483530036</v>
      </c>
      <c r="N245" s="315">
        <f>SUM(Yhteenveto[[#This Row],[Valtionosuus ennen verotuloihin perustuvaa valtionosuuksien tasausta]]+Yhteenveto[[#This Row],[Verotuloihin perustuva valtionosuuksien tasaus]])</f>
        <v>2159821.1973841405</v>
      </c>
      <c r="O245" s="251">
        <v>487637.29880807875</v>
      </c>
      <c r="P245" s="403">
        <f>SUM(Yhteenveto[[#This Row],[Kunnan  peruspalvelujen valtionosuus ]:[Veroperustemuutoksista johtuvien veromenetysten korvaus]])</f>
        <v>2647458.4961922192</v>
      </c>
      <c r="Q245" s="37">
        <v>507180.89399999997</v>
      </c>
      <c r="R245" s="355">
        <f>+Yhteenveto[[#This Row],[Kunnan  peruspalvelujen valtionosuus ]]+Yhteenveto[[#This Row],[Veroperustemuutoksista johtuvien veromenetysten korvaus]]+Yhteenveto[[#This Row],[Kotikuntakorvaus, netto]]</f>
        <v>3154639.3901922191</v>
      </c>
      <c r="S245" s="11"/>
      <c r="T245"/>
    </row>
    <row r="246" spans="1:20" ht="15">
      <c r="A246" s="35">
        <v>761</v>
      </c>
      <c r="B246" s="13" t="s">
        <v>252</v>
      </c>
      <c r="C246" s="15">
        <v>8563</v>
      </c>
      <c r="D246" s="15">
        <v>10837290.469999999</v>
      </c>
      <c r="E246" s="15">
        <v>1724795.4216063726</v>
      </c>
      <c r="F246" s="240">
        <f>Yhteenveto[[#This Row],[Ikärakenne, laskennallinen kustannus]]+Yhteenveto[[#This Row],[Muut laskennalliset kustannukset ]]</f>
        <v>12562085.891606372</v>
      </c>
      <c r="G246" s="336">
        <v>1359.93</v>
      </c>
      <c r="H246" s="17">
        <v>11645080.59</v>
      </c>
      <c r="I246" s="353">
        <f>Yhteenveto[[#This Row],[Laskennalliset kustannukset yhteensä]]-Yhteenveto[[#This Row],[Omarahoitusosuus, €]]</f>
        <v>917005.301606372</v>
      </c>
      <c r="J246" s="36">
        <v>248906.14239602725</v>
      </c>
      <c r="K246" s="37">
        <v>3283922.5849311105</v>
      </c>
      <c r="L246" s="240">
        <f>Yhteenveto[[#This Row],[Valtionosuus omarahoitusosuuden jälkeen (välisumma)]]+Yhteenveto[[#This Row],[Lisäosat yhteensä]]+Yhteenveto[[#This Row],[Valtionosuuteen tehtävät vähennykset ja lisäykset, netto]]</f>
        <v>4449834.0289335102</v>
      </c>
      <c r="M246" s="37">
        <v>4177982.0988805676</v>
      </c>
      <c r="N246" s="315">
        <f>SUM(Yhteenveto[[#This Row],[Valtionosuus ennen verotuloihin perustuvaa valtionosuuksien tasausta]]+Yhteenveto[[#This Row],[Verotuloihin perustuva valtionosuuksien tasaus]])</f>
        <v>8627816.1278140768</v>
      </c>
      <c r="O246" s="251">
        <v>1840449.4381827025</v>
      </c>
      <c r="P246" s="403">
        <f>SUM(Yhteenveto[[#This Row],[Kunnan  peruspalvelujen valtionosuus ]:[Veroperustemuutoksista johtuvien veromenetysten korvaus]])</f>
        <v>10468265.565996779</v>
      </c>
      <c r="Q246" s="37">
        <v>409730.77032000001</v>
      </c>
      <c r="R246" s="355">
        <f>+Yhteenveto[[#This Row],[Kunnan  peruspalvelujen valtionosuus ]]+Yhteenveto[[#This Row],[Veroperustemuutoksista johtuvien veromenetysten korvaus]]+Yhteenveto[[#This Row],[Kotikuntakorvaus, netto]]</f>
        <v>10877996.336316779</v>
      </c>
      <c r="S246" s="11"/>
      <c r="T246"/>
    </row>
    <row r="247" spans="1:20" ht="15">
      <c r="A247" s="35">
        <v>762</v>
      </c>
      <c r="B247" s="13" t="s">
        <v>253</v>
      </c>
      <c r="C247" s="15">
        <v>3777</v>
      </c>
      <c r="D247" s="15">
        <v>4388920.21</v>
      </c>
      <c r="E247" s="15">
        <v>1515627.7100029751</v>
      </c>
      <c r="F247" s="240">
        <f>Yhteenveto[[#This Row],[Ikärakenne, laskennallinen kustannus]]+Yhteenveto[[#This Row],[Muut laskennalliset kustannukset ]]</f>
        <v>5904547.9200029746</v>
      </c>
      <c r="G247" s="336">
        <v>1359.93</v>
      </c>
      <c r="H247" s="17">
        <v>5136455.6100000003</v>
      </c>
      <c r="I247" s="353">
        <f>Yhteenveto[[#This Row],[Laskennalliset kustannukset yhteensä]]-Yhteenveto[[#This Row],[Omarahoitusosuus, €]]</f>
        <v>768092.31000297423</v>
      </c>
      <c r="J247" s="36">
        <v>486714.62162237614</v>
      </c>
      <c r="K247" s="37">
        <v>1926488.7762743244</v>
      </c>
      <c r="L247" s="240">
        <f>Yhteenveto[[#This Row],[Valtionosuus omarahoitusosuuden jälkeen (välisumma)]]+Yhteenveto[[#This Row],[Lisäosat yhteensä]]+Yhteenveto[[#This Row],[Valtionosuuteen tehtävät vähennykset ja lisäykset, netto]]</f>
        <v>3181295.7078996748</v>
      </c>
      <c r="M247" s="37">
        <v>404542.22533563012</v>
      </c>
      <c r="N247" s="315">
        <f>SUM(Yhteenveto[[#This Row],[Valtionosuus ennen verotuloihin perustuvaa valtionosuuksien tasausta]]+Yhteenveto[[#This Row],[Verotuloihin perustuva valtionosuuksien tasaus]])</f>
        <v>3585837.9332353049</v>
      </c>
      <c r="O247" s="251">
        <v>890771.17347844259</v>
      </c>
      <c r="P247" s="403">
        <f>SUM(Yhteenveto[[#This Row],[Kunnan  peruspalvelujen valtionosuus ]:[Veroperustemuutoksista johtuvien veromenetysten korvaus]])</f>
        <v>4476609.1067137476</v>
      </c>
      <c r="Q247" s="37">
        <v>-12448.985579999993</v>
      </c>
      <c r="R247" s="355">
        <f>+Yhteenveto[[#This Row],[Kunnan  peruspalvelujen valtionosuus ]]+Yhteenveto[[#This Row],[Veroperustemuutoksista johtuvien veromenetysten korvaus]]+Yhteenveto[[#This Row],[Kotikuntakorvaus, netto]]</f>
        <v>4464160.1211337475</v>
      </c>
      <c r="S247" s="11"/>
      <c r="T247"/>
    </row>
    <row r="248" spans="1:20" ht="15">
      <c r="A248" s="35">
        <v>765</v>
      </c>
      <c r="B248" s="13" t="s">
        <v>254</v>
      </c>
      <c r="C248" s="15">
        <v>10348</v>
      </c>
      <c r="D248" s="15">
        <v>14564648.970000001</v>
      </c>
      <c r="E248" s="15">
        <v>3306483.1403814042</v>
      </c>
      <c r="F248" s="240">
        <f>Yhteenveto[[#This Row],[Ikärakenne, laskennallinen kustannus]]+Yhteenveto[[#This Row],[Muut laskennalliset kustannukset ]]</f>
        <v>17871132.110381406</v>
      </c>
      <c r="G248" s="336">
        <v>1359.93</v>
      </c>
      <c r="H248" s="17">
        <v>14072555.640000001</v>
      </c>
      <c r="I248" s="353">
        <f>Yhteenveto[[#This Row],[Laskennalliset kustannukset yhteensä]]-Yhteenveto[[#This Row],[Omarahoitusosuus, €]]</f>
        <v>3798576.4703814052</v>
      </c>
      <c r="J248" s="36">
        <v>701876.46966328844</v>
      </c>
      <c r="K248" s="37">
        <v>-3440600.5055426313</v>
      </c>
      <c r="L248" s="240">
        <f>Yhteenveto[[#This Row],[Valtionosuus omarahoitusosuuden jälkeen (välisumma)]]+Yhteenveto[[#This Row],[Lisäosat yhteensä]]+Yhteenveto[[#This Row],[Valtionosuuteen tehtävät vähennykset ja lisäykset, netto]]</f>
        <v>1059852.4345020624</v>
      </c>
      <c r="M248" s="37">
        <v>1431520.260589347</v>
      </c>
      <c r="N248" s="315">
        <f>SUM(Yhteenveto[[#This Row],[Valtionosuus ennen verotuloihin perustuvaa valtionosuuksien tasausta]]+Yhteenveto[[#This Row],[Verotuloihin perustuva valtionosuuksien tasaus]])</f>
        <v>2491372.6950914096</v>
      </c>
      <c r="O248" s="251">
        <v>1887722.8527956752</v>
      </c>
      <c r="P248" s="403">
        <f>SUM(Yhteenveto[[#This Row],[Kunnan  peruspalvelujen valtionosuus ]:[Veroperustemuutoksista johtuvien veromenetysten korvaus]])</f>
        <v>4379095.547887085</v>
      </c>
      <c r="Q248" s="37">
        <v>-33316.281599999958</v>
      </c>
      <c r="R248" s="355">
        <f>+Yhteenveto[[#This Row],[Kunnan  peruspalvelujen valtionosuus ]]+Yhteenveto[[#This Row],[Veroperustemuutoksista johtuvien veromenetysten korvaus]]+Yhteenveto[[#This Row],[Kotikuntakorvaus, netto]]</f>
        <v>4345779.2662870847</v>
      </c>
      <c r="S248" s="11"/>
      <c r="T248"/>
    </row>
    <row r="249" spans="1:20" ht="15">
      <c r="A249" s="35">
        <v>768</v>
      </c>
      <c r="B249" s="13" t="s">
        <v>255</v>
      </c>
      <c r="C249" s="15">
        <v>2430</v>
      </c>
      <c r="D249" s="15">
        <v>2031992.66</v>
      </c>
      <c r="E249" s="15">
        <v>1759154.7939086098</v>
      </c>
      <c r="F249" s="240">
        <f>Yhteenveto[[#This Row],[Ikärakenne, laskennallinen kustannus]]+Yhteenveto[[#This Row],[Muut laskennalliset kustannukset ]]</f>
        <v>3791147.4539086097</v>
      </c>
      <c r="G249" s="336">
        <v>1359.93</v>
      </c>
      <c r="H249" s="17">
        <v>3304629.9000000004</v>
      </c>
      <c r="I249" s="353">
        <f>Yhteenveto[[#This Row],[Laskennalliset kustannukset yhteensä]]-Yhteenveto[[#This Row],[Omarahoitusosuus, €]]</f>
        <v>486517.55390860932</v>
      </c>
      <c r="J249" s="36">
        <v>338920.68489392853</v>
      </c>
      <c r="K249" s="37">
        <v>447696.30627515132</v>
      </c>
      <c r="L249" s="240">
        <f>Yhteenveto[[#This Row],[Valtionosuus omarahoitusosuuden jälkeen (välisumma)]]+Yhteenveto[[#This Row],[Lisäosat yhteensä]]+Yhteenveto[[#This Row],[Valtionosuuteen tehtävät vähennykset ja lisäykset, netto]]</f>
        <v>1273134.545077689</v>
      </c>
      <c r="M249" s="37">
        <v>358340.90066781611</v>
      </c>
      <c r="N249" s="315">
        <f>SUM(Yhteenveto[[#This Row],[Valtionosuus ennen verotuloihin perustuvaa valtionosuuksien tasausta]]+Yhteenveto[[#This Row],[Verotuloihin perustuva valtionosuuksien tasaus]])</f>
        <v>1631475.4457455052</v>
      </c>
      <c r="O249" s="251">
        <v>569415.54148617212</v>
      </c>
      <c r="P249" s="403">
        <f>SUM(Yhteenveto[[#This Row],[Kunnan  peruspalvelujen valtionosuus ]:[Veroperustemuutoksista johtuvien veromenetysten korvaus]])</f>
        <v>2200890.9872316774</v>
      </c>
      <c r="Q249" s="37">
        <v>65517.062700000039</v>
      </c>
      <c r="R249" s="355">
        <f>+Yhteenveto[[#This Row],[Kunnan  peruspalvelujen valtionosuus ]]+Yhteenveto[[#This Row],[Veroperustemuutoksista johtuvien veromenetysten korvaus]]+Yhteenveto[[#This Row],[Kotikuntakorvaus, netto]]</f>
        <v>2266408.0499316775</v>
      </c>
      <c r="S249" s="11"/>
      <c r="T249"/>
    </row>
    <row r="250" spans="1:20" ht="15">
      <c r="A250" s="35">
        <v>777</v>
      </c>
      <c r="B250" s="13" t="s">
        <v>256</v>
      </c>
      <c r="C250" s="15">
        <v>7508</v>
      </c>
      <c r="D250" s="15">
        <v>7340814.5199999996</v>
      </c>
      <c r="E250" s="15">
        <v>5071254.2539985254</v>
      </c>
      <c r="F250" s="240">
        <f>Yhteenveto[[#This Row],[Ikärakenne, laskennallinen kustannus]]+Yhteenveto[[#This Row],[Muut laskennalliset kustannukset ]]</f>
        <v>12412068.773998525</v>
      </c>
      <c r="G250" s="336">
        <v>1359.93</v>
      </c>
      <c r="H250" s="17">
        <v>10210354.440000001</v>
      </c>
      <c r="I250" s="353">
        <f>Yhteenveto[[#This Row],[Laskennalliset kustannukset yhteensä]]-Yhteenveto[[#This Row],[Omarahoitusosuus, €]]</f>
        <v>2201714.3339985237</v>
      </c>
      <c r="J250" s="36">
        <v>1256835.6793751435</v>
      </c>
      <c r="K250" s="37">
        <v>25048.205089489638</v>
      </c>
      <c r="L250" s="240">
        <f>Yhteenveto[[#This Row],[Valtionosuus omarahoitusosuuden jälkeen (välisumma)]]+Yhteenveto[[#This Row],[Lisäosat yhteensä]]+Yhteenveto[[#This Row],[Valtionosuuteen tehtävät vähennykset ja lisäykset, netto]]</f>
        <v>3483598.2184631568</v>
      </c>
      <c r="M250" s="37">
        <v>2542503.6868557106</v>
      </c>
      <c r="N250" s="315">
        <f>SUM(Yhteenveto[[#This Row],[Valtionosuus ennen verotuloihin perustuvaa valtionosuuksien tasausta]]+Yhteenveto[[#This Row],[Verotuloihin perustuva valtionosuuksien tasaus]])</f>
        <v>6026101.9053188674</v>
      </c>
      <c r="O250" s="251">
        <v>1559568.3935236621</v>
      </c>
      <c r="P250" s="403">
        <f>SUM(Yhteenveto[[#This Row],[Kunnan  peruspalvelujen valtionosuus ]:[Veroperustemuutoksista johtuvien veromenetysten korvaus]])</f>
        <v>7585670.2988425298</v>
      </c>
      <c r="Q250" s="37">
        <v>25805.244899999976</v>
      </c>
      <c r="R250" s="355">
        <f>+Yhteenveto[[#This Row],[Kunnan  peruspalvelujen valtionosuus ]]+Yhteenveto[[#This Row],[Veroperustemuutoksista johtuvien veromenetysten korvaus]]+Yhteenveto[[#This Row],[Kotikuntakorvaus, netto]]</f>
        <v>7611475.54374253</v>
      </c>
      <c r="S250" s="11"/>
      <c r="T250"/>
    </row>
    <row r="251" spans="1:20" ht="15">
      <c r="A251" s="35">
        <v>778</v>
      </c>
      <c r="B251" s="13" t="s">
        <v>257</v>
      </c>
      <c r="C251" s="15">
        <v>6891</v>
      </c>
      <c r="D251" s="15">
        <v>8552019.5600000005</v>
      </c>
      <c r="E251" s="15">
        <v>1320175.8678627552</v>
      </c>
      <c r="F251" s="240">
        <f>Yhteenveto[[#This Row],[Ikärakenne, laskennallinen kustannus]]+Yhteenveto[[#This Row],[Muut laskennalliset kustannukset ]]</f>
        <v>9872195.427862756</v>
      </c>
      <c r="G251" s="336">
        <v>1359.93</v>
      </c>
      <c r="H251" s="17">
        <v>9371277.6300000008</v>
      </c>
      <c r="I251" s="353">
        <f>Yhteenveto[[#This Row],[Laskennalliset kustannukset yhteensä]]-Yhteenveto[[#This Row],[Omarahoitusosuus, €]]</f>
        <v>500917.79786275513</v>
      </c>
      <c r="J251" s="36">
        <v>354734.25750725914</v>
      </c>
      <c r="K251" s="37">
        <v>-308843.68938883755</v>
      </c>
      <c r="L251" s="240">
        <f>Yhteenveto[[#This Row],[Valtionosuus omarahoitusosuuden jälkeen (välisumma)]]+Yhteenveto[[#This Row],[Lisäosat yhteensä]]+Yhteenveto[[#This Row],[Valtionosuuteen tehtävät vähennykset ja lisäykset, netto]]</f>
        <v>546808.36598117673</v>
      </c>
      <c r="M251" s="37">
        <v>3044070.8684155564</v>
      </c>
      <c r="N251" s="315">
        <f>SUM(Yhteenveto[[#This Row],[Valtionosuus ennen verotuloihin perustuvaa valtionosuuksien tasausta]]+Yhteenveto[[#This Row],[Verotuloihin perustuva valtionosuuksien tasaus]])</f>
        <v>3590879.2343967333</v>
      </c>
      <c r="O251" s="251">
        <v>1365028.5224604667</v>
      </c>
      <c r="P251" s="403">
        <f>SUM(Yhteenveto[[#This Row],[Kunnan  peruspalvelujen valtionosuus ]:[Veroperustemuutoksista johtuvien veromenetysten korvaus]])</f>
        <v>4955907.7568571996</v>
      </c>
      <c r="Q251" s="37">
        <v>147305.55936000001</v>
      </c>
      <c r="R251" s="355">
        <f>+Yhteenveto[[#This Row],[Kunnan  peruspalvelujen valtionosuus ]]+Yhteenveto[[#This Row],[Veroperustemuutoksista johtuvien veromenetysten korvaus]]+Yhteenveto[[#This Row],[Kotikuntakorvaus, netto]]</f>
        <v>5103213.3162171999</v>
      </c>
      <c r="S251" s="11"/>
      <c r="T251"/>
    </row>
    <row r="252" spans="1:20" ht="15">
      <c r="A252" s="35">
        <v>781</v>
      </c>
      <c r="B252" s="13" t="s">
        <v>258</v>
      </c>
      <c r="C252" s="15">
        <v>3584</v>
      </c>
      <c r="D252" s="15">
        <v>3025194.66</v>
      </c>
      <c r="E252" s="15">
        <v>985012.78985936835</v>
      </c>
      <c r="F252" s="240">
        <f>Yhteenveto[[#This Row],[Ikärakenne, laskennallinen kustannus]]+Yhteenveto[[#This Row],[Muut laskennalliset kustannukset ]]</f>
        <v>4010207.4498593686</v>
      </c>
      <c r="G252" s="336">
        <v>1359.93</v>
      </c>
      <c r="H252" s="17">
        <v>4873989.12</v>
      </c>
      <c r="I252" s="353">
        <f>Yhteenveto[[#This Row],[Laskennalliset kustannukset yhteensä]]-Yhteenveto[[#This Row],[Omarahoitusosuus, €]]</f>
        <v>-863781.6701406315</v>
      </c>
      <c r="J252" s="36">
        <v>447679.93627317547</v>
      </c>
      <c r="K252" s="37">
        <v>3062546.2622808334</v>
      </c>
      <c r="L252" s="240">
        <f>Yhteenveto[[#This Row],[Valtionosuus omarahoitusosuuden jälkeen (välisumma)]]+Yhteenveto[[#This Row],[Lisäosat yhteensä]]+Yhteenveto[[#This Row],[Valtionosuuteen tehtävät vähennykset ja lisäykset, netto]]</f>
        <v>2646444.5284133772</v>
      </c>
      <c r="M252" s="37">
        <v>542258.54160126904</v>
      </c>
      <c r="N252" s="315">
        <f>SUM(Yhteenveto[[#This Row],[Valtionosuus ennen verotuloihin perustuvaa valtionosuuksien tasausta]]+Yhteenveto[[#This Row],[Verotuloihin perustuva valtionosuuksien tasaus]])</f>
        <v>3188703.0700146463</v>
      </c>
      <c r="O252" s="251">
        <v>805419.18893994577</v>
      </c>
      <c r="P252" s="403">
        <f>SUM(Yhteenveto[[#This Row],[Kunnan  peruspalvelujen valtionosuus ]:[Veroperustemuutoksista johtuvien veromenetysten korvaus]])</f>
        <v>3994122.258954592</v>
      </c>
      <c r="Q252" s="37">
        <v>-24987.21120000002</v>
      </c>
      <c r="R252" s="355">
        <f>+Yhteenveto[[#This Row],[Kunnan  peruspalvelujen valtionosuus ]]+Yhteenveto[[#This Row],[Veroperustemuutoksista johtuvien veromenetysten korvaus]]+Yhteenveto[[#This Row],[Kotikuntakorvaus, netto]]</f>
        <v>3969135.0477545923</v>
      </c>
      <c r="S252" s="11"/>
      <c r="T252"/>
    </row>
    <row r="253" spans="1:20" ht="15">
      <c r="A253" s="35">
        <v>783</v>
      </c>
      <c r="B253" s="13" t="s">
        <v>259</v>
      </c>
      <c r="C253" s="15">
        <v>6588</v>
      </c>
      <c r="D253" s="15">
        <v>8225687.3799999999</v>
      </c>
      <c r="E253" s="15">
        <v>1105391.6404214993</v>
      </c>
      <c r="F253" s="240">
        <f>Yhteenveto[[#This Row],[Ikärakenne, laskennallinen kustannus]]+Yhteenveto[[#This Row],[Muut laskennalliset kustannukset ]]</f>
        <v>9331079.0204214994</v>
      </c>
      <c r="G253" s="336">
        <v>1359.93</v>
      </c>
      <c r="H253" s="17">
        <v>8959218.8399999999</v>
      </c>
      <c r="I253" s="353">
        <f>Yhteenveto[[#This Row],[Laskennalliset kustannukset yhteensä]]-Yhteenveto[[#This Row],[Omarahoitusosuus, €]]</f>
        <v>371860.18042149954</v>
      </c>
      <c r="J253" s="36">
        <v>206826.06393901265</v>
      </c>
      <c r="K253" s="37">
        <v>453878.54348971607</v>
      </c>
      <c r="L253" s="240">
        <f>Yhteenveto[[#This Row],[Valtionosuus omarahoitusosuuden jälkeen (välisumma)]]+Yhteenveto[[#This Row],[Lisäosat yhteensä]]+Yhteenveto[[#This Row],[Valtionosuuteen tehtävät vähennykset ja lisäykset, netto]]</f>
        <v>1032564.7878502281</v>
      </c>
      <c r="M253" s="37">
        <v>1733538.4354262466</v>
      </c>
      <c r="N253" s="315">
        <f>SUM(Yhteenveto[[#This Row],[Valtionosuus ennen verotuloihin perustuvaa valtionosuuksien tasausta]]+Yhteenveto[[#This Row],[Verotuloihin perustuva valtionosuuksien tasaus]])</f>
        <v>2766103.2232764745</v>
      </c>
      <c r="O253" s="251">
        <v>1263911.4918444799</v>
      </c>
      <c r="P253" s="403">
        <f>SUM(Yhteenveto[[#This Row],[Kunnan  peruspalvelujen valtionosuus ]:[Veroperustemuutoksista johtuvien veromenetysten korvaus]])</f>
        <v>4030014.7151209544</v>
      </c>
      <c r="Q253" s="37">
        <v>-84064.117680000025</v>
      </c>
      <c r="R253" s="355">
        <f>+Yhteenveto[[#This Row],[Kunnan  peruspalvelujen valtionosuus ]]+Yhteenveto[[#This Row],[Veroperustemuutoksista johtuvien veromenetysten korvaus]]+Yhteenveto[[#This Row],[Kotikuntakorvaus, netto]]</f>
        <v>3945950.5974409543</v>
      </c>
      <c r="S253" s="11"/>
      <c r="T253"/>
    </row>
    <row r="254" spans="1:20" ht="15">
      <c r="A254" s="35">
        <v>785</v>
      </c>
      <c r="B254" s="13" t="s">
        <v>260</v>
      </c>
      <c r="C254" s="15">
        <v>2673</v>
      </c>
      <c r="D254" s="15">
        <v>2872609.21</v>
      </c>
      <c r="E254" s="15">
        <v>1333462.936200012</v>
      </c>
      <c r="F254" s="240">
        <f>Yhteenveto[[#This Row],[Ikärakenne, laskennallinen kustannus]]+Yhteenveto[[#This Row],[Muut laskennalliset kustannukset ]]</f>
        <v>4206072.1462000124</v>
      </c>
      <c r="G254" s="336">
        <v>1359.93</v>
      </c>
      <c r="H254" s="17">
        <v>3635092.89</v>
      </c>
      <c r="I254" s="353">
        <f>Yhteenveto[[#This Row],[Laskennalliset kustannukset yhteensä]]-Yhteenveto[[#This Row],[Omarahoitusosuus, €]]</f>
        <v>570979.25620001229</v>
      </c>
      <c r="J254" s="36">
        <v>923863.88295827201</v>
      </c>
      <c r="K254" s="37">
        <v>1833681.9164200928</v>
      </c>
      <c r="L254" s="240">
        <f>Yhteenveto[[#This Row],[Valtionosuus omarahoitusosuuden jälkeen (välisumma)]]+Yhteenveto[[#This Row],[Lisäosat yhteensä]]+Yhteenveto[[#This Row],[Valtionosuuteen tehtävät vähennykset ja lisäykset, netto]]</f>
        <v>3328525.0555783771</v>
      </c>
      <c r="M254" s="37">
        <v>1147280.1357045618</v>
      </c>
      <c r="N254" s="315">
        <f>SUM(Yhteenveto[[#This Row],[Valtionosuus ennen verotuloihin perustuvaa valtionosuuksien tasausta]]+Yhteenveto[[#This Row],[Verotuloihin perustuva valtionosuuksien tasaus]])</f>
        <v>4475805.1912829392</v>
      </c>
      <c r="O254" s="251">
        <v>638365.88914082851</v>
      </c>
      <c r="P254" s="403">
        <f>SUM(Yhteenveto[[#This Row],[Kunnan  peruspalvelujen valtionosuus ]:[Veroperustemuutoksista johtuvien veromenetysten korvaus]])</f>
        <v>5114171.0804237677</v>
      </c>
      <c r="Q254" s="37">
        <v>-14501.506500000003</v>
      </c>
      <c r="R254" s="355">
        <f>+Yhteenveto[[#This Row],[Kunnan  peruspalvelujen valtionosuus ]]+Yhteenveto[[#This Row],[Veroperustemuutoksista johtuvien veromenetysten korvaus]]+Yhteenveto[[#This Row],[Kotikuntakorvaus, netto]]</f>
        <v>5099669.5739237675</v>
      </c>
      <c r="S254" s="11"/>
      <c r="T254"/>
    </row>
    <row r="255" spans="1:20" ht="15">
      <c r="A255" s="35">
        <v>790</v>
      </c>
      <c r="B255" s="13" t="s">
        <v>261</v>
      </c>
      <c r="C255" s="15">
        <v>23998</v>
      </c>
      <c r="D255" s="15">
        <v>32565073.309999999</v>
      </c>
      <c r="E255" s="15">
        <v>3953907.7568836552</v>
      </c>
      <c r="F255" s="240">
        <f>Yhteenveto[[#This Row],[Ikärakenne, laskennallinen kustannus]]+Yhteenveto[[#This Row],[Muut laskennalliset kustannukset ]]</f>
        <v>36518981.066883653</v>
      </c>
      <c r="G255" s="336">
        <v>1359.93</v>
      </c>
      <c r="H255" s="17">
        <v>32635600.140000001</v>
      </c>
      <c r="I255" s="353">
        <f>Yhteenveto[[#This Row],[Laskennalliset kustannukset yhteensä]]-Yhteenveto[[#This Row],[Omarahoitusosuus, €]]</f>
        <v>3883380.9268836528</v>
      </c>
      <c r="J255" s="36">
        <v>720452.60537751392</v>
      </c>
      <c r="K255" s="37">
        <v>1661307.0420823731</v>
      </c>
      <c r="L255" s="240">
        <f>Yhteenveto[[#This Row],[Valtionosuus omarahoitusosuuden jälkeen (välisumma)]]+Yhteenveto[[#This Row],[Lisäosat yhteensä]]+Yhteenveto[[#This Row],[Valtionosuuteen tehtävät vähennykset ja lisäykset, netto]]</f>
        <v>6265140.5743435398</v>
      </c>
      <c r="M255" s="37">
        <v>10005395.409226576</v>
      </c>
      <c r="N255" s="315">
        <f>SUM(Yhteenveto[[#This Row],[Valtionosuus ennen verotuloihin perustuvaa valtionosuuksien tasausta]]+Yhteenveto[[#This Row],[Verotuloihin perustuva valtionosuuksien tasaus]])</f>
        <v>16270535.983570116</v>
      </c>
      <c r="O255" s="251">
        <v>4475838.6949382462</v>
      </c>
      <c r="P255" s="403">
        <f>SUM(Yhteenveto[[#This Row],[Kunnan  peruspalvelujen valtionosuus ]:[Veroperustemuutoksista johtuvien veromenetysten korvaus]])</f>
        <v>20746374.678508364</v>
      </c>
      <c r="Q255" s="37">
        <v>116235.15210000012</v>
      </c>
      <c r="R255" s="355">
        <f>+Yhteenveto[[#This Row],[Kunnan  peruspalvelujen valtionosuus ]]+Yhteenveto[[#This Row],[Veroperustemuutoksista johtuvien veromenetysten korvaus]]+Yhteenveto[[#This Row],[Kotikuntakorvaus, netto]]</f>
        <v>20862609.830608364</v>
      </c>
      <c r="S255" s="11"/>
      <c r="T255"/>
    </row>
    <row r="256" spans="1:20" ht="15">
      <c r="A256" s="35">
        <v>791</v>
      </c>
      <c r="B256" s="13" t="s">
        <v>262</v>
      </c>
      <c r="C256" s="15">
        <v>5131</v>
      </c>
      <c r="D256" s="15">
        <v>7306728.3099999996</v>
      </c>
      <c r="E256" s="15">
        <v>2158258.4561387403</v>
      </c>
      <c r="F256" s="240">
        <f>Yhteenveto[[#This Row],[Ikärakenne, laskennallinen kustannus]]+Yhteenveto[[#This Row],[Muut laskennalliset kustannukset ]]</f>
        <v>9464986.7661387399</v>
      </c>
      <c r="G256" s="336">
        <v>1359.93</v>
      </c>
      <c r="H256" s="17">
        <v>6977800.8300000001</v>
      </c>
      <c r="I256" s="353">
        <f>Yhteenveto[[#This Row],[Laskennalliset kustannukset yhteensä]]-Yhteenveto[[#This Row],[Omarahoitusosuus, €]]</f>
        <v>2487185.9361387398</v>
      </c>
      <c r="J256" s="36">
        <v>823630.02363742539</v>
      </c>
      <c r="K256" s="37">
        <v>1235935.2993496554</v>
      </c>
      <c r="L256" s="240">
        <f>Yhteenveto[[#This Row],[Valtionosuus omarahoitusosuuden jälkeen (välisumma)]]+Yhteenveto[[#This Row],[Lisäosat yhteensä]]+Yhteenveto[[#This Row],[Valtionosuuteen tehtävät vähennykset ja lisäykset, netto]]</f>
        <v>4546751.2591258204</v>
      </c>
      <c r="M256" s="37">
        <v>2780391.9140561894</v>
      </c>
      <c r="N256" s="315">
        <f>SUM(Yhteenveto[[#This Row],[Valtionosuus ennen verotuloihin perustuvaa valtionosuuksien tasausta]]+Yhteenveto[[#This Row],[Verotuloihin perustuva valtionosuuksien tasaus]])</f>
        <v>7327143.1731820097</v>
      </c>
      <c r="O256" s="251">
        <v>1262903.4928640013</v>
      </c>
      <c r="P256" s="403">
        <f>SUM(Yhteenveto[[#This Row],[Kunnan  peruspalvelujen valtionosuus ]:[Veroperustemuutoksista johtuvien veromenetysten korvaus]])</f>
        <v>8590046.6660460103</v>
      </c>
      <c r="Q256" s="37">
        <v>-68417.364000000001</v>
      </c>
      <c r="R256" s="355">
        <f>+Yhteenveto[[#This Row],[Kunnan  peruspalvelujen valtionosuus ]]+Yhteenveto[[#This Row],[Veroperustemuutoksista johtuvien veromenetysten korvaus]]+Yhteenveto[[#This Row],[Kotikuntakorvaus, netto]]</f>
        <v>8521629.3020460103</v>
      </c>
      <c r="S256" s="11"/>
      <c r="T256"/>
    </row>
    <row r="257" spans="1:20" ht="15">
      <c r="A257" s="35">
        <v>831</v>
      </c>
      <c r="B257" s="13" t="s">
        <v>263</v>
      </c>
      <c r="C257" s="15">
        <v>4595</v>
      </c>
      <c r="D257" s="15">
        <v>6561690.7800000003</v>
      </c>
      <c r="E257" s="15">
        <v>1569591.7256130995</v>
      </c>
      <c r="F257" s="240">
        <f>Yhteenveto[[#This Row],[Ikärakenne, laskennallinen kustannus]]+Yhteenveto[[#This Row],[Muut laskennalliset kustannukset ]]</f>
        <v>8131282.5056130998</v>
      </c>
      <c r="G257" s="336">
        <v>1359.93</v>
      </c>
      <c r="H257" s="17">
        <v>6248878.3500000006</v>
      </c>
      <c r="I257" s="353">
        <f>Yhteenveto[[#This Row],[Laskennalliset kustannukset yhteensä]]-Yhteenveto[[#This Row],[Omarahoitusosuus, €]]</f>
        <v>1882404.1556130992</v>
      </c>
      <c r="J257" s="36">
        <v>104094.84512900251</v>
      </c>
      <c r="K257" s="37">
        <v>452807.19171611615</v>
      </c>
      <c r="L257" s="240">
        <f>Yhteenveto[[#This Row],[Valtionosuus omarahoitusosuuden jälkeen (välisumma)]]+Yhteenveto[[#This Row],[Lisäosat yhteensä]]+Yhteenveto[[#This Row],[Valtionosuuteen tehtävät vähennykset ja lisäykset, netto]]</f>
        <v>2439306.192458218</v>
      </c>
      <c r="M257" s="37">
        <v>833672.46234809537</v>
      </c>
      <c r="N257" s="315">
        <f>SUM(Yhteenveto[[#This Row],[Valtionosuus ennen verotuloihin perustuvaa valtionosuuksien tasausta]]+Yhteenveto[[#This Row],[Verotuloihin perustuva valtionosuuksien tasaus]])</f>
        <v>3272978.6548063131</v>
      </c>
      <c r="O257" s="251">
        <v>695604.28385445778</v>
      </c>
      <c r="P257" s="403">
        <f>SUM(Yhteenveto[[#This Row],[Kunnan  peruspalvelujen valtionosuus ]:[Veroperustemuutoksista johtuvien veromenetysten korvaus]])</f>
        <v>3968582.9386607707</v>
      </c>
      <c r="Q257" s="37">
        <v>-181990.18824000002</v>
      </c>
      <c r="R257" s="355">
        <f>+Yhteenveto[[#This Row],[Kunnan  peruspalvelujen valtionosuus ]]+Yhteenveto[[#This Row],[Veroperustemuutoksista johtuvien veromenetysten korvaus]]+Yhteenveto[[#This Row],[Kotikuntakorvaus, netto]]</f>
        <v>3786592.7504207706</v>
      </c>
      <c r="S257" s="11"/>
      <c r="T257"/>
    </row>
    <row r="258" spans="1:20" ht="15">
      <c r="A258" s="35">
        <v>832</v>
      </c>
      <c r="B258" s="13" t="s">
        <v>264</v>
      </c>
      <c r="C258" s="15">
        <v>3913</v>
      </c>
      <c r="D258" s="15">
        <v>5490946.7700000005</v>
      </c>
      <c r="E258" s="15">
        <v>2367778.7691758843</v>
      </c>
      <c r="F258" s="240">
        <f>Yhteenveto[[#This Row],[Ikärakenne, laskennallinen kustannus]]+Yhteenveto[[#This Row],[Muut laskennalliset kustannukset ]]</f>
        <v>7858725.5391758848</v>
      </c>
      <c r="G258" s="336">
        <v>1359.93</v>
      </c>
      <c r="H258" s="17">
        <v>5321406.09</v>
      </c>
      <c r="I258" s="353">
        <f>Yhteenveto[[#This Row],[Laskennalliset kustannukset yhteensä]]-Yhteenveto[[#This Row],[Omarahoitusosuus, €]]</f>
        <v>2537319.4491758849</v>
      </c>
      <c r="J258" s="36">
        <v>1338776.8877046122</v>
      </c>
      <c r="K258" s="37">
        <v>2741881.7824344076</v>
      </c>
      <c r="L258" s="240">
        <f>Yhteenveto[[#This Row],[Valtionosuus omarahoitusosuuden jälkeen (välisumma)]]+Yhteenveto[[#This Row],[Lisäosat yhteensä]]+Yhteenveto[[#This Row],[Valtionosuuteen tehtävät vähennykset ja lisäykset, netto]]</f>
        <v>6617978.1193149053</v>
      </c>
      <c r="M258" s="37">
        <v>1421923.1314445157</v>
      </c>
      <c r="N258" s="315">
        <f>SUM(Yhteenveto[[#This Row],[Valtionosuus ennen verotuloihin perustuvaa valtionosuuksien tasausta]]+Yhteenveto[[#This Row],[Verotuloihin perustuva valtionosuuksien tasaus]])</f>
        <v>8039901.2507594209</v>
      </c>
      <c r="O258" s="251">
        <v>765347.09521522524</v>
      </c>
      <c r="P258" s="403">
        <f>SUM(Yhteenveto[[#This Row],[Kunnan  peruspalvelujen valtionosuus ]:[Veroperustemuutoksista johtuvien veromenetysten korvaus]])</f>
        <v>8805248.3459746465</v>
      </c>
      <c r="Q258" s="37">
        <v>-40083.651299999998</v>
      </c>
      <c r="R258" s="355">
        <f>+Yhteenveto[[#This Row],[Kunnan  peruspalvelujen valtionosuus ]]+Yhteenveto[[#This Row],[Veroperustemuutoksista johtuvien veromenetysten korvaus]]+Yhteenveto[[#This Row],[Kotikuntakorvaus, netto]]</f>
        <v>8765164.6946746465</v>
      </c>
      <c r="S258" s="11"/>
      <c r="T258"/>
    </row>
    <row r="259" spans="1:20" ht="15">
      <c r="A259" s="35">
        <v>833</v>
      </c>
      <c r="B259" s="13" t="s">
        <v>265</v>
      </c>
      <c r="C259" s="15">
        <v>1677</v>
      </c>
      <c r="D259" s="15">
        <v>2089598.1400000001</v>
      </c>
      <c r="E259" s="15">
        <v>452942.07071272033</v>
      </c>
      <c r="F259" s="240">
        <f>Yhteenveto[[#This Row],[Ikärakenne, laskennallinen kustannus]]+Yhteenveto[[#This Row],[Muut laskennalliset kustannukset ]]</f>
        <v>2542540.2107127206</v>
      </c>
      <c r="G259" s="336">
        <v>1359.93</v>
      </c>
      <c r="H259" s="17">
        <v>2280602.6100000003</v>
      </c>
      <c r="I259" s="353">
        <f>Yhteenveto[[#This Row],[Laskennalliset kustannukset yhteensä]]-Yhteenveto[[#This Row],[Omarahoitusosuus, €]]</f>
        <v>261937.6007127203</v>
      </c>
      <c r="J259" s="36">
        <v>94732.205259139009</v>
      </c>
      <c r="K259" s="37">
        <v>999978.14455190219</v>
      </c>
      <c r="L259" s="240">
        <f>Yhteenveto[[#This Row],[Valtionosuus omarahoitusosuuden jälkeen (välisumma)]]+Yhteenveto[[#This Row],[Lisäosat yhteensä]]+Yhteenveto[[#This Row],[Valtionosuuteen tehtävät vähennykset ja lisäykset, netto]]</f>
        <v>1356647.9505237616</v>
      </c>
      <c r="M259" s="37">
        <v>392070.24528105819</v>
      </c>
      <c r="N259" s="315">
        <f>SUM(Yhteenveto[[#This Row],[Valtionosuus ennen verotuloihin perustuvaa valtionosuuksien tasausta]]+Yhteenveto[[#This Row],[Verotuloihin perustuva valtionosuuksien tasaus]])</f>
        <v>1748718.1958048197</v>
      </c>
      <c r="O259" s="251">
        <v>342281.76810028043</v>
      </c>
      <c r="P259" s="403">
        <f>SUM(Yhteenveto[[#This Row],[Kunnan  peruspalvelujen valtionosuus ]:[Veroperustemuutoksista johtuvien veromenetysten korvaus]])</f>
        <v>2090999.9639051002</v>
      </c>
      <c r="Q259" s="37">
        <v>162119.40600000002</v>
      </c>
      <c r="R259" s="355">
        <f>+Yhteenveto[[#This Row],[Kunnan  peruspalvelujen valtionosuus ]]+Yhteenveto[[#This Row],[Veroperustemuutoksista johtuvien veromenetysten korvaus]]+Yhteenveto[[#This Row],[Kotikuntakorvaus, netto]]</f>
        <v>2253119.3699051002</v>
      </c>
      <c r="S259" s="11"/>
      <c r="T259"/>
    </row>
    <row r="260" spans="1:20" ht="15">
      <c r="A260" s="35">
        <v>834</v>
      </c>
      <c r="B260" s="13" t="s">
        <v>266</v>
      </c>
      <c r="C260" s="15">
        <v>5967</v>
      </c>
      <c r="D260" s="15">
        <v>8277729.4900000002</v>
      </c>
      <c r="E260" s="15">
        <v>1111553.068206368</v>
      </c>
      <c r="F260" s="240">
        <f>Yhteenveto[[#This Row],[Ikärakenne, laskennallinen kustannus]]+Yhteenveto[[#This Row],[Muut laskennalliset kustannukset ]]</f>
        <v>9389282.5582063682</v>
      </c>
      <c r="G260" s="336">
        <v>1359.93</v>
      </c>
      <c r="H260" s="17">
        <v>8114702.3100000005</v>
      </c>
      <c r="I260" s="353">
        <f>Yhteenveto[[#This Row],[Laskennalliset kustannukset yhteensä]]-Yhteenveto[[#This Row],[Omarahoitusosuus, €]]</f>
        <v>1274580.2482063677</v>
      </c>
      <c r="J260" s="36">
        <v>141676.18596398062</v>
      </c>
      <c r="K260" s="37">
        <v>1626423.7696679467</v>
      </c>
      <c r="L260" s="240">
        <f>Yhteenveto[[#This Row],[Valtionosuus omarahoitusosuuden jälkeen (välisumma)]]+Yhteenveto[[#This Row],[Lisäosat yhteensä]]+Yhteenveto[[#This Row],[Valtionosuuteen tehtävät vähennykset ja lisäykset, netto]]</f>
        <v>3042680.2038382953</v>
      </c>
      <c r="M260" s="37">
        <v>1533891.1333413455</v>
      </c>
      <c r="N260" s="315">
        <f>SUM(Yhteenveto[[#This Row],[Valtionosuus ennen verotuloihin perustuvaa valtionosuuksien tasausta]]+Yhteenveto[[#This Row],[Verotuloihin perustuva valtionosuuksien tasaus]])</f>
        <v>4576571.3371796403</v>
      </c>
      <c r="O260" s="251">
        <v>1113721.6941235561</v>
      </c>
      <c r="P260" s="403">
        <f>SUM(Yhteenveto[[#This Row],[Kunnan  peruspalvelujen valtionosuus ]:[Veroperustemuutoksista johtuvien veromenetysten korvaus]])</f>
        <v>5690293.0313031962</v>
      </c>
      <c r="Q260" s="37">
        <v>-440935.03764</v>
      </c>
      <c r="R260" s="355">
        <f>+Yhteenveto[[#This Row],[Kunnan  peruspalvelujen valtionosuus ]]+Yhteenveto[[#This Row],[Veroperustemuutoksista johtuvien veromenetysten korvaus]]+Yhteenveto[[#This Row],[Kotikuntakorvaus, netto]]</f>
        <v>5249357.9936631965</v>
      </c>
      <c r="S260" s="11"/>
      <c r="T260"/>
    </row>
    <row r="261" spans="1:20" ht="15">
      <c r="A261" s="35">
        <v>837</v>
      </c>
      <c r="B261" s="13" t="s">
        <v>267</v>
      </c>
      <c r="C261" s="15">
        <v>244223</v>
      </c>
      <c r="D261" s="15">
        <v>300387947.37</v>
      </c>
      <c r="E261" s="15">
        <v>59493247.249871701</v>
      </c>
      <c r="F261" s="240">
        <f>Yhteenveto[[#This Row],[Ikärakenne, laskennallinen kustannus]]+Yhteenveto[[#This Row],[Muut laskennalliset kustannukset ]]</f>
        <v>359881194.61987174</v>
      </c>
      <c r="G261" s="336">
        <v>1359.93</v>
      </c>
      <c r="H261" s="17">
        <v>332126184.39000005</v>
      </c>
      <c r="I261" s="353">
        <f>Yhteenveto[[#This Row],[Laskennalliset kustannukset yhteensä]]-Yhteenveto[[#This Row],[Omarahoitusosuus, €]]</f>
        <v>27755010.22987169</v>
      </c>
      <c r="J261" s="36">
        <v>11962693.332683394</v>
      </c>
      <c r="K261" s="37">
        <v>-102078955.60696727</v>
      </c>
      <c r="L261" s="240">
        <f>Yhteenveto[[#This Row],[Valtionosuus omarahoitusosuuden jälkeen (välisumma)]]+Yhteenveto[[#This Row],[Lisäosat yhteensä]]+Yhteenveto[[#This Row],[Valtionosuuteen tehtävät vähennykset ja lisäykset, netto]]</f>
        <v>-62361252.044412188</v>
      </c>
      <c r="M261" s="37">
        <v>4430428.2643697206</v>
      </c>
      <c r="N261" s="315">
        <f>SUM(Yhteenveto[[#This Row],[Valtionosuus ennen verotuloihin perustuvaa valtionosuuksien tasausta]]+Yhteenveto[[#This Row],[Verotuloihin perustuva valtionosuuksien tasaus]])</f>
        <v>-57930823.78004247</v>
      </c>
      <c r="O261" s="251">
        <v>36300023.396053225</v>
      </c>
      <c r="P261" s="403">
        <f>SUM(Yhteenveto[[#This Row],[Kunnan  peruspalvelujen valtionosuus ]:[Veroperustemuutoksista johtuvien veromenetysten korvaus]])</f>
        <v>-21630800.383989245</v>
      </c>
      <c r="Q261" s="37">
        <v>-10965566.243088001</v>
      </c>
      <c r="R261" s="355">
        <f>+Yhteenveto[[#This Row],[Kunnan  peruspalvelujen valtionosuus ]]+Yhteenveto[[#This Row],[Veroperustemuutoksista johtuvien veromenetysten korvaus]]+Yhteenveto[[#This Row],[Kotikuntakorvaus, netto]]</f>
        <v>-32596366.627077244</v>
      </c>
      <c r="S261" s="11"/>
      <c r="T261"/>
    </row>
    <row r="262" spans="1:20" ht="15">
      <c r="A262" s="35">
        <v>844</v>
      </c>
      <c r="B262" s="13" t="s">
        <v>268</v>
      </c>
      <c r="C262" s="15">
        <v>1479</v>
      </c>
      <c r="D262" s="15">
        <v>1289108.24</v>
      </c>
      <c r="E262" s="15">
        <v>477522.00706652272</v>
      </c>
      <c r="F262" s="240">
        <f>Yhteenveto[[#This Row],[Ikärakenne, laskennallinen kustannus]]+Yhteenveto[[#This Row],[Muut laskennalliset kustannukset ]]</f>
        <v>1766630.2470665227</v>
      </c>
      <c r="G262" s="336">
        <v>1359.93</v>
      </c>
      <c r="H262" s="17">
        <v>2011336.4700000002</v>
      </c>
      <c r="I262" s="353">
        <f>Yhteenveto[[#This Row],[Laskennalliset kustannukset yhteensä]]-Yhteenveto[[#This Row],[Omarahoitusosuus, €]]</f>
        <v>-244706.22293347749</v>
      </c>
      <c r="J262" s="36">
        <v>236797.25482061855</v>
      </c>
      <c r="K262" s="37">
        <v>-156184.7035548765</v>
      </c>
      <c r="L262" s="240">
        <f>Yhteenveto[[#This Row],[Valtionosuus omarahoitusosuuden jälkeen (välisumma)]]+Yhteenveto[[#This Row],[Lisäosat yhteensä]]+Yhteenveto[[#This Row],[Valtionosuuteen tehtävät vähennykset ja lisäykset, netto]]</f>
        <v>-164093.67166773544</v>
      </c>
      <c r="M262" s="37">
        <v>658008.18657270318</v>
      </c>
      <c r="N262" s="315">
        <f>SUM(Yhteenveto[[#This Row],[Valtionosuus ennen verotuloihin perustuvaa valtionosuuksien tasausta]]+Yhteenveto[[#This Row],[Verotuloihin perustuva valtionosuuksien tasaus]])</f>
        <v>493914.51490496774</v>
      </c>
      <c r="O262" s="251">
        <v>367381.62735902186</v>
      </c>
      <c r="P262" s="403">
        <f>SUM(Yhteenveto[[#This Row],[Kunnan  peruspalvelujen valtionosuus ]:[Veroperustemuutoksista johtuvien veromenetysten korvaus]])</f>
        <v>861296.14226398966</v>
      </c>
      <c r="Q262" s="37">
        <v>-67004.396700000012</v>
      </c>
      <c r="R262" s="355">
        <f>+Yhteenveto[[#This Row],[Kunnan  peruspalvelujen valtionosuus ]]+Yhteenveto[[#This Row],[Veroperustemuutoksista johtuvien veromenetysten korvaus]]+Yhteenveto[[#This Row],[Kotikuntakorvaus, netto]]</f>
        <v>794291.74556398962</v>
      </c>
      <c r="S262" s="11"/>
      <c r="T262"/>
    </row>
    <row r="263" spans="1:20" ht="15">
      <c r="A263" s="35">
        <v>845</v>
      </c>
      <c r="B263" s="13" t="s">
        <v>269</v>
      </c>
      <c r="C263" s="15">
        <v>2882</v>
      </c>
      <c r="D263" s="15">
        <v>4190720.0300000003</v>
      </c>
      <c r="E263" s="15">
        <v>1538716.7821458494</v>
      </c>
      <c r="F263" s="240">
        <f>Yhteenveto[[#This Row],[Ikärakenne, laskennallinen kustannus]]+Yhteenveto[[#This Row],[Muut laskennalliset kustannukset ]]</f>
        <v>5729436.8121458497</v>
      </c>
      <c r="G263" s="336">
        <v>1359.93</v>
      </c>
      <c r="H263" s="17">
        <v>3919318.2600000002</v>
      </c>
      <c r="I263" s="353">
        <f>Yhteenveto[[#This Row],[Laskennalliset kustannukset yhteensä]]-Yhteenveto[[#This Row],[Omarahoitusosuus, €]]</f>
        <v>1810118.5521458494</v>
      </c>
      <c r="J263" s="36">
        <v>439595.59230387222</v>
      </c>
      <c r="K263" s="37">
        <v>9885.6908436007798</v>
      </c>
      <c r="L263" s="240">
        <f>Yhteenveto[[#This Row],[Valtionosuus omarahoitusosuuden jälkeen (välisumma)]]+Yhteenveto[[#This Row],[Lisäosat yhteensä]]+Yhteenveto[[#This Row],[Valtionosuuteen tehtävät vähennykset ja lisäykset, netto]]</f>
        <v>2259599.8352933223</v>
      </c>
      <c r="M263" s="37">
        <v>1323281.919332657</v>
      </c>
      <c r="N263" s="315">
        <f>SUM(Yhteenveto[[#This Row],[Valtionosuus ennen verotuloihin perustuvaa valtionosuuksien tasausta]]+Yhteenveto[[#This Row],[Verotuloihin perustuva valtionosuuksien tasaus]])</f>
        <v>3582881.7546259793</v>
      </c>
      <c r="O263" s="251">
        <v>595425.26634182327</v>
      </c>
      <c r="P263" s="403">
        <f>SUM(Yhteenveto[[#This Row],[Kunnan  peruspalvelujen valtionosuus ]:[Veroperustemuutoksista johtuvien veromenetysten korvaus]])</f>
        <v>4178307.0209678025</v>
      </c>
      <c r="Q263" s="37">
        <v>-31085.280600000013</v>
      </c>
      <c r="R263" s="355">
        <f>+Yhteenveto[[#This Row],[Kunnan  peruspalvelujen valtionosuus ]]+Yhteenveto[[#This Row],[Veroperustemuutoksista johtuvien veromenetysten korvaus]]+Yhteenveto[[#This Row],[Kotikuntakorvaus, netto]]</f>
        <v>4147221.7403678023</v>
      </c>
      <c r="S263" s="11"/>
      <c r="T263"/>
    </row>
    <row r="264" spans="1:20" ht="15">
      <c r="A264" s="35">
        <v>846</v>
      </c>
      <c r="B264" s="13" t="s">
        <v>270</v>
      </c>
      <c r="C264" s="15">
        <v>4952</v>
      </c>
      <c r="D264" s="15">
        <v>6664587.2400000012</v>
      </c>
      <c r="E264" s="15">
        <v>896093.52346987883</v>
      </c>
      <c r="F264" s="240">
        <f>Yhteenveto[[#This Row],[Ikärakenne, laskennallinen kustannus]]+Yhteenveto[[#This Row],[Muut laskennalliset kustannukset ]]</f>
        <v>7560680.7634698804</v>
      </c>
      <c r="G264" s="336">
        <v>1359.93</v>
      </c>
      <c r="H264" s="17">
        <v>6734373.3600000003</v>
      </c>
      <c r="I264" s="353">
        <f>Yhteenveto[[#This Row],[Laskennalliset kustannukset yhteensä]]-Yhteenveto[[#This Row],[Omarahoitusosuus, €]]</f>
        <v>826307.40346988011</v>
      </c>
      <c r="J264" s="36">
        <v>197062.0040288915</v>
      </c>
      <c r="K264" s="37">
        <v>2248068.9892994929</v>
      </c>
      <c r="L264" s="240">
        <f>Yhteenveto[[#This Row],[Valtionosuus omarahoitusosuuden jälkeen (välisumma)]]+Yhteenveto[[#This Row],[Lisäosat yhteensä]]+Yhteenveto[[#This Row],[Valtionosuuteen tehtävät vähennykset ja lisäykset, netto]]</f>
        <v>3271438.3967982642</v>
      </c>
      <c r="M264" s="37">
        <v>2947395.389431234</v>
      </c>
      <c r="N264" s="315">
        <f>SUM(Yhteenveto[[#This Row],[Valtionosuus ennen verotuloihin perustuvaa valtionosuuksien tasausta]]+Yhteenveto[[#This Row],[Verotuloihin perustuva valtionosuuksien tasaus]])</f>
        <v>6218833.7862294987</v>
      </c>
      <c r="O264" s="251">
        <v>1137822.7546027547</v>
      </c>
      <c r="P264" s="403">
        <f>SUM(Yhteenveto[[#This Row],[Kunnan  peruspalvelujen valtionosuus ]:[Veroperustemuutoksista johtuvien veromenetysten korvaus]])</f>
        <v>7356656.5408322532</v>
      </c>
      <c r="Q264" s="37">
        <v>-50420.622600000002</v>
      </c>
      <c r="R264" s="355">
        <f>+Yhteenveto[[#This Row],[Kunnan  peruspalvelujen valtionosuus ]]+Yhteenveto[[#This Row],[Veroperustemuutoksista johtuvien veromenetysten korvaus]]+Yhteenveto[[#This Row],[Kotikuntakorvaus, netto]]</f>
        <v>7306235.9182322528</v>
      </c>
      <c r="S264" s="11"/>
      <c r="T264"/>
    </row>
    <row r="265" spans="1:20" ht="15">
      <c r="A265" s="35">
        <v>848</v>
      </c>
      <c r="B265" s="13" t="s">
        <v>271</v>
      </c>
      <c r="C265" s="15">
        <v>4241</v>
      </c>
      <c r="D265" s="15">
        <v>5281402.41</v>
      </c>
      <c r="E265" s="15">
        <v>1516869.8232826579</v>
      </c>
      <c r="F265" s="240">
        <f>Yhteenveto[[#This Row],[Ikärakenne, laskennallinen kustannus]]+Yhteenveto[[#This Row],[Muut laskennalliset kustannukset ]]</f>
        <v>6798272.2332826583</v>
      </c>
      <c r="G265" s="336">
        <v>1359.93</v>
      </c>
      <c r="H265" s="17">
        <v>5767463.1299999999</v>
      </c>
      <c r="I265" s="353">
        <f>Yhteenveto[[#This Row],[Laskennalliset kustannukset yhteensä]]-Yhteenveto[[#This Row],[Omarahoitusosuus, €]]</f>
        <v>1030809.1032826584</v>
      </c>
      <c r="J265" s="36">
        <v>348726.51225853222</v>
      </c>
      <c r="K265" s="37">
        <v>966431.06480522663</v>
      </c>
      <c r="L265" s="240">
        <f>Yhteenveto[[#This Row],[Valtionosuus omarahoitusosuuden jälkeen (välisumma)]]+Yhteenveto[[#This Row],[Lisäosat yhteensä]]+Yhteenveto[[#This Row],[Valtionosuuteen tehtävät vähennykset ja lisäykset, netto]]</f>
        <v>2345966.6803464172</v>
      </c>
      <c r="M265" s="37">
        <v>2436794.2552927681</v>
      </c>
      <c r="N265" s="315">
        <f>SUM(Yhteenveto[[#This Row],[Valtionosuus ennen verotuloihin perustuvaa valtionosuuksien tasausta]]+Yhteenveto[[#This Row],[Verotuloihin perustuva valtionosuuksien tasaus]])</f>
        <v>4782760.9356391858</v>
      </c>
      <c r="O265" s="251">
        <v>989321.16184801632</v>
      </c>
      <c r="P265" s="403">
        <f>SUM(Yhteenveto[[#This Row],[Kunnan  peruspalvelujen valtionosuus ]:[Veroperustemuutoksista johtuvien veromenetysten korvaus]])</f>
        <v>5772082.0974872019</v>
      </c>
      <c r="Q265" s="37">
        <v>-26058.091679999969</v>
      </c>
      <c r="R265" s="355">
        <f>+Yhteenveto[[#This Row],[Kunnan  peruspalvelujen valtionosuus ]]+Yhteenveto[[#This Row],[Veroperustemuutoksista johtuvien veromenetysten korvaus]]+Yhteenveto[[#This Row],[Kotikuntakorvaus, netto]]</f>
        <v>5746024.0058072023</v>
      </c>
      <c r="S265" s="11"/>
      <c r="T265"/>
    </row>
    <row r="266" spans="1:20" ht="15">
      <c r="A266" s="35">
        <v>849</v>
      </c>
      <c r="B266" s="13" t="s">
        <v>272</v>
      </c>
      <c r="C266" s="15">
        <v>2938</v>
      </c>
      <c r="D266" s="15">
        <v>4987301.75</v>
      </c>
      <c r="E266" s="15">
        <v>758758.9566397419</v>
      </c>
      <c r="F266" s="240">
        <f>Yhteenveto[[#This Row],[Ikärakenne, laskennallinen kustannus]]+Yhteenveto[[#This Row],[Muut laskennalliset kustannukset ]]</f>
        <v>5746060.7066397415</v>
      </c>
      <c r="G266" s="336">
        <v>1359.93</v>
      </c>
      <c r="H266" s="17">
        <v>3995474.3400000003</v>
      </c>
      <c r="I266" s="353">
        <f>Yhteenveto[[#This Row],[Laskennalliset kustannukset yhteensä]]-Yhteenveto[[#This Row],[Omarahoitusosuus, €]]</f>
        <v>1750586.3666397412</v>
      </c>
      <c r="J266" s="36">
        <v>242439.92135592582</v>
      </c>
      <c r="K266" s="37">
        <v>746023.76209814008</v>
      </c>
      <c r="L266" s="240">
        <f>Yhteenveto[[#This Row],[Valtionosuus omarahoitusosuuden jälkeen (välisumma)]]+Yhteenveto[[#This Row],[Lisäosat yhteensä]]+Yhteenveto[[#This Row],[Valtionosuuteen tehtävät vähennykset ja lisäykset, netto]]</f>
        <v>2739050.0500938073</v>
      </c>
      <c r="M266" s="37">
        <v>1535334.4102808973</v>
      </c>
      <c r="N266" s="315">
        <f>SUM(Yhteenveto[[#This Row],[Valtionosuus ennen verotuloihin perustuvaa valtionosuuksien tasausta]]+Yhteenveto[[#This Row],[Verotuloihin perustuva valtionosuuksien tasaus]])</f>
        <v>4274384.4603747046</v>
      </c>
      <c r="O266" s="251">
        <v>698965.11716177571</v>
      </c>
      <c r="P266" s="403">
        <f>SUM(Yhteenveto[[#This Row],[Kunnan  peruspalvelujen valtionosuus ]:[Veroperustemuutoksista johtuvien veromenetysten korvaus]])</f>
        <v>4973349.5775364805</v>
      </c>
      <c r="Q266" s="37">
        <v>321264.14399999997</v>
      </c>
      <c r="R266" s="355">
        <f>+Yhteenveto[[#This Row],[Kunnan  peruspalvelujen valtionosuus ]]+Yhteenveto[[#This Row],[Veroperustemuutoksista johtuvien veromenetysten korvaus]]+Yhteenveto[[#This Row],[Kotikuntakorvaus, netto]]</f>
        <v>5294613.7215364808</v>
      </c>
      <c r="S266" s="11"/>
      <c r="T266"/>
    </row>
    <row r="267" spans="1:20" ht="15">
      <c r="A267" s="35">
        <v>850</v>
      </c>
      <c r="B267" s="13" t="s">
        <v>273</v>
      </c>
      <c r="C267" s="15">
        <v>2387</v>
      </c>
      <c r="D267" s="15">
        <v>4054207.26</v>
      </c>
      <c r="E267" s="15">
        <v>502671.04989457689</v>
      </c>
      <c r="F267" s="240">
        <f>Yhteenveto[[#This Row],[Ikärakenne, laskennallinen kustannus]]+Yhteenveto[[#This Row],[Muut laskennalliset kustannukset ]]</f>
        <v>4556878.3098945767</v>
      </c>
      <c r="G267" s="336">
        <v>1359.93</v>
      </c>
      <c r="H267" s="17">
        <v>3246152.91</v>
      </c>
      <c r="I267" s="353">
        <f>Yhteenveto[[#This Row],[Laskennalliset kustannukset yhteensä]]-Yhteenveto[[#This Row],[Omarahoitusosuus, €]]</f>
        <v>1310725.3998945765</v>
      </c>
      <c r="J267" s="36">
        <v>82193.517339894228</v>
      </c>
      <c r="K267" s="37">
        <v>461770.75770467386</v>
      </c>
      <c r="L267" s="240">
        <f>Yhteenveto[[#This Row],[Valtionosuus omarahoitusosuuden jälkeen (välisumma)]]+Yhteenveto[[#This Row],[Lisäosat yhteensä]]+Yhteenveto[[#This Row],[Valtionosuuteen tehtävät vähennykset ja lisäykset, netto]]</f>
        <v>1854689.6749391446</v>
      </c>
      <c r="M267" s="37">
        <v>832594.64175759593</v>
      </c>
      <c r="N267" s="315">
        <f>SUM(Yhteenveto[[#This Row],[Valtionosuus ennen verotuloihin perustuvaa valtionosuuksien tasausta]]+Yhteenveto[[#This Row],[Verotuloihin perustuva valtionosuuksien tasaus]])</f>
        <v>2687284.3166967407</v>
      </c>
      <c r="O267" s="251">
        <v>420099.42962818942</v>
      </c>
      <c r="P267" s="403">
        <f>SUM(Yhteenveto[[#This Row],[Kunnan  peruspalvelujen valtionosuus ]:[Veroperustemuutoksista johtuvien veromenetysten korvaus]])</f>
        <v>3107383.7463249303</v>
      </c>
      <c r="Q267" s="37">
        <v>197413.84182000006</v>
      </c>
      <c r="R267" s="355">
        <f>+Yhteenveto[[#This Row],[Kunnan  peruspalvelujen valtionosuus ]]+Yhteenveto[[#This Row],[Veroperustemuutoksista johtuvien veromenetysten korvaus]]+Yhteenveto[[#This Row],[Kotikuntakorvaus, netto]]</f>
        <v>3304797.5881449305</v>
      </c>
      <c r="S267" s="11"/>
      <c r="T267"/>
    </row>
    <row r="268" spans="1:20" ht="15">
      <c r="A268" s="35">
        <v>851</v>
      </c>
      <c r="B268" s="13" t="s">
        <v>274</v>
      </c>
      <c r="C268" s="15">
        <v>21333</v>
      </c>
      <c r="D268" s="15">
        <v>33507764.920000002</v>
      </c>
      <c r="E268" s="15">
        <v>3697156.7772946861</v>
      </c>
      <c r="F268" s="240">
        <f>Yhteenveto[[#This Row],[Ikärakenne, laskennallinen kustannus]]+Yhteenveto[[#This Row],[Muut laskennalliset kustannukset ]]</f>
        <v>37204921.69729469</v>
      </c>
      <c r="G268" s="336">
        <v>1359.93</v>
      </c>
      <c r="H268" s="17">
        <v>29011386.690000001</v>
      </c>
      <c r="I268" s="353">
        <f>Yhteenveto[[#This Row],[Laskennalliset kustannukset yhteensä]]-Yhteenveto[[#This Row],[Omarahoitusosuus, €]]</f>
        <v>8193535.0072946884</v>
      </c>
      <c r="J268" s="36">
        <v>819265.35847604857</v>
      </c>
      <c r="K268" s="37">
        <v>-3373309.8643033784</v>
      </c>
      <c r="L268" s="240">
        <f>Yhteenveto[[#This Row],[Valtionosuus omarahoitusosuuden jälkeen (välisumma)]]+Yhteenveto[[#This Row],[Lisäosat yhteensä]]+Yhteenveto[[#This Row],[Valtionosuuteen tehtävät vähennykset ja lisäykset, netto]]</f>
        <v>5639490.5014673583</v>
      </c>
      <c r="M268" s="37">
        <v>6501141.1516927658</v>
      </c>
      <c r="N268" s="315">
        <f>SUM(Yhteenveto[[#This Row],[Valtionosuus ennen verotuloihin perustuvaa valtionosuuksien tasausta]]+Yhteenveto[[#This Row],[Verotuloihin perustuva valtionosuuksien tasaus]])</f>
        <v>12140631.653160125</v>
      </c>
      <c r="O268" s="251">
        <v>3292338.6038466329</v>
      </c>
      <c r="P268" s="403">
        <f>SUM(Yhteenveto[[#This Row],[Kunnan  peruspalvelujen valtionosuus ]:[Veroperustemuutoksista johtuvien veromenetysten korvaus]])</f>
        <v>15432970.257006757</v>
      </c>
      <c r="Q268" s="37">
        <v>37971.63702000014</v>
      </c>
      <c r="R268" s="355">
        <f>+Yhteenveto[[#This Row],[Kunnan  peruspalvelujen valtionosuus ]]+Yhteenveto[[#This Row],[Veroperustemuutoksista johtuvien veromenetysten korvaus]]+Yhteenveto[[#This Row],[Kotikuntakorvaus, netto]]</f>
        <v>15470941.894026756</v>
      </c>
      <c r="S268" s="11"/>
      <c r="T268"/>
    </row>
    <row r="269" spans="1:20" ht="15">
      <c r="A269" s="35">
        <v>853</v>
      </c>
      <c r="B269" s="13" t="s">
        <v>275</v>
      </c>
      <c r="C269" s="15">
        <v>195137</v>
      </c>
      <c r="D269" s="15">
        <v>229905975.91999999</v>
      </c>
      <c r="E269" s="15">
        <v>71426355.633541182</v>
      </c>
      <c r="F269" s="240">
        <f>Yhteenveto[[#This Row],[Ikärakenne, laskennallinen kustannus]]+Yhteenveto[[#This Row],[Muut laskennalliset kustannukset ]]</f>
        <v>301332331.55354118</v>
      </c>
      <c r="G269" s="336">
        <v>1359.93</v>
      </c>
      <c r="H269" s="17">
        <v>265372660.41000003</v>
      </c>
      <c r="I269" s="353">
        <f>Yhteenveto[[#This Row],[Laskennalliset kustannukset yhteensä]]-Yhteenveto[[#This Row],[Omarahoitusosuus, €]]</f>
        <v>35959671.143541157</v>
      </c>
      <c r="J269" s="36">
        <v>8044780.7089937245</v>
      </c>
      <c r="K269" s="37">
        <v>-34697365.895213388</v>
      </c>
      <c r="L269" s="240">
        <f>Yhteenveto[[#This Row],[Valtionosuus omarahoitusosuuden jälkeen (välisumma)]]+Yhteenveto[[#This Row],[Lisäosat yhteensä]]+Yhteenveto[[#This Row],[Valtionosuuteen tehtävät vähennykset ja lisäykset, netto]]</f>
        <v>9307085.9573214948</v>
      </c>
      <c r="M269" s="37">
        <v>-2685618.2239423799</v>
      </c>
      <c r="N269" s="315">
        <f>SUM(Yhteenveto[[#This Row],[Valtionosuus ennen verotuloihin perustuvaa valtionosuuksien tasausta]]+Yhteenveto[[#This Row],[Verotuloihin perustuva valtionosuuksien tasaus]])</f>
        <v>6621467.7333791144</v>
      </c>
      <c r="O269" s="251">
        <v>31340782.047305323</v>
      </c>
      <c r="P269" s="403">
        <f>SUM(Yhteenveto[[#This Row],[Kunnan  peruspalvelujen valtionosuus ]:[Veroperustemuutoksista johtuvien veromenetysten korvaus]])</f>
        <v>37962249.780684441</v>
      </c>
      <c r="Q269" s="37">
        <v>-2568591.6093179984</v>
      </c>
      <c r="R269" s="355">
        <f>+Yhteenveto[[#This Row],[Kunnan  peruspalvelujen valtionosuus ]]+Yhteenveto[[#This Row],[Veroperustemuutoksista johtuvien veromenetysten korvaus]]+Yhteenveto[[#This Row],[Kotikuntakorvaus, netto]]</f>
        <v>35393658.171366446</v>
      </c>
      <c r="S269" s="11"/>
      <c r="T269"/>
    </row>
    <row r="270" spans="1:20" ht="15">
      <c r="A270" s="35">
        <v>854</v>
      </c>
      <c r="B270" s="13" t="s">
        <v>276</v>
      </c>
      <c r="C270" s="15">
        <v>3296</v>
      </c>
      <c r="D270" s="15">
        <v>2937855.23</v>
      </c>
      <c r="E270" s="15">
        <v>1704330.3469317912</v>
      </c>
      <c r="F270" s="240">
        <f>Yhteenveto[[#This Row],[Ikärakenne, laskennallinen kustannus]]+Yhteenveto[[#This Row],[Muut laskennalliset kustannukset ]]</f>
        <v>4642185.5769317914</v>
      </c>
      <c r="G270" s="336">
        <v>1359.93</v>
      </c>
      <c r="H270" s="17">
        <v>4482329.28</v>
      </c>
      <c r="I270" s="353">
        <f>Yhteenveto[[#This Row],[Laskennalliset kustannukset yhteensä]]-Yhteenveto[[#This Row],[Omarahoitusosuus, €]]</f>
        <v>159856.29693179112</v>
      </c>
      <c r="J270" s="36">
        <v>1162141.7799478609</v>
      </c>
      <c r="K270" s="37">
        <v>576697.29708443675</v>
      </c>
      <c r="L270" s="240">
        <f>Yhteenveto[[#This Row],[Valtionosuus omarahoitusosuuden jälkeen (välisumma)]]+Yhteenveto[[#This Row],[Lisäosat yhteensä]]+Yhteenveto[[#This Row],[Valtionosuuteen tehtävät vähennykset ja lisäykset, netto]]</f>
        <v>1898695.3739640887</v>
      </c>
      <c r="M270" s="37">
        <v>1301769.9332316127</v>
      </c>
      <c r="N270" s="315">
        <f>SUM(Yhteenveto[[#This Row],[Valtionosuus ennen verotuloihin perustuvaa valtionosuuksien tasausta]]+Yhteenveto[[#This Row],[Verotuloihin perustuva valtionosuuksien tasaus]])</f>
        <v>3200465.3071957016</v>
      </c>
      <c r="O270" s="251">
        <v>677713.52548992482</v>
      </c>
      <c r="P270" s="403">
        <f>SUM(Yhteenveto[[#This Row],[Kunnan  peruspalvelujen valtionosuus ]:[Veroperustemuutoksista johtuvien veromenetysten korvaus]])</f>
        <v>3878178.8326856266</v>
      </c>
      <c r="Q270" s="37">
        <v>-53420.575277999997</v>
      </c>
      <c r="R270" s="355">
        <f>+Yhteenveto[[#This Row],[Kunnan  peruspalvelujen valtionosuus ]]+Yhteenveto[[#This Row],[Veroperustemuutoksista johtuvien veromenetysten korvaus]]+Yhteenveto[[#This Row],[Kotikuntakorvaus, netto]]</f>
        <v>3824758.2574076266</v>
      </c>
      <c r="S270" s="11"/>
      <c r="T270"/>
    </row>
    <row r="271" spans="1:20" ht="15">
      <c r="A271" s="35">
        <v>857</v>
      </c>
      <c r="B271" s="13" t="s">
        <v>277</v>
      </c>
      <c r="C271" s="15">
        <v>2420</v>
      </c>
      <c r="D271" s="15">
        <v>2354390.5</v>
      </c>
      <c r="E271" s="15">
        <v>766955.43057904835</v>
      </c>
      <c r="F271" s="240">
        <f>Yhteenveto[[#This Row],[Ikärakenne, laskennallinen kustannus]]+Yhteenveto[[#This Row],[Muut laskennalliset kustannukset ]]</f>
        <v>3121345.9305790486</v>
      </c>
      <c r="G271" s="336">
        <v>1359.93</v>
      </c>
      <c r="H271" s="17">
        <v>3291030.6</v>
      </c>
      <c r="I271" s="353">
        <f>Yhteenveto[[#This Row],[Laskennalliset kustannukset yhteensä]]-Yhteenveto[[#This Row],[Omarahoitusosuus, €]]</f>
        <v>-169684.66942095151</v>
      </c>
      <c r="J271" s="36">
        <v>319100.47528646811</v>
      </c>
      <c r="K271" s="37">
        <v>-2012066.5013008688</v>
      </c>
      <c r="L271" s="240">
        <f>Yhteenveto[[#This Row],[Valtionosuus omarahoitusosuuden jälkeen (välisumma)]]+Yhteenveto[[#This Row],[Lisäosat yhteensä]]+Yhteenveto[[#This Row],[Valtionosuuteen tehtävät vähennykset ja lisäykset, netto]]</f>
        <v>-1862650.6954353522</v>
      </c>
      <c r="M271" s="37">
        <v>971581.07771805557</v>
      </c>
      <c r="N271" s="315">
        <f>SUM(Yhteenveto[[#This Row],[Valtionosuus ennen verotuloihin perustuvaa valtionosuuksien tasausta]]+Yhteenveto[[#This Row],[Verotuloihin perustuva valtionosuuksien tasaus]])</f>
        <v>-891069.61771729658</v>
      </c>
      <c r="O271" s="251">
        <v>527451.85057411972</v>
      </c>
      <c r="P271" s="403">
        <f>SUM(Yhteenveto[[#This Row],[Kunnan  peruspalvelujen valtionosuus ]:[Veroperustemuutoksista johtuvien veromenetysten korvaus]])</f>
        <v>-363617.76714317687</v>
      </c>
      <c r="Q271" s="37">
        <v>734742.99600000004</v>
      </c>
      <c r="R271" s="355">
        <f>+Yhteenveto[[#This Row],[Kunnan  peruspalvelujen valtionosuus ]]+Yhteenveto[[#This Row],[Veroperustemuutoksista johtuvien veromenetysten korvaus]]+Yhteenveto[[#This Row],[Kotikuntakorvaus, netto]]</f>
        <v>371125.22885682317</v>
      </c>
      <c r="S271" s="11"/>
      <c r="T271"/>
    </row>
    <row r="272" spans="1:20" ht="15">
      <c r="A272" s="35">
        <v>858</v>
      </c>
      <c r="B272" s="13" t="s">
        <v>278</v>
      </c>
      <c r="C272" s="15">
        <v>39718</v>
      </c>
      <c r="D272" s="15">
        <v>67498797.189999998</v>
      </c>
      <c r="E272" s="15">
        <v>8072599.6857604105</v>
      </c>
      <c r="F272" s="240">
        <f>Yhteenveto[[#This Row],[Ikärakenne, laskennallinen kustannus]]+Yhteenveto[[#This Row],[Muut laskennalliset kustannukset ]]</f>
        <v>75571396.875760406</v>
      </c>
      <c r="G272" s="336">
        <v>1359.93</v>
      </c>
      <c r="H272" s="17">
        <v>54013699.740000002</v>
      </c>
      <c r="I272" s="353">
        <f>Yhteenveto[[#This Row],[Laskennalliset kustannukset yhteensä]]-Yhteenveto[[#This Row],[Omarahoitusosuus, €]]</f>
        <v>21557697.135760404</v>
      </c>
      <c r="J272" s="36">
        <v>1573020.8898058359</v>
      </c>
      <c r="K272" s="37">
        <v>3775859.84120009</v>
      </c>
      <c r="L272" s="240">
        <f>Yhteenveto[[#This Row],[Valtionosuus omarahoitusosuuden jälkeen (välisumma)]]+Yhteenveto[[#This Row],[Lisäosat yhteensä]]+Yhteenveto[[#This Row],[Valtionosuuteen tehtävät vähennykset ja lisäykset, netto]]</f>
        <v>26906577.86676633</v>
      </c>
      <c r="M272" s="37">
        <v>-703436.03947544389</v>
      </c>
      <c r="N272" s="315">
        <f>SUM(Yhteenveto[[#This Row],[Valtionosuus ennen verotuloihin perustuvaa valtionosuuksien tasausta]]+Yhteenveto[[#This Row],[Verotuloihin perustuva valtionosuuksien tasaus]])</f>
        <v>26203141.827290885</v>
      </c>
      <c r="O272" s="251">
        <v>4629137.4877160424</v>
      </c>
      <c r="P272" s="403">
        <f>SUM(Yhteenveto[[#This Row],[Kunnan  peruspalvelujen valtionosuus ]:[Veroperustemuutoksista johtuvien veromenetysten korvaus]])</f>
        <v>30832279.315006927</v>
      </c>
      <c r="Q272" s="37">
        <v>2188809.7964219996</v>
      </c>
      <c r="R272" s="355">
        <f>+Yhteenveto[[#This Row],[Kunnan  peruspalvelujen valtionosuus ]]+Yhteenveto[[#This Row],[Veroperustemuutoksista johtuvien veromenetysten korvaus]]+Yhteenveto[[#This Row],[Kotikuntakorvaus, netto]]</f>
        <v>33021089.111428928</v>
      </c>
      <c r="S272" s="11"/>
      <c r="T272"/>
    </row>
    <row r="273" spans="1:20" ht="15">
      <c r="A273" s="35">
        <v>859</v>
      </c>
      <c r="B273" s="13" t="s">
        <v>279</v>
      </c>
      <c r="C273" s="15">
        <v>6593</v>
      </c>
      <c r="D273" s="15">
        <v>18421228.290000003</v>
      </c>
      <c r="E273" s="15">
        <v>873314.28055696678</v>
      </c>
      <c r="F273" s="240">
        <f>Yhteenveto[[#This Row],[Ikärakenne, laskennallinen kustannus]]+Yhteenveto[[#This Row],[Muut laskennalliset kustannukset ]]</f>
        <v>19294542.570556968</v>
      </c>
      <c r="G273" s="336">
        <v>1359.93</v>
      </c>
      <c r="H273" s="17">
        <v>8966018.4900000002</v>
      </c>
      <c r="I273" s="353">
        <f>Yhteenveto[[#This Row],[Laskennalliset kustannukset yhteensä]]-Yhteenveto[[#This Row],[Omarahoitusosuus, €]]</f>
        <v>10328524.080556968</v>
      </c>
      <c r="J273" s="36">
        <v>169128.78623092349</v>
      </c>
      <c r="K273" s="37">
        <v>-3130024.3395068427</v>
      </c>
      <c r="L273" s="240">
        <f>Yhteenveto[[#This Row],[Valtionosuus omarahoitusosuuden jälkeen (välisumma)]]+Yhteenveto[[#This Row],[Lisäosat yhteensä]]+Yhteenveto[[#This Row],[Valtionosuuteen tehtävät vähennykset ja lisäykset, netto]]</f>
        <v>7367628.5272810496</v>
      </c>
      <c r="M273" s="37">
        <v>4826238.4439452421</v>
      </c>
      <c r="N273" s="315">
        <f>SUM(Yhteenveto[[#This Row],[Valtionosuus ennen verotuloihin perustuvaa valtionosuuksien tasausta]]+Yhteenveto[[#This Row],[Verotuloihin perustuva valtionosuuksien tasaus]])</f>
        <v>12193866.971226292</v>
      </c>
      <c r="O273" s="251">
        <v>968220.28774869477</v>
      </c>
      <c r="P273" s="403">
        <f>SUM(Yhteenveto[[#This Row],[Kunnan  peruspalvelujen valtionosuus ]:[Veroperustemuutoksista johtuvien veromenetysten korvaus]])</f>
        <v>13162087.258974986</v>
      </c>
      <c r="Q273" s="37">
        <v>15721.120380000008</v>
      </c>
      <c r="R273" s="355">
        <f>+Yhteenveto[[#This Row],[Kunnan  peruspalvelujen valtionosuus ]]+Yhteenveto[[#This Row],[Veroperustemuutoksista johtuvien veromenetysten korvaus]]+Yhteenveto[[#This Row],[Kotikuntakorvaus, netto]]</f>
        <v>13177808.379354985</v>
      </c>
      <c r="S273" s="11"/>
      <c r="T273"/>
    </row>
    <row r="274" spans="1:20" ht="15">
      <c r="A274" s="35">
        <v>886</v>
      </c>
      <c r="B274" s="13" t="s">
        <v>280</v>
      </c>
      <c r="C274" s="15">
        <v>12669</v>
      </c>
      <c r="D274" s="15">
        <v>19583107.739999998</v>
      </c>
      <c r="E274" s="15">
        <v>1610888.9615419006</v>
      </c>
      <c r="F274" s="240">
        <f>Yhteenveto[[#This Row],[Ikärakenne, laskennallinen kustannus]]+Yhteenveto[[#This Row],[Muut laskennalliset kustannukset ]]</f>
        <v>21193996.701541901</v>
      </c>
      <c r="G274" s="336">
        <v>1359.93</v>
      </c>
      <c r="H274" s="17">
        <v>17228953.170000002</v>
      </c>
      <c r="I274" s="353">
        <f>Yhteenveto[[#This Row],[Laskennalliset kustannukset yhteensä]]-Yhteenveto[[#This Row],[Omarahoitusosuus, €]]</f>
        <v>3965043.5315418988</v>
      </c>
      <c r="J274" s="36">
        <v>337360.08608119434</v>
      </c>
      <c r="K274" s="37">
        <v>-1414562.8907705043</v>
      </c>
      <c r="L274" s="240">
        <f>Yhteenveto[[#This Row],[Valtionosuus omarahoitusosuuden jälkeen (välisumma)]]+Yhteenveto[[#This Row],[Lisäosat yhteensä]]+Yhteenveto[[#This Row],[Valtionosuuteen tehtävät vähennykset ja lisäykset, netto]]</f>
        <v>2887840.7268525893</v>
      </c>
      <c r="M274" s="37">
        <v>4289664.6657589925</v>
      </c>
      <c r="N274" s="315">
        <f>SUM(Yhteenveto[[#This Row],[Valtionosuus ennen verotuloihin perustuvaa valtionosuuksien tasausta]]+Yhteenveto[[#This Row],[Verotuloihin perustuva valtionosuuksien tasaus]])</f>
        <v>7177505.3926115818</v>
      </c>
      <c r="O274" s="251">
        <v>1935332.8315087492</v>
      </c>
      <c r="P274" s="403">
        <f>SUM(Yhteenveto[[#This Row],[Kunnan  peruspalvelujen valtionosuus ]:[Veroperustemuutoksista johtuvien veromenetysten korvaus]])</f>
        <v>9112838.2241203301</v>
      </c>
      <c r="Q274" s="37">
        <v>-144549.52945799986</v>
      </c>
      <c r="R274" s="355">
        <f>+Yhteenveto[[#This Row],[Kunnan  peruspalvelujen valtionosuus ]]+Yhteenveto[[#This Row],[Veroperustemuutoksista johtuvien veromenetysten korvaus]]+Yhteenveto[[#This Row],[Kotikuntakorvaus, netto]]</f>
        <v>8968288.6946623307</v>
      </c>
      <c r="S274" s="11"/>
      <c r="T274"/>
    </row>
    <row r="275" spans="1:20" ht="15">
      <c r="A275" s="35">
        <v>887</v>
      </c>
      <c r="B275" s="13" t="s">
        <v>281</v>
      </c>
      <c r="C275" s="15">
        <v>4669</v>
      </c>
      <c r="D275" s="15">
        <v>5837359.5900000008</v>
      </c>
      <c r="E275" s="15">
        <v>1034336.0085475891</v>
      </c>
      <c r="F275" s="240">
        <f>Yhteenveto[[#This Row],[Ikärakenne, laskennallinen kustannus]]+Yhteenveto[[#This Row],[Muut laskennalliset kustannukset ]]</f>
        <v>6871695.59854759</v>
      </c>
      <c r="G275" s="336">
        <v>1359.93</v>
      </c>
      <c r="H275" s="17">
        <v>6349513.1699999999</v>
      </c>
      <c r="I275" s="353">
        <f>Yhteenveto[[#This Row],[Laskennalliset kustannukset yhteensä]]-Yhteenveto[[#This Row],[Omarahoitusosuus, €]]</f>
        <v>522182.42854759004</v>
      </c>
      <c r="J275" s="36">
        <v>118147.08635073618</v>
      </c>
      <c r="K275" s="37">
        <v>-962049.50231243623</v>
      </c>
      <c r="L275" s="240">
        <f>Yhteenveto[[#This Row],[Valtionosuus omarahoitusosuuden jälkeen (välisumma)]]+Yhteenveto[[#This Row],[Lisäosat yhteensä]]+Yhteenveto[[#This Row],[Valtionosuuteen tehtävät vähennykset ja lisäykset, netto]]</f>
        <v>-321719.98741410999</v>
      </c>
      <c r="M275" s="37">
        <v>2399838.7507077456</v>
      </c>
      <c r="N275" s="315">
        <f>SUM(Yhteenveto[[#This Row],[Valtionosuus ennen verotuloihin perustuvaa valtionosuuksien tasausta]]+Yhteenveto[[#This Row],[Verotuloihin perustuva valtionosuuksien tasaus]])</f>
        <v>2078118.7632936356</v>
      </c>
      <c r="O275" s="251">
        <v>1059397.7324163243</v>
      </c>
      <c r="P275" s="403">
        <f>SUM(Yhteenveto[[#This Row],[Kunnan  peruspalvelujen valtionosuus ]:[Veroperustemuutoksista johtuvien veromenetysten korvaus]])</f>
        <v>3137516.4957099599</v>
      </c>
      <c r="Q275" s="37">
        <v>214741.28292000009</v>
      </c>
      <c r="R275" s="355">
        <f>+Yhteenveto[[#This Row],[Kunnan  peruspalvelujen valtionosuus ]]+Yhteenveto[[#This Row],[Veroperustemuutoksista johtuvien veromenetysten korvaus]]+Yhteenveto[[#This Row],[Kotikuntakorvaus, netto]]</f>
        <v>3352257.77862996</v>
      </c>
      <c r="S275" s="11"/>
      <c r="T275"/>
    </row>
    <row r="276" spans="1:20" ht="15">
      <c r="A276" s="35">
        <v>889</v>
      </c>
      <c r="B276" s="13" t="s">
        <v>282</v>
      </c>
      <c r="C276" s="15">
        <v>2568</v>
      </c>
      <c r="D276" s="15">
        <v>3639908.96</v>
      </c>
      <c r="E276" s="15">
        <v>1592201.7756455862</v>
      </c>
      <c r="F276" s="240">
        <f>Yhteenveto[[#This Row],[Ikärakenne, laskennallinen kustannus]]+Yhteenveto[[#This Row],[Muut laskennalliset kustannukset ]]</f>
        <v>5232110.7356455866</v>
      </c>
      <c r="G276" s="336">
        <v>1359.93</v>
      </c>
      <c r="H276" s="17">
        <v>3492300.24</v>
      </c>
      <c r="I276" s="353">
        <f>Yhteenveto[[#This Row],[Laskennalliset kustannukset yhteensä]]-Yhteenveto[[#This Row],[Omarahoitusosuus, €]]</f>
        <v>1739810.4956455864</v>
      </c>
      <c r="J276" s="36">
        <v>395450.29600621597</v>
      </c>
      <c r="K276" s="37">
        <v>1421891.7586542279</v>
      </c>
      <c r="L276" s="240">
        <f>Yhteenveto[[#This Row],[Valtionosuus omarahoitusosuuden jälkeen (välisumma)]]+Yhteenveto[[#This Row],[Lisäosat yhteensä]]+Yhteenveto[[#This Row],[Valtionosuuteen tehtävät vähennykset ja lisäykset, netto]]</f>
        <v>3557152.5503060301</v>
      </c>
      <c r="M276" s="37">
        <v>1009703.136165547</v>
      </c>
      <c r="N276" s="315">
        <f>SUM(Yhteenveto[[#This Row],[Valtionosuus ennen verotuloihin perustuvaa valtionosuuksien tasausta]]+Yhteenveto[[#This Row],[Verotuloihin perustuva valtionosuuksien tasaus]])</f>
        <v>4566855.6864715768</v>
      </c>
      <c r="O276" s="251">
        <v>555205.31133360858</v>
      </c>
      <c r="P276" s="403">
        <f>SUM(Yhteenveto[[#This Row],[Kunnan  peruspalvelujen valtionosuus ]:[Veroperustemuutoksista johtuvien veromenetysten korvaus]])</f>
        <v>5122060.9978051856</v>
      </c>
      <c r="Q276" s="37">
        <v>170269.99632000003</v>
      </c>
      <c r="R276" s="355">
        <f>+Yhteenveto[[#This Row],[Kunnan  peruspalvelujen valtionosuus ]]+Yhteenveto[[#This Row],[Veroperustemuutoksista johtuvien veromenetysten korvaus]]+Yhteenveto[[#This Row],[Kotikuntakorvaus, netto]]</f>
        <v>5292330.9941251855</v>
      </c>
      <c r="S276" s="11"/>
      <c r="T276"/>
    </row>
    <row r="277" spans="1:20" ht="15">
      <c r="A277" s="35">
        <v>890</v>
      </c>
      <c r="B277" s="13" t="s">
        <v>283</v>
      </c>
      <c r="C277" s="15">
        <v>1176</v>
      </c>
      <c r="D277" s="15">
        <v>1447263.9</v>
      </c>
      <c r="E277" s="15">
        <v>1167726.1580214628</v>
      </c>
      <c r="F277" s="240">
        <f>Yhteenveto[[#This Row],[Ikärakenne, laskennallinen kustannus]]+Yhteenveto[[#This Row],[Muut laskennalliset kustannukset ]]</f>
        <v>2614990.0580214625</v>
      </c>
      <c r="G277" s="336">
        <v>1359.93</v>
      </c>
      <c r="H277" s="17">
        <v>1599277.6800000002</v>
      </c>
      <c r="I277" s="353">
        <f>Yhteenveto[[#This Row],[Laskennalliset kustannukset yhteensä]]-Yhteenveto[[#This Row],[Omarahoitusosuus, €]]</f>
        <v>1015712.3780214624</v>
      </c>
      <c r="J277" s="36">
        <v>905556.70272362686</v>
      </c>
      <c r="K277" s="37">
        <v>644491.84986922378</v>
      </c>
      <c r="L277" s="240">
        <f>Yhteenveto[[#This Row],[Valtionosuus omarahoitusosuuden jälkeen (välisumma)]]+Yhteenveto[[#This Row],[Lisäosat yhteensä]]+Yhteenveto[[#This Row],[Valtionosuuteen tehtävät vähennykset ja lisäykset, netto]]</f>
        <v>2565760.9306143131</v>
      </c>
      <c r="M277" s="37">
        <v>493191.7065052056</v>
      </c>
      <c r="N277" s="315">
        <f>SUM(Yhteenveto[[#This Row],[Valtionosuus ennen verotuloihin perustuvaa valtionosuuksien tasausta]]+Yhteenveto[[#This Row],[Verotuloihin perustuva valtionosuuksien tasaus]])</f>
        <v>3058952.6371195186</v>
      </c>
      <c r="O277" s="251">
        <v>234551.63909570267</v>
      </c>
      <c r="P277" s="403">
        <f>SUM(Yhteenveto[[#This Row],[Kunnan  peruspalvelujen valtionosuus ]:[Veroperustemuutoksista johtuvien veromenetysten korvaus]])</f>
        <v>3293504.2762152213</v>
      </c>
      <c r="Q277" s="37">
        <v>105749.4474</v>
      </c>
      <c r="R277" s="355">
        <f>+Yhteenveto[[#This Row],[Kunnan  peruspalvelujen valtionosuus ]]+Yhteenveto[[#This Row],[Veroperustemuutoksista johtuvien veromenetysten korvaus]]+Yhteenveto[[#This Row],[Kotikuntakorvaus, netto]]</f>
        <v>3399253.7236152212</v>
      </c>
      <c r="S277" s="11"/>
      <c r="T277"/>
    </row>
    <row r="278" spans="1:20" ht="15">
      <c r="A278" s="35">
        <v>892</v>
      </c>
      <c r="B278" s="13" t="s">
        <v>284</v>
      </c>
      <c r="C278" s="15">
        <v>3634</v>
      </c>
      <c r="D278" s="15">
        <v>8295453.29</v>
      </c>
      <c r="E278" s="15">
        <v>619032.03276397893</v>
      </c>
      <c r="F278" s="240">
        <f>Yhteenveto[[#This Row],[Ikärakenne, laskennallinen kustannus]]+Yhteenveto[[#This Row],[Muut laskennalliset kustannukset ]]</f>
        <v>8914485.3227639794</v>
      </c>
      <c r="G278" s="336">
        <v>1359.93</v>
      </c>
      <c r="H278" s="17">
        <v>4941985.62</v>
      </c>
      <c r="I278" s="353">
        <f>Yhteenveto[[#This Row],[Laskennalliset kustannukset yhteensä]]-Yhteenveto[[#This Row],[Omarahoitusosuus, €]]</f>
        <v>3972499.7027639793</v>
      </c>
      <c r="J278" s="36">
        <v>99283.509108462371</v>
      </c>
      <c r="K278" s="37">
        <v>331964.10441710695</v>
      </c>
      <c r="L278" s="240">
        <f>Yhteenveto[[#This Row],[Valtionosuus omarahoitusosuuden jälkeen (välisumma)]]+Yhteenveto[[#This Row],[Lisäosat yhteensä]]+Yhteenveto[[#This Row],[Valtionosuuteen tehtävät vähennykset ja lisäykset, netto]]</f>
        <v>4403747.3162895488</v>
      </c>
      <c r="M278" s="37">
        <v>2042123.3990140557</v>
      </c>
      <c r="N278" s="315">
        <f>SUM(Yhteenveto[[#This Row],[Valtionosuus ennen verotuloihin perustuvaa valtionosuuksien tasausta]]+Yhteenveto[[#This Row],[Verotuloihin perustuva valtionosuuksien tasaus]])</f>
        <v>6445870.7153036045</v>
      </c>
      <c r="O278" s="251">
        <v>596788.2530678059</v>
      </c>
      <c r="P278" s="403">
        <f>SUM(Yhteenveto[[#This Row],[Kunnan  peruspalvelujen valtionosuus ]:[Veroperustemuutoksista johtuvien veromenetysten korvaus]])</f>
        <v>7042658.9683714099</v>
      </c>
      <c r="Q278" s="37">
        <v>27485.932320000014</v>
      </c>
      <c r="R278" s="355">
        <f>+Yhteenveto[[#This Row],[Kunnan  peruspalvelujen valtionosuus ]]+Yhteenveto[[#This Row],[Veroperustemuutoksista johtuvien veromenetysten korvaus]]+Yhteenveto[[#This Row],[Kotikuntakorvaus, netto]]</f>
        <v>7070144.9006914096</v>
      </c>
      <c r="S278" s="11"/>
      <c r="T278"/>
    </row>
    <row r="279" spans="1:20" ht="15">
      <c r="A279" s="35">
        <v>893</v>
      </c>
      <c r="B279" s="13" t="s">
        <v>285</v>
      </c>
      <c r="C279" s="15">
        <v>7497</v>
      </c>
      <c r="D279" s="15">
        <v>12930559.609999999</v>
      </c>
      <c r="E279" s="15">
        <v>3848114.7642773185</v>
      </c>
      <c r="F279" s="240">
        <f>Yhteenveto[[#This Row],[Ikärakenne, laskennallinen kustannus]]+Yhteenveto[[#This Row],[Muut laskennalliset kustannukset ]]</f>
        <v>16778674.374277316</v>
      </c>
      <c r="G279" s="336">
        <v>1359.93</v>
      </c>
      <c r="H279" s="17">
        <v>10195395.210000001</v>
      </c>
      <c r="I279" s="353">
        <f>Yhteenveto[[#This Row],[Laskennalliset kustannukset yhteensä]]-Yhteenveto[[#This Row],[Omarahoitusosuus, €]]</f>
        <v>6583279.1642773151</v>
      </c>
      <c r="J279" s="36">
        <v>229555.47681818667</v>
      </c>
      <c r="K279" s="37">
        <v>-1115722.0345817376</v>
      </c>
      <c r="L279" s="240">
        <f>Yhteenveto[[#This Row],[Valtionosuus omarahoitusosuuden jälkeen (välisumma)]]+Yhteenveto[[#This Row],[Lisäosat yhteensä]]+Yhteenveto[[#This Row],[Valtionosuuteen tehtävät vähennykset ja lisäykset, netto]]</f>
        <v>5697112.6065137638</v>
      </c>
      <c r="M279" s="37">
        <v>2204497.2578866798</v>
      </c>
      <c r="N279" s="315">
        <f>SUM(Yhteenveto[[#This Row],[Valtionosuus ennen verotuloihin perustuvaa valtionosuuksien tasausta]]+Yhteenveto[[#This Row],[Verotuloihin perustuva valtionosuuksien tasaus]])</f>
        <v>7901609.8644004436</v>
      </c>
      <c r="O279" s="251">
        <v>1521040.3856361366</v>
      </c>
      <c r="P279" s="403">
        <f>SUM(Yhteenveto[[#This Row],[Kunnan  peruspalvelujen valtionosuus ]:[Veroperustemuutoksista johtuvien veromenetysten korvaus]])</f>
        <v>9422650.2500365805</v>
      </c>
      <c r="Q279" s="37">
        <v>-20971.409400000004</v>
      </c>
      <c r="R279" s="355">
        <f>+Yhteenveto[[#This Row],[Kunnan  peruspalvelujen valtionosuus ]]+Yhteenveto[[#This Row],[Veroperustemuutoksista johtuvien veromenetysten korvaus]]+Yhteenveto[[#This Row],[Kotikuntakorvaus, netto]]</f>
        <v>9401678.8406365812</v>
      </c>
      <c r="S279" s="11"/>
      <c r="T279"/>
    </row>
    <row r="280" spans="1:20" ht="15">
      <c r="A280" s="35">
        <v>895</v>
      </c>
      <c r="B280" s="13" t="s">
        <v>286</v>
      </c>
      <c r="C280" s="15">
        <v>15463</v>
      </c>
      <c r="D280" s="15">
        <v>19493956.469999999</v>
      </c>
      <c r="E280" s="15">
        <v>3870684.8216181258</v>
      </c>
      <c r="F280" s="240">
        <f>Yhteenveto[[#This Row],[Ikärakenne, laskennallinen kustannus]]+Yhteenveto[[#This Row],[Muut laskennalliset kustannukset ]]</f>
        <v>23364641.291618124</v>
      </c>
      <c r="G280" s="336">
        <v>1359.93</v>
      </c>
      <c r="H280" s="17">
        <v>21028597.59</v>
      </c>
      <c r="I280" s="353">
        <f>Yhteenveto[[#This Row],[Laskennalliset kustannukset yhteensä]]-Yhteenveto[[#This Row],[Omarahoitusosuus, €]]</f>
        <v>2336043.7016181238</v>
      </c>
      <c r="J280" s="36">
        <v>497313.5230802329</v>
      </c>
      <c r="K280" s="37">
        <v>1930135.4560772898</v>
      </c>
      <c r="L280" s="240">
        <f>Yhteenveto[[#This Row],[Valtionosuus omarahoitusosuuden jälkeen (välisumma)]]+Yhteenveto[[#This Row],[Lisäosat yhteensä]]+Yhteenveto[[#This Row],[Valtionosuuteen tehtävät vähennykset ja lisäykset, netto]]</f>
        <v>4763492.6807756461</v>
      </c>
      <c r="M280" s="37">
        <v>1470319.0186654124</v>
      </c>
      <c r="N280" s="315">
        <f>SUM(Yhteenveto[[#This Row],[Valtionosuus ennen verotuloihin perustuvaa valtionosuuksien tasausta]]+Yhteenveto[[#This Row],[Verotuloihin perustuva valtionosuuksien tasaus]])</f>
        <v>6233811.6994410586</v>
      </c>
      <c r="O280" s="251">
        <v>2613083.7152337567</v>
      </c>
      <c r="P280" s="403">
        <f>SUM(Yhteenveto[[#This Row],[Kunnan  peruspalvelujen valtionosuus ]:[Veroperustemuutoksista johtuvien veromenetysten korvaus]])</f>
        <v>8846895.4146748148</v>
      </c>
      <c r="Q280" s="37">
        <v>230536.77000000008</v>
      </c>
      <c r="R280" s="355">
        <f>+Yhteenveto[[#This Row],[Kunnan  peruspalvelujen valtionosuus ]]+Yhteenveto[[#This Row],[Veroperustemuutoksista johtuvien veromenetysten korvaus]]+Yhteenveto[[#This Row],[Kotikuntakorvaus, netto]]</f>
        <v>9077432.1846748143</v>
      </c>
      <c r="S280" s="11"/>
      <c r="T280"/>
    </row>
    <row r="281" spans="1:20" ht="15">
      <c r="A281" s="35">
        <v>905</v>
      </c>
      <c r="B281" s="13" t="s">
        <v>287</v>
      </c>
      <c r="C281" s="15">
        <v>67615</v>
      </c>
      <c r="D281" s="15">
        <v>94401027.469999999</v>
      </c>
      <c r="E281" s="15">
        <v>22244930.773682512</v>
      </c>
      <c r="F281" s="240">
        <f>Yhteenveto[[#This Row],[Ikärakenne, laskennallinen kustannus]]+Yhteenveto[[#This Row],[Muut laskennalliset kustannukset ]]</f>
        <v>116645958.2436825</v>
      </c>
      <c r="G281" s="336">
        <v>1359.93</v>
      </c>
      <c r="H281" s="17">
        <v>91951666.950000003</v>
      </c>
      <c r="I281" s="353">
        <f>Yhteenveto[[#This Row],[Laskennalliset kustannukset yhteensä]]-Yhteenveto[[#This Row],[Omarahoitusosuus, €]]</f>
        <v>24694291.293682501</v>
      </c>
      <c r="J281" s="36">
        <v>2566285.1059265933</v>
      </c>
      <c r="K281" s="37">
        <v>-19644146.812101781</v>
      </c>
      <c r="L281" s="240">
        <f>Yhteenveto[[#This Row],[Valtionosuus omarahoitusosuuden jälkeen (välisumma)]]+Yhteenveto[[#This Row],[Lisäosat yhteensä]]+Yhteenveto[[#This Row],[Valtionosuuteen tehtävät vähennykset ja lisäykset, netto]]</f>
        <v>7616429.5875073113</v>
      </c>
      <c r="M281" s="37">
        <v>2607193.6995339599</v>
      </c>
      <c r="N281" s="315">
        <f>SUM(Yhteenveto[[#This Row],[Valtionosuus ennen verotuloihin perustuvaa valtionosuuksien tasausta]]+Yhteenveto[[#This Row],[Verotuloihin perustuva valtionosuuksien tasaus]])</f>
        <v>10223623.287041271</v>
      </c>
      <c r="O281" s="251">
        <v>10466596.893593699</v>
      </c>
      <c r="P281" s="403">
        <f>SUM(Yhteenveto[[#This Row],[Kunnan  peruspalvelujen valtionosuus ]:[Veroperustemuutoksista johtuvien veromenetysten korvaus]])</f>
        <v>20690220.180634968</v>
      </c>
      <c r="Q281" s="37">
        <v>-5768247.1361639984</v>
      </c>
      <c r="R281" s="355">
        <f>+Yhteenveto[[#This Row],[Kunnan  peruspalvelujen valtionosuus ]]+Yhteenveto[[#This Row],[Veroperustemuutoksista johtuvien veromenetysten korvaus]]+Yhteenveto[[#This Row],[Kotikuntakorvaus, netto]]</f>
        <v>14921973.04447097</v>
      </c>
      <c r="S281" s="11"/>
      <c r="T281"/>
    </row>
    <row r="282" spans="1:20" ht="15">
      <c r="A282" s="35">
        <v>908</v>
      </c>
      <c r="B282" s="13" t="s">
        <v>288</v>
      </c>
      <c r="C282" s="15">
        <v>20695</v>
      </c>
      <c r="D282" s="15">
        <v>30105378.25</v>
      </c>
      <c r="E282" s="15">
        <v>3160496.1882013893</v>
      </c>
      <c r="F282" s="240">
        <f>Yhteenveto[[#This Row],[Ikärakenne, laskennallinen kustannus]]+Yhteenveto[[#This Row],[Muut laskennalliset kustannukset ]]</f>
        <v>33265874.43820139</v>
      </c>
      <c r="G282" s="336">
        <v>1359.93</v>
      </c>
      <c r="H282" s="17">
        <v>28143751.350000001</v>
      </c>
      <c r="I282" s="353">
        <f>Yhteenveto[[#This Row],[Laskennalliset kustannukset yhteensä]]-Yhteenveto[[#This Row],[Omarahoitusosuus, €]]</f>
        <v>5122123.0882013887</v>
      </c>
      <c r="J282" s="36">
        <v>596720.92220815283</v>
      </c>
      <c r="K282" s="37">
        <v>-1268581.3936169387</v>
      </c>
      <c r="L282" s="240">
        <f>Yhteenveto[[#This Row],[Valtionosuus omarahoitusosuuden jälkeen (välisumma)]]+Yhteenveto[[#This Row],[Lisäosat yhteensä]]+Yhteenveto[[#This Row],[Valtionosuuteen tehtävät vähennykset ja lisäykset, netto]]</f>
        <v>4450262.6167926025</v>
      </c>
      <c r="M282" s="37">
        <v>4395558.9322686261</v>
      </c>
      <c r="N282" s="315">
        <f>SUM(Yhteenveto[[#This Row],[Valtionosuus ennen verotuloihin perustuvaa valtionosuuksien tasausta]]+Yhteenveto[[#This Row],[Verotuloihin perustuva valtionosuuksien tasaus]])</f>
        <v>8845821.5490612276</v>
      </c>
      <c r="O282" s="251">
        <v>2924192.5603013136</v>
      </c>
      <c r="P282" s="403">
        <f>SUM(Yhteenveto[[#This Row],[Kunnan  peruspalvelujen valtionosuus ]:[Veroperustemuutoksista johtuvien veromenetysten korvaus]])</f>
        <v>11770014.109362541</v>
      </c>
      <c r="Q282" s="37">
        <v>-238891.12507800001</v>
      </c>
      <c r="R282" s="355">
        <f>+Yhteenveto[[#This Row],[Kunnan  peruspalvelujen valtionosuus ]]+Yhteenveto[[#This Row],[Veroperustemuutoksista johtuvien veromenetysten korvaus]]+Yhteenveto[[#This Row],[Kotikuntakorvaus, netto]]</f>
        <v>11531122.984284541</v>
      </c>
      <c r="S282" s="11"/>
      <c r="T282"/>
    </row>
    <row r="283" spans="1:20" ht="15">
      <c r="A283" s="35">
        <v>915</v>
      </c>
      <c r="B283" s="13" t="s">
        <v>289</v>
      </c>
      <c r="C283" s="15">
        <v>19973</v>
      </c>
      <c r="D283" s="15">
        <v>22912986.099999998</v>
      </c>
      <c r="E283" s="15">
        <v>3547430.6945938477</v>
      </c>
      <c r="F283" s="240">
        <f>Yhteenveto[[#This Row],[Ikärakenne, laskennallinen kustannus]]+Yhteenveto[[#This Row],[Muut laskennalliset kustannukset ]]</f>
        <v>26460416.794593845</v>
      </c>
      <c r="G283" s="336">
        <v>1359.93</v>
      </c>
      <c r="H283" s="17">
        <v>27161881.890000001</v>
      </c>
      <c r="I283" s="353">
        <f>Yhteenveto[[#This Row],[Laskennalliset kustannukset yhteensä]]-Yhteenveto[[#This Row],[Omarahoitusosuus, €]]</f>
        <v>-701465.09540615603</v>
      </c>
      <c r="J283" s="36">
        <v>760974.9234294116</v>
      </c>
      <c r="K283" s="37">
        <v>7716.363718548324</v>
      </c>
      <c r="L283" s="240">
        <f>Yhteenveto[[#This Row],[Valtionosuus omarahoitusosuuden jälkeen (välisumma)]]+Yhteenveto[[#This Row],[Lisäosat yhteensä]]+Yhteenveto[[#This Row],[Valtionosuuteen tehtävät vähennykset ja lisäykset, netto]]</f>
        <v>67226.191741803894</v>
      </c>
      <c r="M283" s="37">
        <v>6452901.9726271033</v>
      </c>
      <c r="N283" s="315">
        <f>SUM(Yhteenveto[[#This Row],[Valtionosuus ennen verotuloihin perustuvaa valtionosuuksien tasausta]]+Yhteenveto[[#This Row],[Verotuloihin perustuva valtionosuuksien tasaus]])</f>
        <v>6520128.164368907</v>
      </c>
      <c r="O283" s="251">
        <v>3323029.3194958591</v>
      </c>
      <c r="P283" s="403">
        <f>SUM(Yhteenveto[[#This Row],[Kunnan  peruspalvelujen valtionosuus ]:[Veroperustemuutoksista johtuvien veromenetysten korvaus]])</f>
        <v>9843157.4838647656</v>
      </c>
      <c r="Q283" s="37">
        <v>168232.34874000004</v>
      </c>
      <c r="R283" s="355">
        <f>+Yhteenveto[[#This Row],[Kunnan  peruspalvelujen valtionosuus ]]+Yhteenveto[[#This Row],[Veroperustemuutoksista johtuvien veromenetysten korvaus]]+Yhteenveto[[#This Row],[Kotikuntakorvaus, netto]]</f>
        <v>10011389.832604766</v>
      </c>
      <c r="S283" s="11"/>
      <c r="T283"/>
    </row>
    <row r="284" spans="1:20" ht="15">
      <c r="A284" s="35">
        <v>918</v>
      </c>
      <c r="B284" s="13" t="s">
        <v>290</v>
      </c>
      <c r="C284" s="15">
        <v>2271</v>
      </c>
      <c r="D284" s="15">
        <v>3127511.54</v>
      </c>
      <c r="E284" s="15">
        <v>429680.90242340963</v>
      </c>
      <c r="F284" s="240">
        <f>Yhteenveto[[#This Row],[Ikärakenne, laskennallinen kustannus]]+Yhteenveto[[#This Row],[Muut laskennalliset kustannukset ]]</f>
        <v>3557192.4424234098</v>
      </c>
      <c r="G284" s="336">
        <v>1359.93</v>
      </c>
      <c r="H284" s="17">
        <v>3088401.0300000003</v>
      </c>
      <c r="I284" s="353">
        <f>Yhteenveto[[#This Row],[Laskennalliset kustannukset yhteensä]]-Yhteenveto[[#This Row],[Omarahoitusosuus, €]]</f>
        <v>468791.41242340952</v>
      </c>
      <c r="J284" s="36">
        <v>44936.496762321985</v>
      </c>
      <c r="K284" s="37">
        <v>-188122.55670541758</v>
      </c>
      <c r="L284" s="240">
        <f>Yhteenveto[[#This Row],[Valtionosuus omarahoitusosuuden jälkeen (välisumma)]]+Yhteenveto[[#This Row],[Lisäosat yhteensä]]+Yhteenveto[[#This Row],[Valtionosuuteen tehtävät vähennykset ja lisäykset, netto]]</f>
        <v>325605.35248031392</v>
      </c>
      <c r="M284" s="37">
        <v>738026.39485276723</v>
      </c>
      <c r="N284" s="315">
        <f>SUM(Yhteenveto[[#This Row],[Valtionosuus ennen verotuloihin perustuvaa valtionosuuksien tasausta]]+Yhteenveto[[#This Row],[Verotuloihin perustuva valtionosuuksien tasaus]])</f>
        <v>1063631.7473330812</v>
      </c>
      <c r="O284" s="251">
        <v>520627.6267714923</v>
      </c>
      <c r="P284" s="403">
        <f>SUM(Yhteenveto[[#This Row],[Kunnan  peruspalvelujen valtionosuus ]:[Veroperustemuutoksista johtuvien veromenetysten korvaus]])</f>
        <v>1584259.3741045734</v>
      </c>
      <c r="Q284" s="37">
        <v>20049.262320000009</v>
      </c>
      <c r="R284" s="355">
        <f>+Yhteenveto[[#This Row],[Kunnan  peruspalvelujen valtionosuus ]]+Yhteenveto[[#This Row],[Veroperustemuutoksista johtuvien veromenetysten korvaus]]+Yhteenveto[[#This Row],[Kotikuntakorvaus, netto]]</f>
        <v>1604308.6364245734</v>
      </c>
      <c r="S284" s="11"/>
      <c r="T284"/>
    </row>
    <row r="285" spans="1:20" ht="15">
      <c r="A285" s="35">
        <v>921</v>
      </c>
      <c r="B285" s="13" t="s">
        <v>291</v>
      </c>
      <c r="C285" s="15">
        <v>1941</v>
      </c>
      <c r="D285" s="15">
        <v>1776660.84</v>
      </c>
      <c r="E285" s="15">
        <v>533593.02081533417</v>
      </c>
      <c r="F285" s="240">
        <f>Yhteenveto[[#This Row],[Ikärakenne, laskennallinen kustannus]]+Yhteenveto[[#This Row],[Muut laskennalliset kustannukset ]]</f>
        <v>2310253.8608153341</v>
      </c>
      <c r="G285" s="336">
        <v>1359.93</v>
      </c>
      <c r="H285" s="17">
        <v>2639624.1300000004</v>
      </c>
      <c r="I285" s="353">
        <f>Yhteenveto[[#This Row],[Laskennalliset kustannukset yhteensä]]-Yhteenveto[[#This Row],[Omarahoitusosuus, €]]</f>
        <v>-329370.26918466622</v>
      </c>
      <c r="J285" s="36">
        <v>630433.84831227583</v>
      </c>
      <c r="K285" s="37">
        <v>770878.34886762395</v>
      </c>
      <c r="L285" s="240">
        <f>Yhteenveto[[#This Row],[Valtionosuus omarahoitusosuuden jälkeen (välisumma)]]+Yhteenveto[[#This Row],[Lisäosat yhteensä]]+Yhteenveto[[#This Row],[Valtionosuuteen tehtävät vähennykset ja lisäykset, netto]]</f>
        <v>1071941.9279952336</v>
      </c>
      <c r="M285" s="37">
        <v>964812.90063515084</v>
      </c>
      <c r="N285" s="315">
        <f>SUM(Yhteenveto[[#This Row],[Valtionosuus ennen verotuloihin perustuvaa valtionosuuksien tasausta]]+Yhteenveto[[#This Row],[Verotuloihin perustuva valtionosuuksien tasaus]])</f>
        <v>2036754.8286303845</v>
      </c>
      <c r="O285" s="251">
        <v>489090.13610551949</v>
      </c>
      <c r="P285" s="403">
        <f>SUM(Yhteenveto[[#This Row],[Kunnan  peruspalvelujen valtionosuus ]:[Veroperustemuutoksista johtuvien veromenetysten korvaus]])</f>
        <v>2525844.9647359038</v>
      </c>
      <c r="Q285" s="37">
        <v>213551.41572000002</v>
      </c>
      <c r="R285" s="355">
        <f>+Yhteenveto[[#This Row],[Kunnan  peruspalvelujen valtionosuus ]]+Yhteenveto[[#This Row],[Veroperustemuutoksista johtuvien veromenetysten korvaus]]+Yhteenveto[[#This Row],[Kotikuntakorvaus, netto]]</f>
        <v>2739396.3804559037</v>
      </c>
      <c r="S285" s="11"/>
      <c r="T285"/>
    </row>
    <row r="286" spans="1:20" ht="15">
      <c r="A286" s="35">
        <v>922</v>
      </c>
      <c r="B286" s="13" t="s">
        <v>292</v>
      </c>
      <c r="C286" s="15">
        <v>4444</v>
      </c>
      <c r="D286" s="15">
        <v>8100476.8499999987</v>
      </c>
      <c r="E286" s="15">
        <v>606928.10783042118</v>
      </c>
      <c r="F286" s="240">
        <f>Yhteenveto[[#This Row],[Ikärakenne, laskennallinen kustannus]]+Yhteenveto[[#This Row],[Muut laskennalliset kustannukset ]]</f>
        <v>8707404.9578304198</v>
      </c>
      <c r="G286" s="336">
        <v>1359.93</v>
      </c>
      <c r="H286" s="17">
        <v>6043528.9199999999</v>
      </c>
      <c r="I286" s="353">
        <f>Yhteenveto[[#This Row],[Laskennalliset kustannukset yhteensä]]-Yhteenveto[[#This Row],[Omarahoitusosuus, €]]</f>
        <v>2663876.0378304198</v>
      </c>
      <c r="J286" s="36">
        <v>126481.54619760663</v>
      </c>
      <c r="K286" s="37">
        <v>-855020.66897352342</v>
      </c>
      <c r="L286" s="240">
        <f>Yhteenveto[[#This Row],[Valtionosuus omarahoitusosuuden jälkeen (välisumma)]]+Yhteenveto[[#This Row],[Lisäosat yhteensä]]+Yhteenveto[[#This Row],[Valtionosuuteen tehtävät vähennykset ja lisäykset, netto]]</f>
        <v>1935336.9150545031</v>
      </c>
      <c r="M286" s="37">
        <v>1367818.0314632012</v>
      </c>
      <c r="N286" s="315">
        <f>SUM(Yhteenveto[[#This Row],[Valtionosuus ennen verotuloihin perustuvaa valtionosuuksien tasausta]]+Yhteenveto[[#This Row],[Verotuloihin perustuva valtionosuuksien tasaus]])</f>
        <v>3303154.9465177041</v>
      </c>
      <c r="O286" s="251">
        <v>723605.03246662067</v>
      </c>
      <c r="P286" s="403">
        <f>SUM(Yhteenveto[[#This Row],[Kunnan  peruspalvelujen valtionosuus ]:[Veroperustemuutoksista johtuvien veromenetysten korvaus]])</f>
        <v>4026759.9789843247</v>
      </c>
      <c r="Q286" s="37">
        <v>-81937.230059999973</v>
      </c>
      <c r="R286" s="355">
        <f>+Yhteenveto[[#This Row],[Kunnan  peruspalvelujen valtionosuus ]]+Yhteenveto[[#This Row],[Veroperustemuutoksista johtuvien veromenetysten korvaus]]+Yhteenveto[[#This Row],[Kotikuntakorvaus, netto]]</f>
        <v>3944822.7489243248</v>
      </c>
      <c r="S286" s="11"/>
      <c r="T286"/>
    </row>
    <row r="287" spans="1:20" ht="15">
      <c r="A287" s="35">
        <v>924</v>
      </c>
      <c r="B287" s="13" t="s">
        <v>293</v>
      </c>
      <c r="C287" s="15">
        <v>3004</v>
      </c>
      <c r="D287" s="15">
        <v>4444335.1199999992</v>
      </c>
      <c r="E287" s="15">
        <v>670383.53613596258</v>
      </c>
      <c r="F287" s="240">
        <f>Yhteenveto[[#This Row],[Ikärakenne, laskennallinen kustannus]]+Yhteenveto[[#This Row],[Muut laskennalliset kustannukset ]]</f>
        <v>5114718.6561359614</v>
      </c>
      <c r="G287" s="336">
        <v>1359.93</v>
      </c>
      <c r="H287" s="17">
        <v>4085229.72</v>
      </c>
      <c r="I287" s="353">
        <f>Yhteenveto[[#This Row],[Laskennalliset kustannukset yhteensä]]-Yhteenveto[[#This Row],[Omarahoitusosuus, €]]</f>
        <v>1029488.9361359612</v>
      </c>
      <c r="J287" s="36">
        <v>267590.47253442585</v>
      </c>
      <c r="K287" s="37">
        <v>-529094.45252108679</v>
      </c>
      <c r="L287" s="240">
        <f>Yhteenveto[[#This Row],[Valtionosuus omarahoitusosuuden jälkeen (välisumma)]]+Yhteenveto[[#This Row],[Lisäosat yhteensä]]+Yhteenveto[[#This Row],[Valtionosuuteen tehtävät vähennykset ja lisäykset, netto]]</f>
        <v>767984.95614930021</v>
      </c>
      <c r="M287" s="37">
        <v>1620248.7144630521</v>
      </c>
      <c r="N287" s="315">
        <f>SUM(Yhteenveto[[#This Row],[Valtionosuus ennen verotuloihin perustuvaa valtionosuuksien tasausta]]+Yhteenveto[[#This Row],[Verotuloihin perustuva valtionosuuksien tasaus]])</f>
        <v>2388233.6706123524</v>
      </c>
      <c r="O287" s="251">
        <v>723912.00203211652</v>
      </c>
      <c r="P287" s="403">
        <f>SUM(Yhteenveto[[#This Row],[Kunnan  peruspalvelujen valtionosuus ]:[Veroperustemuutoksista johtuvien veromenetysten korvaus]])</f>
        <v>3112145.672644469</v>
      </c>
      <c r="Q287" s="37">
        <v>-17848.007999999994</v>
      </c>
      <c r="R287" s="355">
        <f>+Yhteenveto[[#This Row],[Kunnan  peruspalvelujen valtionosuus ]]+Yhteenveto[[#This Row],[Veroperustemuutoksista johtuvien veromenetysten korvaus]]+Yhteenveto[[#This Row],[Kotikuntakorvaus, netto]]</f>
        <v>3094297.664644469</v>
      </c>
      <c r="S287" s="11"/>
      <c r="T287"/>
    </row>
    <row r="288" spans="1:20" ht="15">
      <c r="A288" s="35">
        <v>925</v>
      </c>
      <c r="B288" s="13" t="s">
        <v>294</v>
      </c>
      <c r="C288" s="15">
        <v>3490</v>
      </c>
      <c r="D288" s="15">
        <v>4749871.6000000006</v>
      </c>
      <c r="E288" s="15">
        <v>1180696.5529437864</v>
      </c>
      <c r="F288" s="240">
        <f>Yhteenveto[[#This Row],[Ikärakenne, laskennallinen kustannus]]+Yhteenveto[[#This Row],[Muut laskennalliset kustannukset ]]</f>
        <v>5930568.1529437872</v>
      </c>
      <c r="G288" s="336">
        <v>1359.93</v>
      </c>
      <c r="H288" s="17">
        <v>4746155.7</v>
      </c>
      <c r="I288" s="353">
        <f>Yhteenveto[[#This Row],[Laskennalliset kustannukset yhteensä]]-Yhteenveto[[#This Row],[Omarahoitusosuus, €]]</f>
        <v>1184412.452943787</v>
      </c>
      <c r="J288" s="36">
        <v>291296.23220033926</v>
      </c>
      <c r="K288" s="37">
        <v>1924857.5630277307</v>
      </c>
      <c r="L288" s="240">
        <f>Yhteenveto[[#This Row],[Valtionosuus omarahoitusosuuden jälkeen (välisumma)]]+Yhteenveto[[#This Row],[Lisäosat yhteensä]]+Yhteenveto[[#This Row],[Valtionosuuteen tehtävät vähennykset ja lisäykset, netto]]</f>
        <v>3400566.2481718566</v>
      </c>
      <c r="M288" s="37">
        <v>-135602.49577350073</v>
      </c>
      <c r="N288" s="315">
        <f>SUM(Yhteenveto[[#This Row],[Valtionosuus ennen verotuloihin perustuvaa valtionosuuksien tasausta]]+Yhteenveto[[#This Row],[Verotuloihin perustuva valtionosuuksien tasaus]])</f>
        <v>3264963.7523983559</v>
      </c>
      <c r="O288" s="251">
        <v>817536.66303129576</v>
      </c>
      <c r="P288" s="403">
        <f>SUM(Yhteenveto[[#This Row],[Kunnan  peruspalvelujen valtionosuus ]:[Veroperustemuutoksista johtuvien veromenetysten korvaus]])</f>
        <v>4082500.4154296517</v>
      </c>
      <c r="Q288" s="37">
        <v>-33643.495080000008</v>
      </c>
      <c r="R288" s="355">
        <f>+Yhteenveto[[#This Row],[Kunnan  peruspalvelujen valtionosuus ]]+Yhteenveto[[#This Row],[Veroperustemuutoksista johtuvien veromenetysten korvaus]]+Yhteenveto[[#This Row],[Kotikuntakorvaus, netto]]</f>
        <v>4048856.9203496519</v>
      </c>
      <c r="S288" s="11"/>
      <c r="T288"/>
    </row>
    <row r="289" spans="1:20" ht="15">
      <c r="A289" s="35">
        <v>927</v>
      </c>
      <c r="B289" s="13" t="s">
        <v>295</v>
      </c>
      <c r="C289" s="15">
        <v>29239</v>
      </c>
      <c r="D289" s="15">
        <v>50072463.649999999</v>
      </c>
      <c r="E289" s="15">
        <v>5948716.7045627944</v>
      </c>
      <c r="F289" s="240">
        <f>Yhteenveto[[#This Row],[Ikärakenne, laskennallinen kustannus]]+Yhteenveto[[#This Row],[Muut laskennalliset kustannukset ]]</f>
        <v>56021180.354562789</v>
      </c>
      <c r="G289" s="336">
        <v>1359.93</v>
      </c>
      <c r="H289" s="17">
        <v>39762993.270000003</v>
      </c>
      <c r="I289" s="353">
        <f>Yhteenveto[[#This Row],[Laskennalliset kustannukset yhteensä]]-Yhteenveto[[#This Row],[Omarahoitusosuus, €]]</f>
        <v>16258187.084562786</v>
      </c>
      <c r="J289" s="36">
        <v>767286.96402810642</v>
      </c>
      <c r="K289" s="37">
        <v>-1449623.8943898501</v>
      </c>
      <c r="L289" s="240">
        <f>Yhteenveto[[#This Row],[Valtionosuus omarahoitusosuuden jälkeen (välisumma)]]+Yhteenveto[[#This Row],[Lisäosat yhteensä]]+Yhteenveto[[#This Row],[Valtionosuuteen tehtävät vähennykset ja lisäykset, netto]]</f>
        <v>15575850.154201042</v>
      </c>
      <c r="M289" s="37">
        <v>3695454.4981210013</v>
      </c>
      <c r="N289" s="315">
        <f>SUM(Yhteenveto[[#This Row],[Valtionosuus ennen verotuloihin perustuvaa valtionosuuksien tasausta]]+Yhteenveto[[#This Row],[Verotuloihin perustuva valtionosuuksien tasaus]])</f>
        <v>19271304.652322043</v>
      </c>
      <c r="O289" s="251">
        <v>4188001.3455443038</v>
      </c>
      <c r="P289" s="403">
        <f>SUM(Yhteenveto[[#This Row],[Kunnan  peruspalvelujen valtionosuus ]:[Veroperustemuutoksista johtuvien veromenetysten korvaus]])</f>
        <v>23459305.997866347</v>
      </c>
      <c r="Q289" s="37">
        <v>-5468.9271180001087</v>
      </c>
      <c r="R289" s="355">
        <f>+Yhteenveto[[#This Row],[Kunnan  peruspalvelujen valtionosuus ]]+Yhteenveto[[#This Row],[Veroperustemuutoksista johtuvien veromenetysten korvaus]]+Yhteenveto[[#This Row],[Kotikuntakorvaus, netto]]</f>
        <v>23453837.070748348</v>
      </c>
      <c r="S289" s="11"/>
      <c r="T289"/>
    </row>
    <row r="290" spans="1:20" ht="15">
      <c r="A290" s="35">
        <v>931</v>
      </c>
      <c r="B290" s="13" t="s">
        <v>296</v>
      </c>
      <c r="C290" s="15">
        <v>6070</v>
      </c>
      <c r="D290" s="15">
        <v>6786592.3599999985</v>
      </c>
      <c r="E290" s="15">
        <v>1697392.6922346754</v>
      </c>
      <c r="F290" s="240">
        <f>Yhteenveto[[#This Row],[Ikärakenne, laskennallinen kustannus]]+Yhteenveto[[#This Row],[Muut laskennalliset kustannukset ]]</f>
        <v>8483985.0522346739</v>
      </c>
      <c r="G290" s="336">
        <v>1359.93</v>
      </c>
      <c r="H290" s="17">
        <v>8254775.1000000006</v>
      </c>
      <c r="I290" s="353">
        <f>Yhteenveto[[#This Row],[Laskennalliset kustannukset yhteensä]]-Yhteenveto[[#This Row],[Omarahoitusosuus, €]]</f>
        <v>229209.95223467331</v>
      </c>
      <c r="J290" s="36">
        <v>990872.44863189047</v>
      </c>
      <c r="K290" s="37">
        <v>5492045.4870530441</v>
      </c>
      <c r="L290" s="240">
        <f>Yhteenveto[[#This Row],[Valtionosuus omarahoitusosuuden jälkeen (välisumma)]]+Yhteenveto[[#This Row],[Lisäosat yhteensä]]+Yhteenveto[[#This Row],[Valtionosuuteen tehtävät vähennykset ja lisäykset, netto]]</f>
        <v>6712127.8879196085</v>
      </c>
      <c r="M290" s="37">
        <v>1848308.3774716349</v>
      </c>
      <c r="N290" s="315">
        <f>SUM(Yhteenveto[[#This Row],[Valtionosuus ennen verotuloihin perustuvaa valtionosuuksien tasausta]]+Yhteenveto[[#This Row],[Verotuloihin perustuva valtionosuuksien tasaus]])</f>
        <v>8560436.2653912436</v>
      </c>
      <c r="O290" s="251">
        <v>1313012.9657017426</v>
      </c>
      <c r="P290" s="403">
        <f>SUM(Yhteenveto[[#This Row],[Kunnan  peruspalvelujen valtionosuus ]:[Veroperustemuutoksista johtuvien veromenetysten korvaus]])</f>
        <v>9873449.2310929857</v>
      </c>
      <c r="Q290" s="37">
        <v>-114970.91820000003</v>
      </c>
      <c r="R290" s="355">
        <f>+Yhteenveto[[#This Row],[Kunnan  peruspalvelujen valtionosuus ]]+Yhteenveto[[#This Row],[Veroperustemuutoksista johtuvien veromenetysten korvaus]]+Yhteenveto[[#This Row],[Kotikuntakorvaus, netto]]</f>
        <v>9758478.3128929865</v>
      </c>
      <c r="S290" s="11"/>
      <c r="T290"/>
    </row>
    <row r="291" spans="1:20" ht="15">
      <c r="A291" s="35">
        <v>934</v>
      </c>
      <c r="B291" s="13" t="s">
        <v>297</v>
      </c>
      <c r="C291" s="15">
        <v>2756</v>
      </c>
      <c r="D291" s="15">
        <v>3607241.86</v>
      </c>
      <c r="E291" s="15">
        <v>457631.11398479174</v>
      </c>
      <c r="F291" s="240">
        <f>Yhteenveto[[#This Row],[Ikärakenne, laskennallinen kustannus]]+Yhteenveto[[#This Row],[Muut laskennalliset kustannukset ]]</f>
        <v>4064872.9739847914</v>
      </c>
      <c r="G291" s="336">
        <v>1359.93</v>
      </c>
      <c r="H291" s="17">
        <v>3747967.08</v>
      </c>
      <c r="I291" s="353">
        <f>Yhteenveto[[#This Row],[Laskennalliset kustannukset yhteensä]]-Yhteenveto[[#This Row],[Omarahoitusosuus, €]]</f>
        <v>316905.89398479136</v>
      </c>
      <c r="J291" s="36">
        <v>169660.83836196101</v>
      </c>
      <c r="K291" s="37">
        <v>259454.63507219884</v>
      </c>
      <c r="L291" s="240">
        <f>Yhteenveto[[#This Row],[Valtionosuus omarahoitusosuuden jälkeen (välisumma)]]+Yhteenveto[[#This Row],[Lisäosat yhteensä]]+Yhteenveto[[#This Row],[Valtionosuuteen tehtävät vähennykset ja lisäykset, netto]]</f>
        <v>746021.36741895124</v>
      </c>
      <c r="M291" s="37">
        <v>1250088.6551732402</v>
      </c>
      <c r="N291" s="315">
        <f>SUM(Yhteenveto[[#This Row],[Valtionosuus ennen verotuloihin perustuvaa valtionosuuksien tasausta]]+Yhteenveto[[#This Row],[Verotuloihin perustuva valtionosuuksien tasaus]])</f>
        <v>1996110.0225921916</v>
      </c>
      <c r="O291" s="251">
        <v>565563.69020306994</v>
      </c>
      <c r="P291" s="403">
        <f>SUM(Yhteenveto[[#This Row],[Kunnan  peruspalvelujen valtionosuus ]:[Veroperustemuutoksista johtuvien veromenetysten korvaus]])</f>
        <v>2561673.7127952613</v>
      </c>
      <c r="Q291" s="37">
        <v>-2673408.4983000001</v>
      </c>
      <c r="R291" s="355">
        <f>+Yhteenveto[[#This Row],[Kunnan  peruspalvelujen valtionosuus ]]+Yhteenveto[[#This Row],[Veroperustemuutoksista johtuvien veromenetysten korvaus]]+Yhteenveto[[#This Row],[Kotikuntakorvaus, netto]]</f>
        <v>-111734.7855047388</v>
      </c>
      <c r="S291" s="11"/>
      <c r="T291"/>
    </row>
    <row r="292" spans="1:20" ht="15">
      <c r="A292" s="35">
        <v>935</v>
      </c>
      <c r="B292" s="13" t="s">
        <v>298</v>
      </c>
      <c r="C292" s="15">
        <v>3040</v>
      </c>
      <c r="D292" s="15">
        <v>3444619.04</v>
      </c>
      <c r="E292" s="15">
        <v>928414.71923277085</v>
      </c>
      <c r="F292" s="240">
        <f>Yhteenveto[[#This Row],[Ikärakenne, laskennallinen kustannus]]+Yhteenveto[[#This Row],[Muut laskennalliset kustannukset ]]</f>
        <v>4373033.7592327707</v>
      </c>
      <c r="G292" s="336">
        <v>1359.93</v>
      </c>
      <c r="H292" s="17">
        <v>4134187.2</v>
      </c>
      <c r="I292" s="353">
        <f>Yhteenveto[[#This Row],[Laskennalliset kustannukset yhteensä]]-Yhteenveto[[#This Row],[Omarahoitusosuus, €]]</f>
        <v>238846.55923277047</v>
      </c>
      <c r="J292" s="36">
        <v>216977.85337800044</v>
      </c>
      <c r="K292" s="37">
        <v>254409.45663122667</v>
      </c>
      <c r="L292" s="240">
        <f>Yhteenveto[[#This Row],[Valtionosuus omarahoitusosuuden jälkeen (välisumma)]]+Yhteenveto[[#This Row],[Lisäosat yhteensä]]+Yhteenveto[[#This Row],[Valtionosuuteen tehtävät vähennykset ja lisäykset, netto]]</f>
        <v>710233.8692419976</v>
      </c>
      <c r="M292" s="37">
        <v>896706.20118661271</v>
      </c>
      <c r="N292" s="315">
        <f>SUM(Yhteenveto[[#This Row],[Valtionosuus ennen verotuloihin perustuvaa valtionosuuksien tasausta]]+Yhteenveto[[#This Row],[Verotuloihin perustuva valtionosuuksien tasaus]])</f>
        <v>1606940.0704286103</v>
      </c>
      <c r="O292" s="251">
        <v>632603.8478659899</v>
      </c>
      <c r="P292" s="403">
        <f>SUM(Yhteenveto[[#This Row],[Kunnan  peruspalvelujen valtionosuus ]:[Veroperustemuutoksista johtuvien veromenetysten korvaus]])</f>
        <v>2239543.9182946002</v>
      </c>
      <c r="Q292" s="37">
        <v>1278437.9397</v>
      </c>
      <c r="R292" s="355">
        <f>+Yhteenveto[[#This Row],[Kunnan  peruspalvelujen valtionosuus ]]+Yhteenveto[[#This Row],[Veroperustemuutoksista johtuvien veromenetysten korvaus]]+Yhteenveto[[#This Row],[Kotikuntakorvaus, netto]]</f>
        <v>3517981.8579946002</v>
      </c>
      <c r="S292" s="11"/>
      <c r="T292"/>
    </row>
    <row r="293" spans="1:20" ht="15">
      <c r="A293" s="35">
        <v>936</v>
      </c>
      <c r="B293" s="13" t="s">
        <v>299</v>
      </c>
      <c r="C293" s="15">
        <v>6465</v>
      </c>
      <c r="D293" s="15">
        <v>7443300.6699999999</v>
      </c>
      <c r="E293" s="15">
        <v>1619011.3055299004</v>
      </c>
      <c r="F293" s="240">
        <f>Yhteenveto[[#This Row],[Ikärakenne, laskennallinen kustannus]]+Yhteenveto[[#This Row],[Muut laskennalliset kustannukset ]]</f>
        <v>9062311.9755298998</v>
      </c>
      <c r="G293" s="336">
        <v>1359.93</v>
      </c>
      <c r="H293" s="17">
        <v>8791947.4500000011</v>
      </c>
      <c r="I293" s="353">
        <f>Yhteenveto[[#This Row],[Laskennalliset kustannukset yhteensä]]-Yhteenveto[[#This Row],[Omarahoitusosuus, €]]</f>
        <v>270364.5255298987</v>
      </c>
      <c r="J293" s="36">
        <v>833193.74143591605</v>
      </c>
      <c r="K293" s="37">
        <v>2880602.4177537109</v>
      </c>
      <c r="L293" s="240">
        <f>Yhteenveto[[#This Row],[Valtionosuus omarahoitusosuuden jälkeen (välisumma)]]+Yhteenveto[[#This Row],[Lisäosat yhteensä]]+Yhteenveto[[#This Row],[Valtionosuuteen tehtävät vähennykset ja lisäykset, netto]]</f>
        <v>3984160.6847195257</v>
      </c>
      <c r="M293" s="37">
        <v>1661339.4839744729</v>
      </c>
      <c r="N293" s="315">
        <f>SUM(Yhteenveto[[#This Row],[Valtionosuus ennen verotuloihin perustuvaa valtionosuuksien tasausta]]+Yhteenveto[[#This Row],[Verotuloihin perustuva valtionosuuksien tasaus]])</f>
        <v>5645500.1686939988</v>
      </c>
      <c r="O293" s="251">
        <v>1423625.6235486304</v>
      </c>
      <c r="P293" s="403">
        <f>SUM(Yhteenveto[[#This Row],[Kunnan  peruspalvelujen valtionosuus ]:[Veroperustemuutoksista johtuvien veromenetysten korvaus]])</f>
        <v>7069125.7922426295</v>
      </c>
      <c r="Q293" s="37">
        <v>146695.75242</v>
      </c>
      <c r="R293" s="355">
        <f>+Yhteenveto[[#This Row],[Kunnan  peruspalvelujen valtionosuus ]]+Yhteenveto[[#This Row],[Veroperustemuutoksista johtuvien veromenetysten korvaus]]+Yhteenveto[[#This Row],[Kotikuntakorvaus, netto]]</f>
        <v>7215821.5446626293</v>
      </c>
      <c r="S293" s="11"/>
      <c r="T293"/>
    </row>
    <row r="294" spans="1:20" ht="15">
      <c r="A294" s="35">
        <v>946</v>
      </c>
      <c r="B294" s="13" t="s">
        <v>300</v>
      </c>
      <c r="C294" s="15">
        <v>6376</v>
      </c>
      <c r="D294" s="15">
        <v>10231909.66</v>
      </c>
      <c r="E294" s="15">
        <v>3267108.7850150135</v>
      </c>
      <c r="F294" s="240">
        <f>Yhteenveto[[#This Row],[Ikärakenne, laskennallinen kustannus]]+Yhteenveto[[#This Row],[Muut laskennalliset kustannukset ]]</f>
        <v>13499018.445015013</v>
      </c>
      <c r="G294" s="336">
        <v>1359.93</v>
      </c>
      <c r="H294" s="17">
        <v>8670913.6799999997</v>
      </c>
      <c r="I294" s="353">
        <f>Yhteenveto[[#This Row],[Laskennalliset kustannukset yhteensä]]-Yhteenveto[[#This Row],[Omarahoitusosuus, €]]</f>
        <v>4828104.7650150135</v>
      </c>
      <c r="J294" s="36">
        <v>336153.64890579926</v>
      </c>
      <c r="K294" s="37">
        <v>-161447.32312163396</v>
      </c>
      <c r="L294" s="240">
        <f>Yhteenveto[[#This Row],[Valtionosuus omarahoitusosuuden jälkeen (välisumma)]]+Yhteenveto[[#This Row],[Lisäosat yhteensä]]+Yhteenveto[[#This Row],[Valtionosuuteen tehtävät vähennykset ja lisäykset, netto]]</f>
        <v>5002811.090799178</v>
      </c>
      <c r="M294" s="37">
        <v>2025058.1306839082</v>
      </c>
      <c r="N294" s="315">
        <f>SUM(Yhteenveto[[#This Row],[Valtionosuus ennen verotuloihin perustuvaa valtionosuuksien tasausta]]+Yhteenveto[[#This Row],[Verotuloihin perustuva valtionosuuksien tasaus]])</f>
        <v>7027869.2214830862</v>
      </c>
      <c r="O294" s="251">
        <v>1380218.5947131673</v>
      </c>
      <c r="P294" s="403">
        <f>SUM(Yhteenveto[[#This Row],[Kunnan  peruspalvelujen valtionosuus ]:[Veroperustemuutoksista johtuvien veromenetysten korvaus]])</f>
        <v>8408087.8161962535</v>
      </c>
      <c r="Q294" s="37">
        <v>-288870.00947999995</v>
      </c>
      <c r="R294" s="355">
        <f>+Yhteenveto[[#This Row],[Kunnan  peruspalvelujen valtionosuus ]]+Yhteenveto[[#This Row],[Veroperustemuutoksista johtuvien veromenetysten korvaus]]+Yhteenveto[[#This Row],[Kotikuntakorvaus, netto]]</f>
        <v>8119217.806716254</v>
      </c>
      <c r="S294" s="11"/>
      <c r="T294"/>
    </row>
    <row r="295" spans="1:20" ht="15">
      <c r="A295" s="35">
        <v>976</v>
      </c>
      <c r="B295" s="13" t="s">
        <v>301</v>
      </c>
      <c r="C295" s="15">
        <v>3830</v>
      </c>
      <c r="D295" s="15">
        <v>3711961.0399999996</v>
      </c>
      <c r="E295" s="15">
        <v>2104455.2629526407</v>
      </c>
      <c r="F295" s="240">
        <f>Yhteenveto[[#This Row],[Ikärakenne, laskennallinen kustannus]]+Yhteenveto[[#This Row],[Muut laskennalliset kustannukset ]]</f>
        <v>5816416.3029526398</v>
      </c>
      <c r="G295" s="336">
        <v>1359.93</v>
      </c>
      <c r="H295" s="17">
        <v>5208531.9000000004</v>
      </c>
      <c r="I295" s="353">
        <f>Yhteenveto[[#This Row],[Laskennalliset kustannukset yhteensä]]-Yhteenveto[[#This Row],[Omarahoitusosuus, €]]</f>
        <v>607884.40295263939</v>
      </c>
      <c r="J295" s="36">
        <v>1331360.1943130956</v>
      </c>
      <c r="K295" s="37">
        <v>913921.62364599924</v>
      </c>
      <c r="L295" s="240">
        <f>Yhteenveto[[#This Row],[Valtionosuus omarahoitusosuuden jälkeen (välisumma)]]+Yhteenveto[[#This Row],[Lisäosat yhteensä]]+Yhteenveto[[#This Row],[Valtionosuuteen tehtävät vähennykset ja lisäykset, netto]]</f>
        <v>2853166.2209117343</v>
      </c>
      <c r="M295" s="37">
        <v>1988420.3885351236</v>
      </c>
      <c r="N295" s="315">
        <f>SUM(Yhteenveto[[#This Row],[Valtionosuus ennen verotuloihin perustuvaa valtionosuuksien tasausta]]+Yhteenveto[[#This Row],[Verotuloihin perustuva valtionosuuksien tasaus]])</f>
        <v>4841586.6094468581</v>
      </c>
      <c r="O295" s="251">
        <v>829621.10435336339</v>
      </c>
      <c r="P295" s="403">
        <f>SUM(Yhteenveto[[#This Row],[Kunnan  peruspalvelujen valtionosuus ]:[Veroperustemuutoksista johtuvien veromenetysten korvaus]])</f>
        <v>5671207.7138002217</v>
      </c>
      <c r="Q295" s="37">
        <v>-8924.0039999999863</v>
      </c>
      <c r="R295" s="355">
        <f>+Yhteenveto[[#This Row],[Kunnan  peruspalvelujen valtionosuus ]]+Yhteenveto[[#This Row],[Veroperustemuutoksista johtuvien veromenetysten korvaus]]+Yhteenveto[[#This Row],[Kotikuntakorvaus, netto]]</f>
        <v>5662283.709800222</v>
      </c>
      <c r="S295" s="11"/>
      <c r="T295"/>
    </row>
    <row r="296" spans="1:20" ht="15">
      <c r="A296" s="35">
        <v>977</v>
      </c>
      <c r="B296" s="13" t="s">
        <v>302</v>
      </c>
      <c r="C296" s="15">
        <v>15357</v>
      </c>
      <c r="D296" s="15">
        <v>29334482.359999999</v>
      </c>
      <c r="E296" s="15">
        <v>2007300.88774144</v>
      </c>
      <c r="F296" s="240">
        <f>Yhteenveto[[#This Row],[Ikärakenne, laskennallinen kustannus]]+Yhteenveto[[#This Row],[Muut laskennalliset kustannukset ]]</f>
        <v>31341783.247741438</v>
      </c>
      <c r="G296" s="336">
        <v>1359.93</v>
      </c>
      <c r="H296" s="17">
        <v>20884445.010000002</v>
      </c>
      <c r="I296" s="353">
        <f>Yhteenveto[[#This Row],[Laskennalliset kustannukset yhteensä]]-Yhteenveto[[#This Row],[Omarahoitusosuus, €]]</f>
        <v>10457338.237741437</v>
      </c>
      <c r="J296" s="36">
        <v>533619.8567599376</v>
      </c>
      <c r="K296" s="37">
        <v>-1284569.8944755006</v>
      </c>
      <c r="L296" s="240">
        <f>Yhteenveto[[#This Row],[Valtionosuus omarahoitusosuuden jälkeen (välisumma)]]+Yhteenveto[[#This Row],[Lisäosat yhteensä]]+Yhteenveto[[#This Row],[Valtionosuuteen tehtävät vähennykset ja lisäykset, netto]]</f>
        <v>9706388.2000258733</v>
      </c>
      <c r="M296" s="37">
        <v>6534373.957358012</v>
      </c>
      <c r="N296" s="315">
        <f>SUM(Yhteenveto[[#This Row],[Valtionosuus ennen verotuloihin perustuvaa valtionosuuksien tasausta]]+Yhteenveto[[#This Row],[Verotuloihin perustuva valtionosuuksien tasaus]])</f>
        <v>16240762.157383885</v>
      </c>
      <c r="O296" s="251">
        <v>2434887.9310677741</v>
      </c>
      <c r="P296" s="403">
        <f>SUM(Yhteenveto[[#This Row],[Kunnan  peruspalvelujen valtionosuus ]:[Veroperustemuutoksista johtuvien veromenetysten korvaus]])</f>
        <v>18675650.088451661</v>
      </c>
      <c r="Q296" s="37">
        <v>184920.23622000002</v>
      </c>
      <c r="R296" s="355">
        <f>+Yhteenveto[[#This Row],[Kunnan  peruspalvelujen valtionosuus ]]+Yhteenveto[[#This Row],[Veroperustemuutoksista johtuvien veromenetysten korvaus]]+Yhteenveto[[#This Row],[Kotikuntakorvaus, netto]]</f>
        <v>18860570.32467166</v>
      </c>
      <c r="S296" s="11"/>
      <c r="T296"/>
    </row>
    <row r="297" spans="1:20" ht="15">
      <c r="A297" s="35">
        <v>980</v>
      </c>
      <c r="B297" s="13" t="s">
        <v>303</v>
      </c>
      <c r="C297" s="15">
        <v>33533</v>
      </c>
      <c r="D297" s="15">
        <v>64018656.590000004</v>
      </c>
      <c r="E297" s="15">
        <v>4468591.1666531395</v>
      </c>
      <c r="F297" s="240">
        <f>Yhteenveto[[#This Row],[Ikärakenne, laskennallinen kustannus]]+Yhteenveto[[#This Row],[Muut laskennalliset kustannukset ]]</f>
        <v>68487247.756653145</v>
      </c>
      <c r="G297" s="336">
        <v>1359.93</v>
      </c>
      <c r="H297" s="17">
        <v>45602532.690000005</v>
      </c>
      <c r="I297" s="353">
        <f>Yhteenveto[[#This Row],[Laskennalliset kustannukset yhteensä]]-Yhteenveto[[#This Row],[Omarahoitusosuus, €]]</f>
        <v>22884715.06665314</v>
      </c>
      <c r="J297" s="36">
        <v>1102543.0065715131</v>
      </c>
      <c r="K297" s="37">
        <v>-3664918.1408823496</v>
      </c>
      <c r="L297" s="240">
        <f>Yhteenveto[[#This Row],[Valtionosuus omarahoitusosuuden jälkeen (välisumma)]]+Yhteenveto[[#This Row],[Lisäosat yhteensä]]+Yhteenveto[[#This Row],[Valtionosuuteen tehtävät vähennykset ja lisäykset, netto]]</f>
        <v>20322339.932342302</v>
      </c>
      <c r="M297" s="37">
        <v>6639436.9547233703</v>
      </c>
      <c r="N297" s="315">
        <f>SUM(Yhteenveto[[#This Row],[Valtionosuus ennen verotuloihin perustuvaa valtionosuuksien tasausta]]+Yhteenveto[[#This Row],[Verotuloihin perustuva valtionosuuksien tasaus]])</f>
        <v>26961776.887065671</v>
      </c>
      <c r="O297" s="251">
        <v>4320934.4172466155</v>
      </c>
      <c r="P297" s="403">
        <f>SUM(Yhteenveto[[#This Row],[Kunnan  peruspalvelujen valtionosuus ]:[Veroperustemuutoksista johtuvien veromenetysten korvaus]])</f>
        <v>31282711.304312289</v>
      </c>
      <c r="Q297" s="37">
        <v>-1166215.6147319996</v>
      </c>
      <c r="R297" s="355">
        <f>+Yhteenveto[[#This Row],[Kunnan  peruspalvelujen valtionosuus ]]+Yhteenveto[[#This Row],[Veroperustemuutoksista johtuvien veromenetysten korvaus]]+Yhteenveto[[#This Row],[Kotikuntakorvaus, netto]]</f>
        <v>30116495.689580288</v>
      </c>
      <c r="S297" s="11"/>
      <c r="T297"/>
    </row>
    <row r="298" spans="1:20" ht="15">
      <c r="A298" s="35">
        <v>981</v>
      </c>
      <c r="B298" s="13" t="s">
        <v>304</v>
      </c>
      <c r="C298" s="15">
        <v>2282</v>
      </c>
      <c r="D298" s="15">
        <v>2779332.62</v>
      </c>
      <c r="E298" s="15">
        <v>381217.68181623367</v>
      </c>
      <c r="F298" s="240">
        <f>Yhteenveto[[#This Row],[Ikärakenne, laskennallinen kustannus]]+Yhteenveto[[#This Row],[Muut laskennalliset kustannukset ]]</f>
        <v>3160550.3018162339</v>
      </c>
      <c r="G298" s="336">
        <v>1359.93</v>
      </c>
      <c r="H298" s="17">
        <v>3103360.2600000002</v>
      </c>
      <c r="I298" s="353">
        <f>Yhteenveto[[#This Row],[Laskennalliset kustannukset yhteensä]]-Yhteenveto[[#This Row],[Omarahoitusosuus, €]]</f>
        <v>57190.041816233657</v>
      </c>
      <c r="J298" s="36">
        <v>48674.357071680177</v>
      </c>
      <c r="K298" s="37">
        <v>581660.8104983673</v>
      </c>
      <c r="L298" s="240">
        <f>Yhteenveto[[#This Row],[Valtionosuus omarahoitusosuuden jälkeen (välisumma)]]+Yhteenveto[[#This Row],[Lisäosat yhteensä]]+Yhteenveto[[#This Row],[Valtionosuuteen tehtävät vähennykset ja lisäykset, netto]]</f>
        <v>687525.20938628109</v>
      </c>
      <c r="M298" s="37">
        <v>1170099.2440827701</v>
      </c>
      <c r="N298" s="315">
        <f>SUM(Yhteenveto[[#This Row],[Valtionosuus ennen verotuloihin perustuvaa valtionosuuksien tasausta]]+Yhteenveto[[#This Row],[Verotuloihin perustuva valtionosuuksien tasaus]])</f>
        <v>1857624.453469051</v>
      </c>
      <c r="O298" s="251">
        <v>512319.97658165707</v>
      </c>
      <c r="P298" s="403">
        <f>SUM(Yhteenveto[[#This Row],[Kunnan  peruspalvelujen valtionosuus ]:[Veroperustemuutoksista johtuvien veromenetysten korvaus]])</f>
        <v>2369944.4300507084</v>
      </c>
      <c r="Q298" s="37">
        <v>-90727.373999999996</v>
      </c>
      <c r="R298" s="355">
        <f>+Yhteenveto[[#This Row],[Kunnan  peruspalvelujen valtionosuus ]]+Yhteenveto[[#This Row],[Veroperustemuutoksista johtuvien veromenetysten korvaus]]+Yhteenveto[[#This Row],[Kotikuntakorvaus, netto]]</f>
        <v>2279217.0560507085</v>
      </c>
      <c r="S298" s="11"/>
      <c r="T298"/>
    </row>
    <row r="299" spans="1:20" ht="15">
      <c r="A299" s="35">
        <v>989</v>
      </c>
      <c r="B299" s="13" t="s">
        <v>305</v>
      </c>
      <c r="C299" s="15">
        <v>5484</v>
      </c>
      <c r="D299" s="15">
        <v>7277527.8799999999</v>
      </c>
      <c r="E299" s="15">
        <v>1095684.1741075832</v>
      </c>
      <c r="F299" s="240">
        <f>Yhteenveto[[#This Row],[Ikärakenne, laskennallinen kustannus]]+Yhteenveto[[#This Row],[Muut laskennalliset kustannukset ]]</f>
        <v>8373212.0541075831</v>
      </c>
      <c r="G299" s="336">
        <v>1359.93</v>
      </c>
      <c r="H299" s="17">
        <v>7457856.1200000001</v>
      </c>
      <c r="I299" s="353">
        <f>Yhteenveto[[#This Row],[Laskennalliset kustannukset yhteensä]]-Yhteenveto[[#This Row],[Omarahoitusosuus, €]]</f>
        <v>915355.93410758302</v>
      </c>
      <c r="J299" s="36">
        <v>463366.37617439486</v>
      </c>
      <c r="K299" s="37">
        <v>-1663498.7134050964</v>
      </c>
      <c r="L299" s="240">
        <f>Yhteenveto[[#This Row],[Valtionosuus omarahoitusosuuden jälkeen (välisumma)]]+Yhteenveto[[#This Row],[Lisäosat yhteensä]]+Yhteenveto[[#This Row],[Valtionosuuteen tehtävät vähennykset ja lisäykset, netto]]</f>
        <v>-284776.40312311845</v>
      </c>
      <c r="M299" s="37">
        <v>1930641.9294164707</v>
      </c>
      <c r="N299" s="315">
        <f>SUM(Yhteenveto[[#This Row],[Valtionosuus ennen verotuloihin perustuvaa valtionosuuksien tasausta]]+Yhteenveto[[#This Row],[Verotuloihin perustuva valtionosuuksien tasaus]])</f>
        <v>1645865.5262933522</v>
      </c>
      <c r="O299" s="251">
        <v>1159091.2377425532</v>
      </c>
      <c r="P299" s="403">
        <f>SUM(Yhteenveto[[#This Row],[Kunnan  peruspalvelujen valtionosuus ]:[Veroperustemuutoksista johtuvien veromenetysten korvaus]])</f>
        <v>2804956.7640359057</v>
      </c>
      <c r="Q299" s="37">
        <v>202574.89079999999</v>
      </c>
      <c r="R299" s="355">
        <f>+Yhteenveto[[#This Row],[Kunnan  peruspalvelujen valtionosuus ]]+Yhteenveto[[#This Row],[Veroperustemuutoksista johtuvien veromenetysten korvaus]]+Yhteenveto[[#This Row],[Kotikuntakorvaus, netto]]</f>
        <v>3007531.6548359059</v>
      </c>
      <c r="S299" s="11"/>
      <c r="T299"/>
    </row>
    <row r="300" spans="1:20" ht="15">
      <c r="A300" s="35">
        <v>992</v>
      </c>
      <c r="B300" s="13" t="s">
        <v>306</v>
      </c>
      <c r="C300" s="15">
        <v>18318</v>
      </c>
      <c r="D300" s="15">
        <v>26529013.809999999</v>
      </c>
      <c r="E300" s="15">
        <v>3231650.8007742264</v>
      </c>
      <c r="F300" s="240">
        <f>Yhteenveto[[#This Row],[Ikärakenne, laskennallinen kustannus]]+Yhteenveto[[#This Row],[Muut laskennalliset kustannukset ]]</f>
        <v>29760664.610774226</v>
      </c>
      <c r="G300" s="336">
        <v>1359.93</v>
      </c>
      <c r="H300" s="17">
        <v>24911197.740000002</v>
      </c>
      <c r="I300" s="353">
        <f>Yhteenveto[[#This Row],[Laskennalliset kustannukset yhteensä]]-Yhteenveto[[#This Row],[Omarahoitusosuus, €]]</f>
        <v>4849466.8707742244</v>
      </c>
      <c r="J300" s="36">
        <v>540849.95072115422</v>
      </c>
      <c r="K300" s="37">
        <v>5520942.2555095498</v>
      </c>
      <c r="L300" s="240">
        <f>Yhteenveto[[#This Row],[Valtionosuus omarahoitusosuuden jälkeen (välisumma)]]+Yhteenveto[[#This Row],[Lisäosat yhteensä]]+Yhteenveto[[#This Row],[Valtionosuuteen tehtävät vähennykset ja lisäykset, netto]]</f>
        <v>10911259.077004928</v>
      </c>
      <c r="M300" s="37">
        <v>2638297.2242798284</v>
      </c>
      <c r="N300" s="315">
        <f>SUM(Yhteenveto[[#This Row],[Valtionosuus ennen verotuloihin perustuvaa valtionosuuksien tasausta]]+Yhteenveto[[#This Row],[Verotuloihin perustuva valtionosuuksien tasaus]])</f>
        <v>13549556.301284757</v>
      </c>
      <c r="O300" s="251">
        <v>2981917.2262499053</v>
      </c>
      <c r="P300" s="403">
        <f>SUM(Yhteenveto[[#This Row],[Kunnan  peruspalvelujen valtionosuus ]:[Veroperustemuutoksista johtuvien veromenetysten korvaus]])</f>
        <v>16531473.527534662</v>
      </c>
      <c r="Q300" s="37">
        <v>-142635.3306000001</v>
      </c>
      <c r="R300" s="355">
        <f>+Yhteenveto[[#This Row],[Kunnan  peruspalvelujen valtionosuus ]]+Yhteenveto[[#This Row],[Veroperustemuutoksista johtuvien veromenetysten korvaus]]+Yhteenveto[[#This Row],[Kotikuntakorvaus, netto]]</f>
        <v>16388838.196934661</v>
      </c>
      <c r="S300" s="11"/>
      <c r="T300"/>
    </row>
    <row r="301" spans="1:20" ht="15">
      <c r="A301" s="349">
        <v>90000231</v>
      </c>
      <c r="B301" s="13" t="s">
        <v>307</v>
      </c>
      <c r="C301" s="15"/>
      <c r="D301" s="15"/>
      <c r="E301" s="15"/>
      <c r="F301" s="15"/>
      <c r="G301" s="16"/>
      <c r="H301" s="17"/>
      <c r="I301" s="17"/>
      <c r="J301" s="36"/>
      <c r="K301" s="15"/>
      <c r="L301" s="14"/>
      <c r="M301" s="37"/>
      <c r="N301" s="315"/>
      <c r="O301" s="315"/>
      <c r="P301" s="37"/>
      <c r="Q301" s="37">
        <v>1778062.7774820873</v>
      </c>
      <c r="R301" s="355">
        <f>+Yhteenveto[[#This Row],[Kunnan  peruspalvelujen valtionosuus ]]+Yhteenveto[[#This Row],[Veroperustemuutoksista johtuvien veromenetysten korvaus]]+Yhteenveto[[#This Row],[Kotikuntakorvaus, netto]]</f>
        <v>1778062.7774820873</v>
      </c>
      <c r="S301" s="11"/>
      <c r="T301"/>
    </row>
    <row r="302" spans="1:20" ht="15">
      <c r="A302" s="40">
        <v>90000281</v>
      </c>
      <c r="B302" s="30" t="s">
        <v>308</v>
      </c>
      <c r="C302" s="41"/>
      <c r="D302" s="41"/>
      <c r="E302" s="41"/>
      <c r="F302" s="15"/>
      <c r="G302" s="16"/>
      <c r="H302" s="17"/>
      <c r="I302" s="17"/>
      <c r="J302" s="15"/>
      <c r="K302" s="15"/>
      <c r="L302" s="18"/>
      <c r="M302" s="15"/>
      <c r="N302" s="315"/>
      <c r="O302" s="315"/>
      <c r="P302" s="37"/>
      <c r="Q302" s="37">
        <v>2763391.9911239059</v>
      </c>
      <c r="R302" s="355">
        <f>+Yhteenveto[[#This Row],[Kunnan  peruspalvelujen valtionosuus ]]+Yhteenveto[[#This Row],[Veroperustemuutoksista johtuvien veromenetysten korvaus]]+Yhteenveto[[#This Row],[Kotikuntakorvaus, netto]]</f>
        <v>2763391.9911239059</v>
      </c>
      <c r="S302" s="11"/>
      <c r="T302"/>
    </row>
    <row r="303" spans="1:20" ht="15">
      <c r="A303" s="40">
        <v>90000381</v>
      </c>
      <c r="B303" s="30" t="s">
        <v>309</v>
      </c>
      <c r="C303" s="41"/>
      <c r="D303" s="41"/>
      <c r="E303" s="41"/>
      <c r="F303" s="15"/>
      <c r="G303" s="16"/>
      <c r="H303" s="17"/>
      <c r="I303" s="17"/>
      <c r="J303" s="15"/>
      <c r="K303" s="15"/>
      <c r="L303" s="18"/>
      <c r="M303" s="15"/>
      <c r="N303" s="315"/>
      <c r="O303" s="315"/>
      <c r="P303" s="37"/>
      <c r="Q303" s="37">
        <v>1034385.2269296251</v>
      </c>
      <c r="R303" s="355">
        <f>+Yhteenveto[[#This Row],[Kunnan  peruspalvelujen valtionosuus ]]+Yhteenveto[[#This Row],[Veroperustemuutoksista johtuvien veromenetysten korvaus]]+Yhteenveto[[#This Row],[Kotikuntakorvaus, netto]]</f>
        <v>1034385.2269296251</v>
      </c>
      <c r="S303" s="11"/>
      <c r="T303"/>
    </row>
    <row r="304" spans="1:20" ht="15">
      <c r="A304" s="40">
        <v>90000691</v>
      </c>
      <c r="B304" s="30" t="s">
        <v>310</v>
      </c>
      <c r="C304" s="41"/>
      <c r="D304" s="41"/>
      <c r="E304" s="41"/>
      <c r="F304" s="15"/>
      <c r="G304" s="16"/>
      <c r="H304" s="17"/>
      <c r="I304" s="17"/>
      <c r="J304" s="15"/>
      <c r="K304" s="15"/>
      <c r="L304" s="18"/>
      <c r="M304" s="15"/>
      <c r="N304" s="315"/>
      <c r="O304" s="315"/>
      <c r="P304" s="37"/>
      <c r="Q304" s="37">
        <v>2395834.7318003075</v>
      </c>
      <c r="R304" s="355">
        <f>+Yhteenveto[[#This Row],[Kunnan  peruspalvelujen valtionosuus ]]+Yhteenveto[[#This Row],[Veroperustemuutoksista johtuvien veromenetysten korvaus]]+Yhteenveto[[#This Row],[Kotikuntakorvaus, netto]]</f>
        <v>2395834.7318003075</v>
      </c>
      <c r="S304" s="11"/>
      <c r="T304"/>
    </row>
    <row r="305" spans="1:20" ht="15">
      <c r="A305" s="40">
        <v>90000851</v>
      </c>
      <c r="B305" s="30" t="s">
        <v>311</v>
      </c>
      <c r="C305" s="41"/>
      <c r="D305" s="41"/>
      <c r="E305" s="41"/>
      <c r="F305" s="15"/>
      <c r="G305" s="16"/>
      <c r="H305" s="17"/>
      <c r="I305" s="17"/>
      <c r="J305" s="15"/>
      <c r="K305" s="15"/>
      <c r="L305" s="18"/>
      <c r="M305" s="15"/>
      <c r="N305" s="315"/>
      <c r="O305" s="315"/>
      <c r="P305" s="37"/>
      <c r="Q305" s="37">
        <v>4889121.8464472573</v>
      </c>
      <c r="R305" s="355">
        <f>+Yhteenveto[[#This Row],[Kunnan  peruspalvelujen valtionosuus ]]+Yhteenveto[[#This Row],[Veroperustemuutoksista johtuvien veromenetysten korvaus]]+Yhteenveto[[#This Row],[Kotikuntakorvaus, netto]]</f>
        <v>4889121.8464472573</v>
      </c>
      <c r="S305" s="11"/>
      <c r="T305"/>
    </row>
    <row r="306" spans="1:20" ht="15">
      <c r="A306" s="40">
        <v>90000901</v>
      </c>
      <c r="B306" s="30" t="s">
        <v>312</v>
      </c>
      <c r="C306" s="41"/>
      <c r="D306" s="41"/>
      <c r="E306" s="41"/>
      <c r="F306" s="15"/>
      <c r="G306" s="16"/>
      <c r="H306" s="17"/>
      <c r="I306" s="17"/>
      <c r="J306" s="15"/>
      <c r="K306" s="15"/>
      <c r="L306" s="18"/>
      <c r="M306" s="15"/>
      <c r="N306" s="315"/>
      <c r="O306" s="315"/>
      <c r="P306" s="37"/>
      <c r="Q306" s="37">
        <v>4133477.0959668485</v>
      </c>
      <c r="R306" s="355">
        <f>+Yhteenveto[[#This Row],[Kunnan  peruspalvelujen valtionosuus ]]+Yhteenveto[[#This Row],[Veroperustemuutoksista johtuvien veromenetysten korvaus]]+Yhteenveto[[#This Row],[Kotikuntakorvaus, netto]]</f>
        <v>4133477.0959668485</v>
      </c>
      <c r="S306" s="11"/>
      <c r="T306"/>
    </row>
    <row r="307" spans="1:20" ht="15">
      <c r="A307" s="40">
        <v>90001171</v>
      </c>
      <c r="B307" s="30" t="s">
        <v>313</v>
      </c>
      <c r="C307" s="41"/>
      <c r="D307" s="41"/>
      <c r="E307" s="41"/>
      <c r="F307" s="15"/>
      <c r="G307" s="16"/>
      <c r="H307" s="17"/>
      <c r="I307" s="17"/>
      <c r="J307" s="15"/>
      <c r="K307" s="15"/>
      <c r="L307" s="18"/>
      <c r="M307" s="15"/>
      <c r="N307" s="315"/>
      <c r="O307" s="315"/>
      <c r="P307" s="37"/>
      <c r="Q307" s="37">
        <v>1099769.0552910389</v>
      </c>
      <c r="R307" s="355">
        <f>+Yhteenveto[[#This Row],[Kunnan  peruspalvelujen valtionosuus ]]+Yhteenveto[[#This Row],[Veroperustemuutoksista johtuvien veromenetysten korvaus]]+Yhteenveto[[#This Row],[Kotikuntakorvaus, netto]]</f>
        <v>1099769.0552910389</v>
      </c>
      <c r="S307" s="11"/>
      <c r="T307"/>
    </row>
    <row r="308" spans="1:20" ht="15">
      <c r="A308" s="40">
        <v>90001361</v>
      </c>
      <c r="B308" s="30" t="s">
        <v>314</v>
      </c>
      <c r="C308" s="41"/>
      <c r="D308" s="41"/>
      <c r="E308" s="41"/>
      <c r="F308" s="15"/>
      <c r="G308" s="16"/>
      <c r="H308" s="17"/>
      <c r="I308" s="17"/>
      <c r="J308" s="15"/>
      <c r="K308" s="15"/>
      <c r="L308" s="18"/>
      <c r="M308" s="15"/>
      <c r="N308" s="315"/>
      <c r="O308" s="315"/>
      <c r="P308" s="37"/>
      <c r="Q308" s="37">
        <v>3158162.2755701765</v>
      </c>
      <c r="R308" s="355">
        <f>+Yhteenveto[[#This Row],[Kunnan  peruspalvelujen valtionosuus ]]+Yhteenveto[[#This Row],[Veroperustemuutoksista johtuvien veromenetysten korvaus]]+Yhteenveto[[#This Row],[Kotikuntakorvaus, netto]]</f>
        <v>3158162.2755701765</v>
      </c>
      <c r="S308" s="11"/>
      <c r="T308"/>
    </row>
    <row r="309" spans="1:20" ht="15">
      <c r="A309" s="40">
        <v>90001481</v>
      </c>
      <c r="B309" s="30" t="s">
        <v>315</v>
      </c>
      <c r="C309" s="41"/>
      <c r="D309" s="41"/>
      <c r="E309" s="41"/>
      <c r="F309" s="15"/>
      <c r="G309" s="16"/>
      <c r="H309" s="17"/>
      <c r="I309" s="17"/>
      <c r="J309" s="15"/>
      <c r="K309" s="15"/>
      <c r="L309" s="18"/>
      <c r="M309" s="15"/>
      <c r="N309" s="315"/>
      <c r="O309" s="315"/>
      <c r="P309" s="37"/>
      <c r="Q309" s="37">
        <v>6669005.356730218</v>
      </c>
      <c r="R309" s="355">
        <f>+Yhteenveto[[#This Row],[Kunnan  peruspalvelujen valtionosuus ]]+Yhteenveto[[#This Row],[Veroperustemuutoksista johtuvien veromenetysten korvaus]]+Yhteenveto[[#This Row],[Kotikuntakorvaus, netto]]</f>
        <v>6669005.356730218</v>
      </c>
      <c r="S309" s="11"/>
      <c r="T309"/>
    </row>
    <row r="310" spans="1:20" ht="15">
      <c r="A310" s="40">
        <v>90001791</v>
      </c>
      <c r="B310" s="30" t="s">
        <v>316</v>
      </c>
      <c r="C310" s="41"/>
      <c r="D310" s="41"/>
      <c r="E310" s="41"/>
      <c r="F310" s="15"/>
      <c r="G310" s="16"/>
      <c r="H310" s="17"/>
      <c r="I310" s="17"/>
      <c r="J310" s="15"/>
      <c r="K310" s="15"/>
      <c r="L310" s="18"/>
      <c r="M310" s="15"/>
      <c r="N310" s="315"/>
      <c r="O310" s="315"/>
      <c r="P310" s="37"/>
      <c r="Q310" s="37">
        <v>5568873.4611042123</v>
      </c>
      <c r="R310" s="355">
        <f>+Yhteenveto[[#This Row],[Kunnan  peruspalvelujen valtionosuus ]]+Yhteenveto[[#This Row],[Veroperustemuutoksista johtuvien veromenetysten korvaus]]+Yhteenveto[[#This Row],[Kotikuntakorvaus, netto]]</f>
        <v>5568873.4611042123</v>
      </c>
      <c r="S310" s="11"/>
      <c r="T310"/>
    </row>
    <row r="311" spans="1:20" ht="15">
      <c r="A311" s="40">
        <v>90001801</v>
      </c>
      <c r="B311" s="30" t="s">
        <v>317</v>
      </c>
      <c r="C311" s="41"/>
      <c r="D311" s="41"/>
      <c r="E311" s="41"/>
      <c r="F311" s="15"/>
      <c r="G311" s="16"/>
      <c r="H311" s="17"/>
      <c r="I311" s="17"/>
      <c r="J311" s="15"/>
      <c r="K311" s="15"/>
      <c r="L311" s="18"/>
      <c r="M311" s="15"/>
      <c r="N311" s="315"/>
      <c r="O311" s="315"/>
      <c r="P311" s="37"/>
      <c r="Q311" s="37">
        <v>4581947.7499885317</v>
      </c>
      <c r="R311" s="355">
        <f>+Yhteenveto[[#This Row],[Kunnan  peruspalvelujen valtionosuus ]]+Yhteenveto[[#This Row],[Veroperustemuutoksista johtuvien veromenetysten korvaus]]+Yhteenveto[[#This Row],[Kotikuntakorvaus, netto]]</f>
        <v>4581947.7499885317</v>
      </c>
      <c r="S311" s="11"/>
      <c r="T311"/>
    </row>
    <row r="312" spans="1:20" ht="15">
      <c r="A312" s="40">
        <v>90002401</v>
      </c>
      <c r="B312" s="30" t="s">
        <v>318</v>
      </c>
      <c r="C312" s="41"/>
      <c r="D312" s="41"/>
      <c r="E312" s="41"/>
      <c r="F312" s="15"/>
      <c r="G312" s="16"/>
      <c r="H312" s="17"/>
      <c r="I312" s="17"/>
      <c r="J312" s="15"/>
      <c r="K312" s="15"/>
      <c r="L312" s="18"/>
      <c r="M312" s="15"/>
      <c r="N312" s="315"/>
      <c r="O312" s="315"/>
      <c r="P312" s="37"/>
      <c r="Q312" s="37">
        <v>5002842.538552572</v>
      </c>
      <c r="R312" s="355">
        <f>+Yhteenveto[[#This Row],[Kunnan  peruspalvelujen valtionosuus ]]+Yhteenveto[[#This Row],[Veroperustemuutoksista johtuvien veromenetysten korvaus]]+Yhteenveto[[#This Row],[Kotikuntakorvaus, netto]]</f>
        <v>5002842.538552572</v>
      </c>
      <c r="S312" s="11"/>
      <c r="T312"/>
    </row>
    <row r="313" spans="1:20" ht="15">
      <c r="A313" s="40">
        <v>90003031</v>
      </c>
      <c r="B313" s="30" t="s">
        <v>319</v>
      </c>
      <c r="C313" s="41"/>
      <c r="D313" s="41"/>
      <c r="E313" s="41"/>
      <c r="F313" s="15"/>
      <c r="G313" s="16"/>
      <c r="H313" s="17"/>
      <c r="I313" s="17"/>
      <c r="J313" s="15"/>
      <c r="K313" s="15"/>
      <c r="L313" s="18"/>
      <c r="M313" s="15"/>
      <c r="N313" s="315"/>
      <c r="O313" s="315"/>
      <c r="P313" s="37"/>
      <c r="Q313" s="37">
        <v>5268441.6637498802</v>
      </c>
      <c r="R313" s="355">
        <f>+Yhteenveto[[#This Row],[Kunnan  peruspalvelujen valtionosuus ]]+Yhteenveto[[#This Row],[Veroperustemuutoksista johtuvien veromenetysten korvaus]]+Yhteenveto[[#This Row],[Kotikuntakorvaus, netto]]</f>
        <v>5268441.6637498802</v>
      </c>
      <c r="S313" s="11"/>
      <c r="T313"/>
    </row>
    <row r="314" spans="1:20" ht="15">
      <c r="A314" s="40">
        <v>90003241</v>
      </c>
      <c r="B314" s="30" t="s">
        <v>320</v>
      </c>
      <c r="C314" s="41"/>
      <c r="D314" s="41"/>
      <c r="E314" s="41"/>
      <c r="F314" s="15"/>
      <c r="G314" s="16"/>
      <c r="H314" s="17"/>
      <c r="I314" s="17"/>
      <c r="J314" s="15"/>
      <c r="K314" s="15"/>
      <c r="L314" s="18"/>
      <c r="M314" s="15"/>
      <c r="N314" s="315"/>
      <c r="O314" s="315"/>
      <c r="P314" s="37"/>
      <c r="Q314" s="37">
        <v>5870756.61979842</v>
      </c>
      <c r="R314" s="355">
        <f>+Yhteenveto[[#This Row],[Kunnan  peruspalvelujen valtionosuus ]]+Yhteenveto[[#This Row],[Veroperustemuutoksista johtuvien veromenetysten korvaus]]+Yhteenveto[[#This Row],[Kotikuntakorvaus, netto]]</f>
        <v>5870756.61979842</v>
      </c>
      <c r="S314" s="11"/>
      <c r="T314"/>
    </row>
    <row r="315" spans="1:20" ht="15">
      <c r="A315" s="40">
        <v>90003941</v>
      </c>
      <c r="B315" s="30" t="s">
        <v>321</v>
      </c>
      <c r="C315" s="41"/>
      <c r="D315" s="41"/>
      <c r="E315" s="41"/>
      <c r="F315" s="15"/>
      <c r="G315" s="16"/>
      <c r="H315" s="17"/>
      <c r="I315" s="17"/>
      <c r="J315" s="15"/>
      <c r="K315" s="15"/>
      <c r="L315" s="18"/>
      <c r="M315" s="15"/>
      <c r="N315" s="315"/>
      <c r="O315" s="315"/>
      <c r="P315" s="37"/>
      <c r="Q315" s="37">
        <v>3901984.9622566262</v>
      </c>
      <c r="R315" s="355">
        <f>+Yhteenveto[[#This Row],[Kunnan  peruspalvelujen valtionosuus ]]+Yhteenveto[[#This Row],[Veroperustemuutoksista johtuvien veromenetysten korvaus]]+Yhteenveto[[#This Row],[Kotikuntakorvaus, netto]]</f>
        <v>3901984.9622566262</v>
      </c>
      <c r="S315" s="11"/>
      <c r="T315"/>
    </row>
    <row r="316" spans="1:20" s="50" customFormat="1" ht="15">
      <c r="A316" s="42">
        <v>90004041</v>
      </c>
      <c r="B316" s="43" t="s">
        <v>1070</v>
      </c>
      <c r="C316" s="44"/>
      <c r="D316" s="44"/>
      <c r="E316" s="44"/>
      <c r="F316" s="15"/>
      <c r="G316" s="45"/>
      <c r="H316" s="46"/>
      <c r="I316" s="46"/>
      <c r="J316" s="15"/>
      <c r="K316" s="15"/>
      <c r="L316" s="47"/>
      <c r="M316" s="15"/>
      <c r="N316" s="315"/>
      <c r="O316" s="315"/>
      <c r="P316" s="37"/>
      <c r="Q316" s="37">
        <v>7654479.7065060232</v>
      </c>
      <c r="R316" s="355">
        <f>+Yhteenveto[[#This Row],[Kunnan  peruspalvelujen valtionosuus ]]+Yhteenveto[[#This Row],[Veroperustemuutoksista johtuvien veromenetysten korvaus]]+Yhteenveto[[#This Row],[Kotikuntakorvaus, netto]]</f>
        <v>7654479.7065060232</v>
      </c>
      <c r="S316" s="49"/>
    </row>
    <row r="317" spans="1:20" s="50" customFormat="1" ht="15">
      <c r="A317" s="51">
        <v>90004201</v>
      </c>
      <c r="B317" s="43" t="s">
        <v>322</v>
      </c>
      <c r="C317" s="44"/>
      <c r="D317" s="44"/>
      <c r="E317" s="44"/>
      <c r="F317" s="15"/>
      <c r="G317" s="45"/>
      <c r="H317" s="46"/>
      <c r="I317" s="46"/>
      <c r="J317" s="15"/>
      <c r="K317" s="15"/>
      <c r="L317" s="47"/>
      <c r="M317" s="15"/>
      <c r="N317" s="315"/>
      <c r="O317" s="315"/>
      <c r="P317" s="37"/>
      <c r="Q317" s="37">
        <v>5886721.594537057</v>
      </c>
      <c r="R317" s="355">
        <f>+Yhteenveto[[#This Row],[Kunnan  peruspalvelujen valtionosuus ]]+Yhteenveto[[#This Row],[Veroperustemuutoksista johtuvien veromenetysten korvaus]]+Yhteenveto[[#This Row],[Kotikuntakorvaus, netto]]</f>
        <v>5886721.594537057</v>
      </c>
      <c r="S317" s="49"/>
    </row>
    <row r="318" spans="1:20" ht="15">
      <c r="A318" s="40">
        <v>90004951</v>
      </c>
      <c r="B318" s="30" t="s">
        <v>323</v>
      </c>
      <c r="C318" s="41"/>
      <c r="D318" s="41"/>
      <c r="E318" s="41"/>
      <c r="F318" s="15"/>
      <c r="G318" s="16"/>
      <c r="H318" s="17"/>
      <c r="I318" s="17"/>
      <c r="J318" s="15"/>
      <c r="K318" s="15"/>
      <c r="L318" s="18"/>
      <c r="M318" s="15"/>
      <c r="N318" s="315"/>
      <c r="O318" s="315"/>
      <c r="P318" s="37"/>
      <c r="Q318" s="37">
        <v>1904113.5098503185</v>
      </c>
      <c r="R318" s="355">
        <f>+Yhteenveto[[#This Row],[Kunnan  peruspalvelujen valtionosuus ]]+Yhteenveto[[#This Row],[Veroperustemuutoksista johtuvien veromenetysten korvaus]]+Yhteenveto[[#This Row],[Kotikuntakorvaus, netto]]</f>
        <v>1904113.5098503185</v>
      </c>
      <c r="S318" s="11"/>
      <c r="T318"/>
    </row>
    <row r="319" spans="1:20" ht="15">
      <c r="A319" s="40">
        <v>90004961</v>
      </c>
      <c r="B319" s="30" t="s">
        <v>324</v>
      </c>
      <c r="C319" s="41"/>
      <c r="D319" s="41"/>
      <c r="E319" s="41"/>
      <c r="F319" s="15"/>
      <c r="G319" s="16"/>
      <c r="H319" s="17"/>
      <c r="I319" s="17"/>
      <c r="J319" s="15"/>
      <c r="K319" s="15"/>
      <c r="L319" s="18"/>
      <c r="M319" s="15"/>
      <c r="N319" s="315"/>
      <c r="O319" s="315"/>
      <c r="P319" s="37"/>
      <c r="Q319" s="37">
        <v>3872086.9186551808</v>
      </c>
      <c r="R319" s="355">
        <f>+Yhteenveto[[#This Row],[Kunnan  peruspalvelujen valtionosuus ]]+Yhteenveto[[#This Row],[Veroperustemuutoksista johtuvien veromenetysten korvaus]]+Yhteenveto[[#This Row],[Kotikuntakorvaus, netto]]</f>
        <v>3872086.9186551808</v>
      </c>
      <c r="S319" s="11"/>
      <c r="T319"/>
    </row>
    <row r="320" spans="1:20" ht="15">
      <c r="A320" s="40">
        <v>90006471</v>
      </c>
      <c r="B320" s="30" t="s">
        <v>325</v>
      </c>
      <c r="C320" s="41"/>
      <c r="D320" s="41"/>
      <c r="E320" s="41"/>
      <c r="F320" s="15"/>
      <c r="G320" s="16"/>
      <c r="H320" s="17"/>
      <c r="I320" s="17"/>
      <c r="J320" s="15"/>
      <c r="K320" s="15"/>
      <c r="L320" s="18"/>
      <c r="M320" s="15"/>
      <c r="N320" s="315"/>
      <c r="O320" s="315"/>
      <c r="P320" s="37"/>
      <c r="Q320" s="37">
        <v>5236511.7142726071</v>
      </c>
      <c r="R320" s="355">
        <f>+Yhteenveto[[#This Row],[Kunnan  peruspalvelujen valtionosuus ]]+Yhteenveto[[#This Row],[Veroperustemuutoksista johtuvien veromenetysten korvaus]]+Yhteenveto[[#This Row],[Kotikuntakorvaus, netto]]</f>
        <v>5236511.7142726071</v>
      </c>
      <c r="S320" s="11"/>
      <c r="T320"/>
    </row>
    <row r="321" spans="1:20" ht="15">
      <c r="A321" s="40">
        <v>90007291</v>
      </c>
      <c r="B321" s="30" t="s">
        <v>326</v>
      </c>
      <c r="C321" s="41"/>
      <c r="D321" s="41"/>
      <c r="E321" s="41"/>
      <c r="F321" s="15"/>
      <c r="G321" s="16"/>
      <c r="H321" s="17"/>
      <c r="I321" s="17"/>
      <c r="J321" s="15"/>
      <c r="K321" s="15"/>
      <c r="L321" s="18"/>
      <c r="M321" s="15"/>
      <c r="N321" s="315"/>
      <c r="O321" s="315"/>
      <c r="P321" s="37"/>
      <c r="Q321" s="37">
        <v>4615111.3566046972</v>
      </c>
      <c r="R321" s="355">
        <f>+Yhteenveto[[#This Row],[Kunnan  peruspalvelujen valtionosuus ]]+Yhteenveto[[#This Row],[Veroperustemuutoksista johtuvien veromenetysten korvaus]]+Yhteenveto[[#This Row],[Kotikuntakorvaus, netto]]</f>
        <v>4615111.3566046972</v>
      </c>
      <c r="S321" s="11"/>
      <c r="T321"/>
    </row>
    <row r="322" spans="1:20" ht="15">
      <c r="A322" s="40">
        <v>90008441</v>
      </c>
      <c r="B322" s="30" t="s">
        <v>327</v>
      </c>
      <c r="C322" s="41"/>
      <c r="D322" s="41"/>
      <c r="E322" s="41"/>
      <c r="F322" s="15"/>
      <c r="G322" s="16"/>
      <c r="H322" s="17"/>
      <c r="I322" s="17"/>
      <c r="J322" s="15"/>
      <c r="K322" s="15"/>
      <c r="L322" s="18"/>
      <c r="M322" s="15"/>
      <c r="N322" s="315"/>
      <c r="O322" s="315"/>
      <c r="P322" s="37"/>
      <c r="Q322" s="37">
        <v>3901259.281586688</v>
      </c>
      <c r="R322" s="355">
        <f>+Yhteenveto[[#This Row],[Kunnan  peruspalvelujen valtionosuus ]]+Yhteenveto[[#This Row],[Veroperustemuutoksista johtuvien veromenetysten korvaus]]+Yhteenveto[[#This Row],[Kotikuntakorvaus, netto]]</f>
        <v>3901259.281586688</v>
      </c>
      <c r="S322" s="11"/>
      <c r="T322"/>
    </row>
    <row r="323" spans="1:20" ht="15">
      <c r="A323" s="40">
        <v>90031161</v>
      </c>
      <c r="B323" s="30" t="s">
        <v>328</v>
      </c>
      <c r="C323" s="41"/>
      <c r="D323" s="41"/>
      <c r="E323" s="41"/>
      <c r="F323" s="15"/>
      <c r="G323" s="16"/>
      <c r="H323" s="17"/>
      <c r="I323" s="17"/>
      <c r="J323" s="15"/>
      <c r="K323" s="15"/>
      <c r="L323" s="18"/>
      <c r="M323" s="15"/>
      <c r="N323" s="315"/>
      <c r="O323" s="315"/>
      <c r="P323" s="37"/>
      <c r="Q323" s="37">
        <v>925170.28610395617</v>
      </c>
      <c r="R323" s="355">
        <f>+Yhteenveto[[#This Row],[Kunnan  peruspalvelujen valtionosuus ]]+Yhteenveto[[#This Row],[Veroperustemuutoksista johtuvien veromenetysten korvaus]]+Yhteenveto[[#This Row],[Kotikuntakorvaus, netto]]</f>
        <v>925170.28610395617</v>
      </c>
      <c r="S323" s="11"/>
      <c r="T323"/>
    </row>
    <row r="324" spans="1:20" ht="15">
      <c r="A324" s="40">
        <v>90032731</v>
      </c>
      <c r="B324" s="30" t="s">
        <v>329</v>
      </c>
      <c r="C324" s="41"/>
      <c r="D324" s="41"/>
      <c r="E324" s="41"/>
      <c r="F324" s="15"/>
      <c r="G324" s="16"/>
      <c r="H324" s="17"/>
      <c r="I324" s="17"/>
      <c r="J324" s="15"/>
      <c r="K324" s="15"/>
      <c r="L324" s="18"/>
      <c r="M324" s="15"/>
      <c r="N324" s="315"/>
      <c r="O324" s="315"/>
      <c r="P324" s="37"/>
      <c r="Q324" s="37">
        <v>461532.9060805678</v>
      </c>
      <c r="R324" s="355">
        <f>+Yhteenveto[[#This Row],[Kunnan  peruspalvelujen valtionosuus ]]+Yhteenveto[[#This Row],[Veroperustemuutoksista johtuvien veromenetysten korvaus]]+Yhteenveto[[#This Row],[Kotikuntakorvaus, netto]]</f>
        <v>461532.9060805678</v>
      </c>
      <c r="S324" s="11"/>
      <c r="T324"/>
    </row>
    <row r="325" spans="1:20" ht="15">
      <c r="A325" s="40">
        <v>90033141</v>
      </c>
      <c r="B325" s="30" t="s">
        <v>330</v>
      </c>
      <c r="C325" s="41"/>
      <c r="D325" s="41"/>
      <c r="E325" s="41"/>
      <c r="F325" s="15"/>
      <c r="G325" s="16"/>
      <c r="H325" s="17"/>
      <c r="I325" s="17"/>
      <c r="J325" s="15"/>
      <c r="K325" s="15"/>
      <c r="L325" s="18"/>
      <c r="M325" s="15"/>
      <c r="N325" s="315"/>
      <c r="O325" s="315"/>
      <c r="P325" s="37"/>
      <c r="Q325" s="37">
        <v>142233.41130784797</v>
      </c>
      <c r="R325" s="355">
        <f>+Yhteenveto[[#This Row],[Kunnan  peruspalvelujen valtionosuus ]]+Yhteenveto[[#This Row],[Veroperustemuutoksista johtuvien veromenetysten korvaus]]+Yhteenveto[[#This Row],[Kotikuntakorvaus, netto]]</f>
        <v>142233.41130784797</v>
      </c>
      <c r="S325" s="11"/>
      <c r="T325"/>
    </row>
    <row r="326" spans="1:20" ht="15">
      <c r="A326" s="40">
        <v>90034021</v>
      </c>
      <c r="B326" s="30" t="s">
        <v>719</v>
      </c>
      <c r="C326" s="41"/>
      <c r="D326" s="41"/>
      <c r="E326" s="41"/>
      <c r="F326" s="15"/>
      <c r="G326" s="16"/>
      <c r="H326" s="17"/>
      <c r="I326" s="17"/>
      <c r="J326" s="15"/>
      <c r="K326" s="15"/>
      <c r="L326" s="18"/>
      <c r="M326" s="15"/>
      <c r="N326" s="315"/>
      <c r="O326" s="315"/>
      <c r="P326" s="37"/>
      <c r="Q326" s="37">
        <v>5700947.3430329282</v>
      </c>
      <c r="R326" s="355">
        <f>+Yhteenveto[[#This Row],[Kunnan  peruspalvelujen valtionosuus ]]+Yhteenveto[[#This Row],[Veroperustemuutoksista johtuvien veromenetysten korvaus]]+Yhteenveto[[#This Row],[Kotikuntakorvaus, netto]]</f>
        <v>5700947.3430329282</v>
      </c>
      <c r="S326" s="11"/>
      <c r="T326"/>
    </row>
    <row r="327" spans="1:20" ht="15">
      <c r="A327" s="40">
        <v>90034091</v>
      </c>
      <c r="B327" s="30" t="s">
        <v>331</v>
      </c>
      <c r="C327" s="41"/>
      <c r="D327" s="41"/>
      <c r="E327" s="41"/>
      <c r="F327" s="15"/>
      <c r="G327" s="16"/>
      <c r="H327" s="17"/>
      <c r="I327" s="17"/>
      <c r="J327" s="15"/>
      <c r="K327" s="15"/>
      <c r="L327" s="18"/>
      <c r="M327" s="15"/>
      <c r="N327" s="315"/>
      <c r="O327" s="315"/>
      <c r="P327" s="37"/>
      <c r="Q327" s="37">
        <v>432578.24735004175</v>
      </c>
      <c r="R327" s="355">
        <f>+Yhteenveto[[#This Row],[Kunnan  peruspalvelujen valtionosuus ]]+Yhteenveto[[#This Row],[Veroperustemuutoksista johtuvien veromenetysten korvaus]]+Yhteenveto[[#This Row],[Kotikuntakorvaus, netto]]</f>
        <v>432578.24735004175</v>
      </c>
      <c r="S327" s="11"/>
      <c r="T327"/>
    </row>
    <row r="328" spans="1:20" ht="15">
      <c r="A328" s="40">
        <v>90034101</v>
      </c>
      <c r="B328" s="30" t="s">
        <v>332</v>
      </c>
      <c r="C328" s="41"/>
      <c r="D328" s="41"/>
      <c r="E328" s="41"/>
      <c r="F328" s="15"/>
      <c r="G328" s="16"/>
      <c r="H328" s="17"/>
      <c r="I328" s="17"/>
      <c r="J328" s="15"/>
      <c r="K328" s="15"/>
      <c r="L328" s="18"/>
      <c r="M328" s="15"/>
      <c r="N328" s="315"/>
      <c r="O328" s="315"/>
      <c r="P328" s="37"/>
      <c r="Q328" s="37">
        <v>653330.30714518146</v>
      </c>
      <c r="R328" s="355">
        <f>+Yhteenveto[[#This Row],[Kunnan  peruspalvelujen valtionosuus ]]+Yhteenveto[[#This Row],[Veroperustemuutoksista johtuvien veromenetysten korvaus]]+Yhteenveto[[#This Row],[Kotikuntakorvaus, netto]]</f>
        <v>653330.30714518146</v>
      </c>
      <c r="S328" s="11"/>
      <c r="T328"/>
    </row>
    <row r="329" spans="1:20" ht="15">
      <c r="A329" s="40">
        <v>90035101</v>
      </c>
      <c r="B329" s="30" t="s">
        <v>333</v>
      </c>
      <c r="C329" s="41"/>
      <c r="D329" s="41"/>
      <c r="E329" s="41"/>
      <c r="F329" s="15"/>
      <c r="G329" s="16"/>
      <c r="H329" s="17"/>
      <c r="I329" s="17"/>
      <c r="J329" s="15"/>
      <c r="K329" s="15"/>
      <c r="L329" s="18"/>
      <c r="M329" s="15"/>
      <c r="N329" s="315"/>
      <c r="O329" s="315"/>
      <c r="P329" s="37"/>
      <c r="Q329" s="37">
        <v>2761487.8050459865</v>
      </c>
      <c r="R329" s="355">
        <f>+Yhteenveto[[#This Row],[Kunnan  peruspalvelujen valtionosuus ]]+Yhteenveto[[#This Row],[Veroperustemuutoksista johtuvien veromenetysten korvaus]]+Yhteenveto[[#This Row],[Kotikuntakorvaus, netto]]</f>
        <v>2761487.8050459865</v>
      </c>
      <c r="S329" s="11"/>
      <c r="T329"/>
    </row>
    <row r="330" spans="1:20" ht="15">
      <c r="A330" s="40">
        <v>90035401</v>
      </c>
      <c r="B330" s="30" t="s">
        <v>334</v>
      </c>
      <c r="C330" s="41"/>
      <c r="D330" s="41"/>
      <c r="E330" s="41"/>
      <c r="F330" s="15"/>
      <c r="G330" s="16"/>
      <c r="H330" s="17"/>
      <c r="I330" s="17"/>
      <c r="J330" s="15"/>
      <c r="K330" s="15"/>
      <c r="L330" s="18"/>
      <c r="M330" s="15"/>
      <c r="N330" s="315"/>
      <c r="O330" s="315"/>
      <c r="P330" s="37"/>
      <c r="Q330" s="37">
        <v>1767758.1119689678</v>
      </c>
      <c r="R330" s="355">
        <f>+Yhteenveto[[#This Row],[Kunnan  peruspalvelujen valtionosuus ]]+Yhteenveto[[#This Row],[Veroperustemuutoksista johtuvien veromenetysten korvaus]]+Yhteenveto[[#This Row],[Kotikuntakorvaus, netto]]</f>
        <v>1767758.1119689678</v>
      </c>
      <c r="S330" s="11"/>
      <c r="T330"/>
    </row>
    <row r="331" spans="1:20" ht="15">
      <c r="A331" s="40">
        <v>90035411</v>
      </c>
      <c r="B331" s="30" t="s">
        <v>335</v>
      </c>
      <c r="C331" s="41"/>
      <c r="D331" s="41"/>
      <c r="E331" s="41"/>
      <c r="F331" s="15"/>
      <c r="G331" s="16"/>
      <c r="H331" s="17"/>
      <c r="I331" s="17"/>
      <c r="J331" s="15"/>
      <c r="K331" s="15"/>
      <c r="L331" s="18"/>
      <c r="M331" s="15"/>
      <c r="N331" s="315"/>
      <c r="O331" s="315"/>
      <c r="P331" s="37"/>
      <c r="Q331" s="37">
        <v>1429373.2155768785</v>
      </c>
      <c r="R331" s="355">
        <f>+Yhteenveto[[#This Row],[Kunnan  peruspalvelujen valtionosuus ]]+Yhteenveto[[#This Row],[Veroperustemuutoksista johtuvien veromenetysten korvaus]]+Yhteenveto[[#This Row],[Kotikuntakorvaus, netto]]</f>
        <v>1429373.2155768785</v>
      </c>
      <c r="S331" s="11"/>
      <c r="T331"/>
    </row>
    <row r="332" spans="1:20" ht="15">
      <c r="A332" s="40">
        <v>90035421</v>
      </c>
      <c r="B332" s="30" t="s">
        <v>336</v>
      </c>
      <c r="C332" s="41"/>
      <c r="D332" s="41"/>
      <c r="E332" s="41"/>
      <c r="F332" s="15"/>
      <c r="G332" s="16"/>
      <c r="H332" s="17"/>
      <c r="I332" s="17"/>
      <c r="J332" s="15"/>
      <c r="K332" s="15"/>
      <c r="L332" s="18"/>
      <c r="M332" s="15"/>
      <c r="N332" s="315"/>
      <c r="O332" s="315"/>
      <c r="P332" s="37"/>
      <c r="Q332" s="37">
        <v>835258.45109863812</v>
      </c>
      <c r="R332" s="355">
        <f>+Yhteenveto[[#This Row],[Kunnan  peruspalvelujen valtionosuus ]]+Yhteenveto[[#This Row],[Veroperustemuutoksista johtuvien veromenetysten korvaus]]+Yhteenveto[[#This Row],[Kotikuntakorvaus, netto]]</f>
        <v>835258.45109863812</v>
      </c>
      <c r="S332" s="11"/>
      <c r="T332"/>
    </row>
    <row r="333" spans="1:20" ht="15">
      <c r="A333" s="40">
        <v>90035431</v>
      </c>
      <c r="B333" s="30" t="s">
        <v>337</v>
      </c>
      <c r="C333" s="41"/>
      <c r="D333" s="41"/>
      <c r="E333" s="41"/>
      <c r="F333" s="15"/>
      <c r="G333" s="16"/>
      <c r="H333" s="17"/>
      <c r="I333" s="17"/>
      <c r="J333" s="15"/>
      <c r="K333" s="15"/>
      <c r="L333" s="18"/>
      <c r="M333" s="15"/>
      <c r="N333" s="315"/>
      <c r="O333" s="315"/>
      <c r="P333" s="37"/>
      <c r="Q333" s="37">
        <v>1082425.2872795209</v>
      </c>
      <c r="R333" s="355">
        <f>+Yhteenveto[[#This Row],[Kunnan  peruspalvelujen valtionosuus ]]+Yhteenveto[[#This Row],[Veroperustemuutoksista johtuvien veromenetysten korvaus]]+Yhteenveto[[#This Row],[Kotikuntakorvaus, netto]]</f>
        <v>1082425.2872795209</v>
      </c>
      <c r="S333" s="11"/>
      <c r="T333"/>
    </row>
    <row r="334" spans="1:20" ht="15">
      <c r="A334" s="40">
        <v>90035441</v>
      </c>
      <c r="B334" s="30" t="s">
        <v>338</v>
      </c>
      <c r="C334" s="41"/>
      <c r="D334" s="41"/>
      <c r="E334" s="41"/>
      <c r="F334" s="15"/>
      <c r="G334" s="16"/>
      <c r="H334" s="17"/>
      <c r="I334" s="17"/>
      <c r="J334" s="15"/>
      <c r="K334" s="15"/>
      <c r="L334" s="18"/>
      <c r="M334" s="15"/>
      <c r="N334" s="315"/>
      <c r="O334" s="315"/>
      <c r="P334" s="37"/>
      <c r="Q334" s="37">
        <v>1638006.4081840536</v>
      </c>
      <c r="R334" s="355">
        <f>+Yhteenveto[[#This Row],[Kunnan  peruspalvelujen valtionosuus ]]+Yhteenveto[[#This Row],[Veroperustemuutoksista johtuvien veromenetysten korvaus]]+Yhteenveto[[#This Row],[Kotikuntakorvaus, netto]]</f>
        <v>1638006.4081840536</v>
      </c>
      <c r="S334" s="11"/>
      <c r="T334"/>
    </row>
    <row r="335" spans="1:20" ht="15">
      <c r="A335" s="40">
        <v>90035451</v>
      </c>
      <c r="B335" s="30" t="s">
        <v>339</v>
      </c>
      <c r="C335" s="41"/>
      <c r="D335" s="41"/>
      <c r="E335" s="41"/>
      <c r="F335" s="15"/>
      <c r="G335" s="16"/>
      <c r="H335" s="17"/>
      <c r="I335" s="17"/>
      <c r="J335" s="15"/>
      <c r="K335" s="15"/>
      <c r="L335" s="18"/>
      <c r="M335" s="15"/>
      <c r="N335" s="315"/>
      <c r="O335" s="315"/>
      <c r="P335" s="37"/>
      <c r="Q335" s="37">
        <v>876622.24928510387</v>
      </c>
      <c r="R335" s="355">
        <f>+Yhteenveto[[#This Row],[Kunnan  peruspalvelujen valtionosuus ]]+Yhteenveto[[#This Row],[Veroperustemuutoksista johtuvien veromenetysten korvaus]]+Yhteenveto[[#This Row],[Kotikuntakorvaus, netto]]</f>
        <v>876622.24928510387</v>
      </c>
      <c r="S335" s="11"/>
      <c r="T335"/>
    </row>
    <row r="336" spans="1:20" ht="15">
      <c r="A336" s="40">
        <v>90035461</v>
      </c>
      <c r="B336" s="30" t="s">
        <v>1071</v>
      </c>
      <c r="C336" s="41"/>
      <c r="D336" s="41"/>
      <c r="E336" s="41"/>
      <c r="F336" s="15"/>
      <c r="G336" s="16"/>
      <c r="H336" s="17"/>
      <c r="I336" s="17"/>
      <c r="J336" s="15"/>
      <c r="K336" s="15"/>
      <c r="L336" s="18"/>
      <c r="M336" s="15"/>
      <c r="N336" s="315"/>
      <c r="O336" s="315"/>
      <c r="P336" s="37"/>
      <c r="Q336" s="37">
        <v>1376906.5031403613</v>
      </c>
      <c r="R336" s="355">
        <f>+Yhteenveto[[#This Row],[Kunnan  peruspalvelujen valtionosuus ]]+Yhteenveto[[#This Row],[Veroperustemuutoksista johtuvien veromenetysten korvaus]]+Yhteenveto[[#This Row],[Kotikuntakorvaus, netto]]</f>
        <v>1376906.5031403613</v>
      </c>
      <c r="S336" s="11"/>
      <c r="T336"/>
    </row>
    <row r="337" spans="1:20" ht="15">
      <c r="A337" s="40">
        <v>90035471</v>
      </c>
      <c r="B337" s="30" t="s">
        <v>340</v>
      </c>
      <c r="C337" s="41"/>
      <c r="D337" s="41"/>
      <c r="E337" s="41"/>
      <c r="F337" s="15"/>
      <c r="G337" s="16"/>
      <c r="H337" s="17"/>
      <c r="I337" s="17"/>
      <c r="J337" s="15"/>
      <c r="K337" s="15"/>
      <c r="L337" s="18"/>
      <c r="M337" s="15"/>
      <c r="N337" s="315"/>
      <c r="O337" s="315"/>
      <c r="P337" s="37"/>
      <c r="Q337" s="37">
        <v>722777.94725824788</v>
      </c>
      <c r="R337" s="355">
        <f>+Yhteenveto[[#This Row],[Kunnan  peruspalvelujen valtionosuus ]]+Yhteenveto[[#This Row],[Veroperustemuutoksista johtuvien veromenetysten korvaus]]+Yhteenveto[[#This Row],[Kotikuntakorvaus, netto]]</f>
        <v>722777.94725824788</v>
      </c>
      <c r="S337" s="11"/>
      <c r="T337"/>
    </row>
    <row r="338" spans="1:20" ht="15">
      <c r="A338" s="40">
        <v>90035481</v>
      </c>
      <c r="B338" s="30" t="s">
        <v>341</v>
      </c>
      <c r="C338" s="41"/>
      <c r="D338" s="41"/>
      <c r="E338" s="41"/>
      <c r="F338" s="15"/>
      <c r="G338" s="16"/>
      <c r="H338" s="17"/>
      <c r="I338" s="17"/>
      <c r="J338" s="15"/>
      <c r="K338" s="15"/>
      <c r="L338" s="18"/>
      <c r="M338" s="15"/>
      <c r="N338" s="315"/>
      <c r="O338" s="315"/>
      <c r="P338" s="37"/>
      <c r="Q338" s="37">
        <v>1630749.6014846738</v>
      </c>
      <c r="R338" s="355">
        <f>+Yhteenveto[[#This Row],[Kunnan  peruspalvelujen valtionosuus ]]+Yhteenveto[[#This Row],[Veroperustemuutoksista johtuvien veromenetysten korvaus]]+Yhteenveto[[#This Row],[Kotikuntakorvaus, netto]]</f>
        <v>1630749.6014846738</v>
      </c>
      <c r="S338" s="11"/>
      <c r="T338"/>
    </row>
    <row r="339" spans="1:20" ht="15">
      <c r="A339" s="40">
        <v>90035491</v>
      </c>
      <c r="B339" s="30" t="s">
        <v>342</v>
      </c>
      <c r="C339" s="41"/>
      <c r="D339" s="41"/>
      <c r="E339" s="41"/>
      <c r="F339" s="15"/>
      <c r="G339" s="16"/>
      <c r="H339" s="17"/>
      <c r="I339" s="17"/>
      <c r="J339" s="15"/>
      <c r="K339" s="15"/>
      <c r="L339" s="18"/>
      <c r="M339" s="15"/>
      <c r="N339" s="315"/>
      <c r="O339" s="315"/>
      <c r="P339" s="37"/>
      <c r="Q339" s="37">
        <v>1589385.8032982072</v>
      </c>
      <c r="R339" s="355">
        <f>+Yhteenveto[[#This Row],[Kunnan  peruspalvelujen valtionosuus ]]+Yhteenveto[[#This Row],[Veroperustemuutoksista johtuvien veromenetysten korvaus]]+Yhteenveto[[#This Row],[Kotikuntakorvaus, netto]]</f>
        <v>1589385.8032982072</v>
      </c>
      <c r="S339" s="11"/>
      <c r="T339"/>
    </row>
    <row r="340" spans="1:20" ht="15">
      <c r="A340" s="40">
        <v>90035501</v>
      </c>
      <c r="B340" s="30" t="s">
        <v>343</v>
      </c>
      <c r="C340" s="41"/>
      <c r="D340" s="41"/>
      <c r="E340" s="41"/>
      <c r="F340" s="15"/>
      <c r="G340" s="16"/>
      <c r="H340" s="17"/>
      <c r="I340" s="17"/>
      <c r="J340" s="15"/>
      <c r="K340" s="15"/>
      <c r="L340" s="18"/>
      <c r="M340" s="15"/>
      <c r="N340" s="315"/>
      <c r="O340" s="315"/>
      <c r="P340" s="37"/>
      <c r="Q340" s="37">
        <v>840338.21578820399</v>
      </c>
      <c r="R340" s="355">
        <f>+Yhteenveto[[#This Row],[Kunnan  peruspalvelujen valtionosuus ]]+Yhteenveto[[#This Row],[Veroperustemuutoksista johtuvien veromenetysten korvaus]]+Yhteenveto[[#This Row],[Kotikuntakorvaus, netto]]</f>
        <v>840338.21578820399</v>
      </c>
      <c r="S340" s="11"/>
      <c r="T340"/>
    </row>
    <row r="341" spans="1:20" ht="15">
      <c r="A341" s="40">
        <v>90035521</v>
      </c>
      <c r="B341" s="30" t="s">
        <v>344</v>
      </c>
      <c r="C341" s="41"/>
      <c r="D341" s="41"/>
      <c r="E341" s="41"/>
      <c r="F341" s="15"/>
      <c r="G341" s="16"/>
      <c r="H341" s="17"/>
      <c r="I341" s="17"/>
      <c r="J341" s="15"/>
      <c r="K341" s="15"/>
      <c r="L341" s="18"/>
      <c r="M341" s="15"/>
      <c r="N341" s="315"/>
      <c r="O341" s="315"/>
      <c r="P341" s="37"/>
      <c r="Q341" s="37">
        <v>4077744.8205156107</v>
      </c>
      <c r="R341" s="355">
        <f>+Yhteenveto[[#This Row],[Kunnan  peruspalvelujen valtionosuus ]]+Yhteenveto[[#This Row],[Veroperustemuutoksista johtuvien veromenetysten korvaus]]+Yhteenveto[[#This Row],[Kotikuntakorvaus, netto]]</f>
        <v>4077744.8205156107</v>
      </c>
      <c r="S341" s="11"/>
      <c r="T341"/>
    </row>
    <row r="342" spans="1:20" ht="15">
      <c r="A342" s="40">
        <v>90035531</v>
      </c>
      <c r="B342" s="30" t="s">
        <v>345</v>
      </c>
      <c r="C342" s="41"/>
      <c r="D342" s="41"/>
      <c r="E342" s="41"/>
      <c r="F342" s="15"/>
      <c r="G342" s="16"/>
      <c r="H342" s="17"/>
      <c r="I342" s="17"/>
      <c r="J342" s="15"/>
      <c r="K342" s="15"/>
      <c r="L342" s="18"/>
      <c r="M342" s="15"/>
      <c r="N342" s="315"/>
      <c r="O342" s="315"/>
      <c r="P342" s="37"/>
      <c r="Q342" s="37">
        <v>910003.56010225206</v>
      </c>
      <c r="R342" s="355">
        <f>+Yhteenveto[[#This Row],[Kunnan  peruspalvelujen valtionosuus ]]+Yhteenveto[[#This Row],[Veroperustemuutoksista johtuvien veromenetysten korvaus]]+Yhteenveto[[#This Row],[Kotikuntakorvaus, netto]]</f>
        <v>910003.56010225206</v>
      </c>
      <c r="S342" s="11"/>
      <c r="T342"/>
    </row>
    <row r="343" spans="1:20" ht="15">
      <c r="A343" s="40">
        <v>90035541</v>
      </c>
      <c r="B343" s="30" t="s">
        <v>346</v>
      </c>
      <c r="C343" s="41"/>
      <c r="D343" s="41"/>
      <c r="E343" s="41"/>
      <c r="F343" s="15"/>
      <c r="G343" s="16"/>
      <c r="H343" s="17"/>
      <c r="I343" s="17"/>
      <c r="J343" s="15"/>
      <c r="K343" s="15"/>
      <c r="L343" s="18"/>
      <c r="M343" s="15"/>
      <c r="N343" s="315"/>
      <c r="O343" s="315"/>
      <c r="P343" s="37"/>
      <c r="Q343" s="37">
        <v>1902807.2846444296</v>
      </c>
      <c r="R343" s="355">
        <f>+Yhteenveto[[#This Row],[Kunnan  peruspalvelujen valtionosuus ]]+Yhteenveto[[#This Row],[Veroperustemuutoksista johtuvien veromenetysten korvaus]]+Yhteenveto[[#This Row],[Kotikuntakorvaus, netto]]</f>
        <v>1902807.2846444296</v>
      </c>
      <c r="S343" s="11"/>
      <c r="T343"/>
    </row>
    <row r="344" spans="1:20" ht="15">
      <c r="A344" s="40">
        <v>90035551</v>
      </c>
      <c r="B344" s="30" t="s">
        <v>347</v>
      </c>
      <c r="C344" s="41"/>
      <c r="D344" s="41"/>
      <c r="E344" s="41"/>
      <c r="F344" s="15"/>
      <c r="G344" s="16"/>
      <c r="H344" s="17"/>
      <c r="I344" s="17"/>
      <c r="J344" s="15"/>
      <c r="K344" s="15"/>
      <c r="L344" s="18"/>
      <c r="M344" s="15"/>
      <c r="N344" s="315"/>
      <c r="O344" s="315"/>
      <c r="P344" s="37"/>
      <c r="Q344" s="37">
        <v>1274948.3690140725</v>
      </c>
      <c r="R344" s="355">
        <f>+Yhteenveto[[#This Row],[Kunnan  peruspalvelujen valtionosuus ]]+Yhteenveto[[#This Row],[Veroperustemuutoksista johtuvien veromenetysten korvaus]]+Yhteenveto[[#This Row],[Kotikuntakorvaus, netto]]</f>
        <v>1274948.3690140725</v>
      </c>
      <c r="S344" s="11"/>
      <c r="T344"/>
    </row>
    <row r="345" spans="1:20" ht="15">
      <c r="A345" s="40">
        <v>90036381</v>
      </c>
      <c r="B345" s="30" t="s">
        <v>348</v>
      </c>
      <c r="C345" s="41"/>
      <c r="D345" s="41"/>
      <c r="E345" s="41"/>
      <c r="F345" s="15"/>
      <c r="G345" s="16"/>
      <c r="H345" s="17"/>
      <c r="I345" s="17"/>
      <c r="J345" s="15"/>
      <c r="K345" s="15"/>
      <c r="L345" s="18"/>
      <c r="M345" s="15"/>
      <c r="N345" s="315"/>
      <c r="O345" s="315"/>
      <c r="P345" s="37"/>
      <c r="Q345" s="37">
        <v>1364279.6594834402</v>
      </c>
      <c r="R345" s="355">
        <f>+Yhteenveto[[#This Row],[Kunnan  peruspalvelujen valtionosuus ]]+Yhteenveto[[#This Row],[Veroperustemuutoksista johtuvien veromenetysten korvaus]]+Yhteenveto[[#This Row],[Kotikuntakorvaus, netto]]</f>
        <v>1364279.6594834402</v>
      </c>
      <c r="S345" s="11"/>
      <c r="T345"/>
    </row>
    <row r="346" spans="1:20" ht="15">
      <c r="A346" s="40">
        <v>90036811</v>
      </c>
      <c r="B346" s="30" t="s">
        <v>349</v>
      </c>
      <c r="C346" s="41"/>
      <c r="D346" s="41"/>
      <c r="E346" s="41"/>
      <c r="F346" s="15"/>
      <c r="G346" s="16"/>
      <c r="H346" s="17"/>
      <c r="I346" s="17"/>
      <c r="J346" s="15"/>
      <c r="K346" s="15"/>
      <c r="L346" s="18"/>
      <c r="M346" s="15"/>
      <c r="N346" s="315"/>
      <c r="O346" s="315"/>
      <c r="P346" s="37"/>
      <c r="Q346" s="37">
        <v>4589449.1110736812</v>
      </c>
      <c r="R346" s="355">
        <f>+Yhteenveto[[#This Row],[Kunnan  peruspalvelujen valtionosuus ]]+Yhteenveto[[#This Row],[Veroperustemuutoksista johtuvien veromenetysten korvaus]]+Yhteenveto[[#This Row],[Kotikuntakorvaus, netto]]</f>
        <v>4589449.1110736812</v>
      </c>
      <c r="S346" s="11"/>
      <c r="T346"/>
    </row>
    <row r="347" spans="1:20" ht="15">
      <c r="A347" s="42">
        <v>90037111</v>
      </c>
      <c r="B347" s="43" t="s">
        <v>350</v>
      </c>
      <c r="C347" s="44"/>
      <c r="D347" s="44"/>
      <c r="E347" s="44"/>
      <c r="F347" s="15"/>
      <c r="G347" s="45"/>
      <c r="H347" s="46"/>
      <c r="I347" s="46"/>
      <c r="J347" s="15"/>
      <c r="K347" s="15"/>
      <c r="L347" s="47"/>
      <c r="M347" s="15"/>
      <c r="N347" s="315"/>
      <c r="O347" s="315"/>
      <c r="P347" s="37"/>
      <c r="Q347" s="37">
        <v>42234.614990391601</v>
      </c>
      <c r="R347" s="355">
        <f>+Yhteenveto[[#This Row],[Kunnan  peruspalvelujen valtionosuus ]]+Yhteenveto[[#This Row],[Veroperustemuutoksista johtuvien veromenetysten korvaus]]+Yhteenveto[[#This Row],[Kotikuntakorvaus, netto]]</f>
        <v>42234.614990391601</v>
      </c>
      <c r="S347" s="11"/>
      <c r="T347"/>
    </row>
    <row r="348" spans="1:20" ht="15">
      <c r="A348" s="40">
        <v>90037151</v>
      </c>
      <c r="B348" s="30" t="s">
        <v>351</v>
      </c>
      <c r="C348" s="41"/>
      <c r="D348" s="41"/>
      <c r="E348" s="41"/>
      <c r="F348" s="15"/>
      <c r="G348" s="16"/>
      <c r="H348" s="17"/>
      <c r="I348" s="17"/>
      <c r="J348" s="15"/>
      <c r="K348" s="15"/>
      <c r="L348" s="18"/>
      <c r="M348" s="15"/>
      <c r="N348" s="315"/>
      <c r="O348" s="315"/>
      <c r="P348" s="37"/>
      <c r="Q348" s="37">
        <v>1016823.7547171256</v>
      </c>
      <c r="R348" s="355">
        <f>+Yhteenveto[[#This Row],[Kunnan  peruspalvelujen valtionosuus ]]+Yhteenveto[[#This Row],[Veroperustemuutoksista johtuvien veromenetysten korvaus]]+Yhteenveto[[#This Row],[Kotikuntakorvaus, netto]]</f>
        <v>1016823.7547171256</v>
      </c>
      <c r="S348" s="11"/>
      <c r="T348"/>
    </row>
    <row r="349" spans="1:20" ht="15">
      <c r="A349" s="40">
        <v>90037171</v>
      </c>
      <c r="B349" s="30" t="s">
        <v>352</v>
      </c>
      <c r="C349" s="41"/>
      <c r="D349" s="41"/>
      <c r="E349" s="41"/>
      <c r="F349" s="15"/>
      <c r="G349" s="16"/>
      <c r="H349" s="17"/>
      <c r="I349" s="17"/>
      <c r="J349" s="15"/>
      <c r="K349" s="15"/>
      <c r="L349" s="18"/>
      <c r="M349" s="15"/>
      <c r="N349" s="315"/>
      <c r="O349" s="315"/>
      <c r="P349" s="37"/>
      <c r="Q349" s="37">
        <v>783589.98739905248</v>
      </c>
      <c r="R349" s="355">
        <f>+Yhteenveto[[#This Row],[Kunnan  peruspalvelujen valtionosuus ]]+Yhteenveto[[#This Row],[Veroperustemuutoksista johtuvien veromenetysten korvaus]]+Yhteenveto[[#This Row],[Kotikuntakorvaus, netto]]</f>
        <v>783589.98739905248</v>
      </c>
      <c r="S349" s="11"/>
      <c r="T349"/>
    </row>
    <row r="350" spans="1:20" ht="15">
      <c r="A350" s="40">
        <v>90037181</v>
      </c>
      <c r="B350" s="30" t="s">
        <v>353</v>
      </c>
      <c r="C350" s="41"/>
      <c r="D350" s="41"/>
      <c r="E350" s="41"/>
      <c r="F350" s="15"/>
      <c r="G350" s="16"/>
      <c r="H350" s="17"/>
      <c r="I350" s="17"/>
      <c r="J350" s="15"/>
      <c r="K350" s="15"/>
      <c r="L350" s="18"/>
      <c r="M350" s="15"/>
      <c r="N350" s="315"/>
      <c r="O350" s="315"/>
      <c r="P350" s="37"/>
      <c r="Q350" s="37">
        <v>2193152.1206866233</v>
      </c>
      <c r="R350" s="355">
        <f>+Yhteenveto[[#This Row],[Kunnan  peruspalvelujen valtionosuus ]]+Yhteenveto[[#This Row],[Veroperustemuutoksista johtuvien veromenetysten korvaus]]+Yhteenveto[[#This Row],[Kotikuntakorvaus, netto]]</f>
        <v>2193152.1206866233</v>
      </c>
      <c r="S350" s="11"/>
      <c r="T350"/>
    </row>
    <row r="351" spans="1:20" ht="15">
      <c r="A351" s="40">
        <v>90037191</v>
      </c>
      <c r="B351" s="30" t="s">
        <v>354</v>
      </c>
      <c r="C351" s="41"/>
      <c r="D351" s="41"/>
      <c r="E351" s="41"/>
      <c r="F351" s="15"/>
      <c r="G351" s="16"/>
      <c r="H351" s="17"/>
      <c r="I351" s="17"/>
      <c r="J351" s="15"/>
      <c r="K351" s="15"/>
      <c r="L351" s="18"/>
      <c r="M351" s="15"/>
      <c r="N351" s="315"/>
      <c r="O351" s="315"/>
      <c r="P351" s="37"/>
      <c r="Q351" s="37">
        <v>1290115.0950157763</v>
      </c>
      <c r="R351" s="355">
        <f>+Yhteenveto[[#This Row],[Kunnan  peruspalvelujen valtionosuus ]]+Yhteenveto[[#This Row],[Veroperustemuutoksista johtuvien veromenetysten korvaus]]+Yhteenveto[[#This Row],[Kotikuntakorvaus, netto]]</f>
        <v>1290115.0950157763</v>
      </c>
      <c r="S351" s="11"/>
      <c r="T351"/>
    </row>
    <row r="352" spans="1:20" ht="15">
      <c r="A352" s="40">
        <v>90037251</v>
      </c>
      <c r="B352" s="30" t="s">
        <v>355</v>
      </c>
      <c r="C352" s="41"/>
      <c r="D352" s="41"/>
      <c r="E352" s="41"/>
      <c r="F352" s="15"/>
      <c r="G352" s="16"/>
      <c r="H352" s="17"/>
      <c r="I352" s="17"/>
      <c r="J352" s="15"/>
      <c r="K352" s="15"/>
      <c r="L352" s="18"/>
      <c r="M352" s="15"/>
      <c r="N352" s="315"/>
      <c r="O352" s="315"/>
      <c r="P352" s="37"/>
      <c r="Q352" s="37">
        <v>2770213.3894213215</v>
      </c>
      <c r="R352" s="355">
        <f>+Yhteenveto[[#This Row],[Kunnan  peruspalvelujen valtionosuus ]]+Yhteenveto[[#This Row],[Veroperustemuutoksista johtuvien veromenetysten korvaus]]+Yhteenveto[[#This Row],[Kotikuntakorvaus, netto]]</f>
        <v>2770213.3894213215</v>
      </c>
      <c r="S352" s="11"/>
      <c r="T352"/>
    </row>
    <row r="353" spans="1:20" ht="15">
      <c r="A353" s="40">
        <v>90037591</v>
      </c>
      <c r="B353" s="30" t="s">
        <v>356</v>
      </c>
      <c r="C353" s="41"/>
      <c r="D353" s="41"/>
      <c r="E353" s="41"/>
      <c r="F353" s="15"/>
      <c r="G353" s="16"/>
      <c r="H353" s="17"/>
      <c r="I353" s="17"/>
      <c r="J353" s="15"/>
      <c r="K353" s="15"/>
      <c r="L353" s="18"/>
      <c r="M353" s="15"/>
      <c r="N353" s="315"/>
      <c r="O353" s="315"/>
      <c r="P353" s="37"/>
      <c r="Q353" s="37">
        <v>2458606.1097499444</v>
      </c>
      <c r="R353" s="355">
        <f>+Yhteenveto[[#This Row],[Kunnan  peruspalvelujen valtionosuus ]]+Yhteenveto[[#This Row],[Veroperustemuutoksista johtuvien veromenetysten korvaus]]+Yhteenveto[[#This Row],[Kotikuntakorvaus, netto]]</f>
        <v>2458606.1097499444</v>
      </c>
      <c r="S353" s="11"/>
      <c r="T353"/>
    </row>
    <row r="354" spans="1:20" ht="15">
      <c r="A354" s="42">
        <v>90037841</v>
      </c>
      <c r="B354" s="43" t="s">
        <v>357</v>
      </c>
      <c r="C354" s="44"/>
      <c r="D354" s="44"/>
      <c r="E354" s="44"/>
      <c r="F354" s="15"/>
      <c r="G354" s="45"/>
      <c r="H354" s="46"/>
      <c r="I354" s="46"/>
      <c r="J354" s="15"/>
      <c r="K354" s="15"/>
      <c r="L354" s="47"/>
      <c r="M354" s="15"/>
      <c r="N354" s="315"/>
      <c r="O354" s="315"/>
      <c r="P354" s="37"/>
      <c r="Q354" s="37">
        <v>647887.70212064625</v>
      </c>
      <c r="R354" s="355">
        <f>+Yhteenveto[[#This Row],[Kunnan  peruspalvelujen valtionosuus ]]+Yhteenveto[[#This Row],[Veroperustemuutoksista johtuvien veromenetysten korvaus]]+Yhteenveto[[#This Row],[Kotikuntakorvaus, netto]]</f>
        <v>647887.70212064625</v>
      </c>
      <c r="S354" s="11"/>
      <c r="T354"/>
    </row>
    <row r="355" spans="1:20" ht="15">
      <c r="A355" s="40">
        <v>90037851</v>
      </c>
      <c r="B355" s="30" t="s">
        <v>358</v>
      </c>
      <c r="C355" s="41"/>
      <c r="D355" s="41"/>
      <c r="E355" s="41"/>
      <c r="F355" s="15"/>
      <c r="G355" s="16"/>
      <c r="H355" s="17"/>
      <c r="I355" s="17"/>
      <c r="J355" s="15"/>
      <c r="K355" s="15"/>
      <c r="L355" s="18"/>
      <c r="M355" s="15"/>
      <c r="N355" s="315"/>
      <c r="O355" s="315"/>
      <c r="P355" s="37"/>
      <c r="Q355" s="37">
        <v>502171.02359709598</v>
      </c>
      <c r="R355" s="355">
        <f>+Yhteenveto[[#This Row],[Kunnan  peruspalvelujen valtionosuus ]]+Yhteenveto[[#This Row],[Veroperustemuutoksista johtuvien veromenetysten korvaus]]+Yhteenveto[[#This Row],[Kotikuntakorvaus, netto]]</f>
        <v>502171.02359709598</v>
      </c>
      <c r="S355" s="11"/>
      <c r="T355"/>
    </row>
    <row r="356" spans="1:20" ht="15">
      <c r="A356" s="40">
        <v>90037861</v>
      </c>
      <c r="B356" s="30" t="s">
        <v>359</v>
      </c>
      <c r="C356" s="41"/>
      <c r="D356" s="41"/>
      <c r="E356" s="41"/>
      <c r="F356" s="15"/>
      <c r="G356" s="16"/>
      <c r="H356" s="17"/>
      <c r="I356" s="17"/>
      <c r="J356" s="15"/>
      <c r="K356" s="15"/>
      <c r="L356" s="18"/>
      <c r="M356" s="15"/>
      <c r="N356" s="315"/>
      <c r="O356" s="315"/>
      <c r="P356" s="37"/>
      <c r="Q356" s="37">
        <v>1219941.7742327717</v>
      </c>
      <c r="R356" s="355">
        <f>+Yhteenveto[[#This Row],[Kunnan  peruspalvelujen valtionosuus ]]+Yhteenveto[[#This Row],[Veroperustemuutoksista johtuvien veromenetysten korvaus]]+Yhteenveto[[#This Row],[Kotikuntakorvaus, netto]]</f>
        <v>1219941.7742327717</v>
      </c>
      <c r="S356" s="11"/>
      <c r="T356"/>
    </row>
    <row r="357" spans="1:20" ht="15">
      <c r="A357" s="40">
        <v>90037981</v>
      </c>
      <c r="B357" s="30" t="s">
        <v>360</v>
      </c>
      <c r="C357" s="41"/>
      <c r="D357" s="41"/>
      <c r="E357" s="41"/>
      <c r="F357" s="15"/>
      <c r="G357" s="16"/>
      <c r="H357" s="17"/>
      <c r="I357" s="17"/>
      <c r="J357" s="15"/>
      <c r="K357" s="15"/>
      <c r="L357" s="18"/>
      <c r="M357" s="15"/>
      <c r="N357" s="315"/>
      <c r="O357" s="315"/>
      <c r="P357" s="37"/>
      <c r="Q357" s="37">
        <v>1661953.8702920077</v>
      </c>
      <c r="R357" s="355">
        <f>+Yhteenveto[[#This Row],[Kunnan  peruspalvelujen valtionosuus ]]+Yhteenveto[[#This Row],[Veroperustemuutoksista johtuvien veromenetysten korvaus]]+Yhteenveto[[#This Row],[Kotikuntakorvaus, netto]]</f>
        <v>1661953.8702920077</v>
      </c>
      <c r="S357" s="11"/>
      <c r="T357"/>
    </row>
    <row r="358" spans="1:20" ht="15">
      <c r="A358" s="40">
        <v>90037991</v>
      </c>
      <c r="B358" s="30" t="s">
        <v>361</v>
      </c>
      <c r="C358" s="41"/>
      <c r="D358" s="41"/>
      <c r="E358" s="41"/>
      <c r="F358" s="15"/>
      <c r="G358" s="16"/>
      <c r="H358" s="17"/>
      <c r="I358" s="17"/>
      <c r="J358" s="15"/>
      <c r="K358" s="15"/>
      <c r="L358" s="18"/>
      <c r="M358" s="15"/>
      <c r="N358" s="315"/>
      <c r="O358" s="315"/>
      <c r="P358" s="37"/>
      <c r="Q358" s="37">
        <v>1090407.7746488389</v>
      </c>
      <c r="R358" s="355">
        <f>+Yhteenveto[[#This Row],[Kunnan  peruspalvelujen valtionosuus ]]+Yhteenveto[[#This Row],[Veroperustemuutoksista johtuvien veromenetysten korvaus]]+Yhteenveto[[#This Row],[Kotikuntakorvaus, netto]]</f>
        <v>1090407.7746488389</v>
      </c>
      <c r="S358" s="11"/>
      <c r="T358"/>
    </row>
    <row r="359" spans="1:20" ht="15">
      <c r="A359" s="40">
        <v>90038081</v>
      </c>
      <c r="B359" s="30" t="s">
        <v>362</v>
      </c>
      <c r="C359" s="41"/>
      <c r="D359" s="41"/>
      <c r="E359" s="41"/>
      <c r="F359" s="15"/>
      <c r="G359" s="16"/>
      <c r="H359" s="17"/>
      <c r="I359" s="17"/>
      <c r="J359" s="15"/>
      <c r="K359" s="15"/>
      <c r="L359" s="18"/>
      <c r="M359" s="15"/>
      <c r="N359" s="315"/>
      <c r="O359" s="315"/>
      <c r="P359" s="37"/>
      <c r="Q359" s="37">
        <v>1058042.416769604</v>
      </c>
      <c r="R359" s="355">
        <f>+Yhteenveto[[#This Row],[Kunnan  peruspalvelujen valtionosuus ]]+Yhteenveto[[#This Row],[Veroperustemuutoksista johtuvien veromenetysten korvaus]]+Yhteenveto[[#This Row],[Kotikuntakorvaus, netto]]</f>
        <v>1058042.416769604</v>
      </c>
      <c r="S359" s="11"/>
      <c r="T359"/>
    </row>
    <row r="360" spans="1:20" ht="15">
      <c r="A360" s="40">
        <v>90038581</v>
      </c>
      <c r="B360" s="30" t="s">
        <v>363</v>
      </c>
      <c r="C360" s="41"/>
      <c r="D360" s="41"/>
      <c r="E360" s="41"/>
      <c r="F360" s="15"/>
      <c r="G360" s="16"/>
      <c r="H360" s="17"/>
      <c r="I360" s="17"/>
      <c r="J360" s="15"/>
      <c r="K360" s="15"/>
      <c r="L360" s="18"/>
      <c r="M360" s="15"/>
      <c r="N360" s="315"/>
      <c r="O360" s="315"/>
      <c r="P360" s="37"/>
      <c r="Q360" s="37">
        <v>280112.738596068</v>
      </c>
      <c r="R360" s="355">
        <f>+Yhteenveto[[#This Row],[Kunnan  peruspalvelujen valtionosuus ]]+Yhteenveto[[#This Row],[Veroperustemuutoksista johtuvien veromenetysten korvaus]]+Yhteenveto[[#This Row],[Kotikuntakorvaus, netto]]</f>
        <v>280112.738596068</v>
      </c>
      <c r="S360" s="11"/>
      <c r="T360"/>
    </row>
    <row r="361" spans="1:20" ht="15">
      <c r="A361" s="40">
        <v>90038611</v>
      </c>
      <c r="B361" s="30" t="s">
        <v>364</v>
      </c>
      <c r="C361" s="41"/>
      <c r="D361" s="41"/>
      <c r="E361" s="41"/>
      <c r="F361" s="15"/>
      <c r="G361" s="16"/>
      <c r="H361" s="17"/>
      <c r="I361" s="17"/>
      <c r="J361" s="15"/>
      <c r="K361" s="15"/>
      <c r="L361" s="18"/>
      <c r="M361" s="15"/>
      <c r="N361" s="315"/>
      <c r="O361" s="315"/>
      <c r="P361" s="37"/>
      <c r="Q361" s="37">
        <v>664723.49366320798</v>
      </c>
      <c r="R361" s="355">
        <f>+Yhteenveto[[#This Row],[Kunnan  peruspalvelujen valtionosuus ]]+Yhteenveto[[#This Row],[Veroperustemuutoksista johtuvien veromenetysten korvaus]]+Yhteenveto[[#This Row],[Kotikuntakorvaus, netto]]</f>
        <v>664723.49366320798</v>
      </c>
      <c r="S361" s="11"/>
      <c r="T361"/>
    </row>
    <row r="362" spans="1:20" ht="15">
      <c r="A362" s="40">
        <v>90038691</v>
      </c>
      <c r="B362" s="30" t="s">
        <v>365</v>
      </c>
      <c r="C362" s="41"/>
      <c r="D362" s="41"/>
      <c r="E362" s="41"/>
      <c r="F362" s="15"/>
      <c r="G362" s="16"/>
      <c r="H362" s="17"/>
      <c r="I362" s="17"/>
      <c r="J362" s="15"/>
      <c r="K362" s="15"/>
      <c r="L362" s="18"/>
      <c r="M362" s="15"/>
      <c r="N362" s="315"/>
      <c r="O362" s="315"/>
      <c r="P362" s="37"/>
      <c r="Q362" s="37">
        <v>391867.56176652003</v>
      </c>
      <c r="R362" s="355">
        <f>+Yhteenveto[[#This Row],[Kunnan  peruspalvelujen valtionosuus ]]+Yhteenveto[[#This Row],[Veroperustemuutoksista johtuvien veromenetysten korvaus]]+Yhteenveto[[#This Row],[Kotikuntakorvaus, netto]]</f>
        <v>391867.56176652003</v>
      </c>
      <c r="S362" s="11"/>
      <c r="T362"/>
    </row>
    <row r="363" spans="1:20" ht="15">
      <c r="A363" s="40">
        <v>90000842</v>
      </c>
      <c r="B363" s="30" t="s">
        <v>366</v>
      </c>
      <c r="C363" s="41"/>
      <c r="D363" s="41"/>
      <c r="E363" s="41"/>
      <c r="F363" s="15"/>
      <c r="G363" s="16"/>
      <c r="H363" s="17"/>
      <c r="I363" s="17"/>
      <c r="J363" s="15"/>
      <c r="K363" s="15"/>
      <c r="L363" s="18"/>
      <c r="M363" s="15"/>
      <c r="N363" s="315"/>
      <c r="O363" s="315"/>
      <c r="P363" s="37"/>
      <c r="Q363" s="37">
        <v>5372875.0882800007</v>
      </c>
      <c r="R363" s="355">
        <f>+Yhteenveto[[#This Row],[Kunnan  peruspalvelujen valtionosuus ]]+Yhteenveto[[#This Row],[Veroperustemuutoksista johtuvien veromenetysten korvaus]]+Yhteenveto[[#This Row],[Kotikuntakorvaus, netto]]</f>
        <v>5372875.0882800007</v>
      </c>
      <c r="S363" s="11"/>
      <c r="T363"/>
    </row>
    <row r="364" spans="1:20" ht="15">
      <c r="A364" s="40">
        <v>90000872</v>
      </c>
      <c r="B364" s="30" t="s">
        <v>367</v>
      </c>
      <c r="C364" s="41"/>
      <c r="D364" s="41"/>
      <c r="E364" s="41"/>
      <c r="F364" s="15"/>
      <c r="G364" s="16"/>
      <c r="H364" s="17"/>
      <c r="I364" s="17"/>
      <c r="J364" s="15"/>
      <c r="K364" s="15"/>
      <c r="L364" s="18"/>
      <c r="M364" s="15"/>
      <c r="N364" s="315"/>
      <c r="O364" s="315"/>
      <c r="P364" s="37"/>
      <c r="Q364" s="37">
        <v>4215057.5562455999</v>
      </c>
      <c r="R364" s="355">
        <f>+Yhteenveto[[#This Row],[Kunnan  peruspalvelujen valtionosuus ]]+Yhteenveto[[#This Row],[Veroperustemuutoksista johtuvien veromenetysten korvaus]]+Yhteenveto[[#This Row],[Kotikuntakorvaus, netto]]</f>
        <v>4215057.5562455999</v>
      </c>
      <c r="S364" s="11"/>
      <c r="T364"/>
    </row>
    <row r="365" spans="1:20" ht="15">
      <c r="A365" s="40">
        <v>90037822</v>
      </c>
      <c r="B365" s="30" t="s">
        <v>369</v>
      </c>
      <c r="C365" s="41"/>
      <c r="D365" s="41"/>
      <c r="E365" s="41"/>
      <c r="F365" s="15"/>
      <c r="G365" s="16"/>
      <c r="H365" s="17"/>
      <c r="I365" s="17"/>
      <c r="J365" s="15"/>
      <c r="K365" s="15"/>
      <c r="L365" s="18"/>
      <c r="M365" s="15"/>
      <c r="N365" s="315"/>
      <c r="O365" s="315"/>
      <c r="P365" s="37"/>
      <c r="Q365" s="37">
        <v>1612911.0969539997</v>
      </c>
      <c r="R365" s="355">
        <f>+Yhteenveto[[#This Row],[Kunnan  peruspalvelujen valtionosuus ]]+Yhteenveto[[#This Row],[Veroperustemuutoksista johtuvien veromenetysten korvaus]]+Yhteenveto[[#This Row],[Kotikuntakorvaus, netto]]</f>
        <v>1612911.0969539997</v>
      </c>
      <c r="S365" s="11"/>
      <c r="T365"/>
    </row>
    <row r="366" spans="1:20" ht="15">
      <c r="A366" s="40">
        <v>90038382</v>
      </c>
      <c r="B366" s="30" t="s">
        <v>370</v>
      </c>
      <c r="C366" s="41"/>
      <c r="D366" s="41"/>
      <c r="E366" s="41"/>
      <c r="F366" s="15"/>
      <c r="G366" s="16"/>
      <c r="H366" s="17"/>
      <c r="I366" s="17"/>
      <c r="J366" s="15"/>
      <c r="K366" s="15"/>
      <c r="L366" s="18"/>
      <c r="M366" s="15"/>
      <c r="N366" s="315"/>
      <c r="O366" s="315"/>
      <c r="P366" s="37"/>
      <c r="Q366" s="37">
        <v>2722158.8448179998</v>
      </c>
      <c r="R366" s="355">
        <f>+Yhteenveto[[#This Row],[Kunnan  peruspalvelujen valtionosuus ]]+Yhteenveto[[#This Row],[Veroperustemuutoksista johtuvien veromenetysten korvaus]]+Yhteenveto[[#This Row],[Kotikuntakorvaus, netto]]</f>
        <v>2722158.8448179998</v>
      </c>
      <c r="S366" s="11"/>
      <c r="T366"/>
    </row>
    <row r="367" spans="1:20" ht="15">
      <c r="A367" s="40">
        <v>90053342</v>
      </c>
      <c r="B367" s="30" t="s">
        <v>368</v>
      </c>
      <c r="C367" s="41"/>
      <c r="D367" s="41"/>
      <c r="E367" s="41"/>
      <c r="F367" s="15"/>
      <c r="G367" s="16"/>
      <c r="H367" s="17"/>
      <c r="I367" s="17"/>
      <c r="J367" s="15"/>
      <c r="K367" s="15"/>
      <c r="L367" s="18"/>
      <c r="M367" s="15"/>
      <c r="N367" s="315"/>
      <c r="O367" s="315"/>
      <c r="P367" s="37"/>
      <c r="Q367" s="37">
        <v>722814.57731999969</v>
      </c>
      <c r="R367" s="355">
        <f>+Yhteenveto[[#This Row],[Kunnan  peruspalvelujen valtionosuus ]]+Yhteenveto[[#This Row],[Veroperustemuutoksista johtuvien veromenetysten korvaus]]+Yhteenveto[[#This Row],[Kotikuntakorvaus, netto]]</f>
        <v>722814.57731999969</v>
      </c>
      <c r="S367" s="11"/>
      <c r="T367"/>
    </row>
    <row r="368" spans="1:20" ht="15">
      <c r="A368" s="40">
        <v>90053456</v>
      </c>
      <c r="B368" s="30" t="s">
        <v>1107</v>
      </c>
      <c r="C368" s="41"/>
      <c r="D368" s="41"/>
      <c r="E368" s="41"/>
      <c r="F368" s="15"/>
      <c r="G368" s="16"/>
      <c r="H368" s="17"/>
      <c r="I368" s="17"/>
      <c r="J368" s="15"/>
      <c r="K368" s="15"/>
      <c r="L368" s="18"/>
      <c r="M368" s="15"/>
      <c r="N368" s="315"/>
      <c r="O368" s="315"/>
      <c r="P368" s="37"/>
      <c r="Q368" s="37">
        <v>594329.74239599984</v>
      </c>
      <c r="R368" s="355">
        <f>+Yhteenveto[[#This Row],[Kunnan  peruspalvelujen valtionosuus ]]+Yhteenveto[[#This Row],[Veroperustemuutoksista johtuvien veromenetysten korvaus]]+Yhteenveto[[#This Row],[Kotikuntakorvaus, netto]]</f>
        <v>594329.74239599984</v>
      </c>
      <c r="S368" s="11"/>
      <c r="T368"/>
    </row>
    <row r="369" spans="1:20" ht="15">
      <c r="A369" s="40">
        <v>90000837</v>
      </c>
      <c r="B369" s="30" t="s">
        <v>709</v>
      </c>
      <c r="C369" s="41"/>
      <c r="D369" s="41"/>
      <c r="E369" s="41"/>
      <c r="F369" s="15"/>
      <c r="G369" s="16"/>
      <c r="H369" s="17"/>
      <c r="I369" s="17"/>
      <c r="J369" s="15"/>
      <c r="K369" s="15"/>
      <c r="L369" s="18"/>
      <c r="M369" s="15"/>
      <c r="N369" s="315"/>
      <c r="O369" s="315"/>
      <c r="P369" s="37"/>
      <c r="Q369" s="37">
        <v>11306104.83763404</v>
      </c>
      <c r="R369" s="355">
        <f>+Yhteenveto[[#This Row],[Kunnan  peruspalvelujen valtionosuus ]]+Yhteenveto[[#This Row],[Veroperustemuutoksista johtuvien veromenetysten korvaus]]+Yhteenveto[[#This Row],[Kotikuntakorvaus, netto]]</f>
        <v>11306104.83763404</v>
      </c>
      <c r="S369" s="11"/>
      <c r="T369"/>
    </row>
    <row r="370" spans="1:20" s="50" customFormat="1" ht="15">
      <c r="A370" s="42">
        <v>90002047</v>
      </c>
      <c r="B370" s="43" t="s">
        <v>710</v>
      </c>
      <c r="C370" s="44"/>
      <c r="D370" s="44"/>
      <c r="E370" s="44"/>
      <c r="F370" s="15"/>
      <c r="G370" s="45"/>
      <c r="H370" s="46"/>
      <c r="I370" s="46"/>
      <c r="J370" s="15"/>
      <c r="K370" s="15"/>
      <c r="L370" s="47"/>
      <c r="M370" s="15"/>
      <c r="N370" s="315"/>
      <c r="O370" s="315"/>
      <c r="P370" s="37"/>
      <c r="Q370" s="37">
        <v>6674810.8020897238</v>
      </c>
      <c r="R370" s="355">
        <f>+Yhteenveto[[#This Row],[Kunnan  peruspalvelujen valtionosuus ]]+Yhteenveto[[#This Row],[Veroperustemuutoksista johtuvien veromenetysten korvaus]]+Yhteenveto[[#This Row],[Kotikuntakorvaus, netto]]</f>
        <v>6674810.8020897238</v>
      </c>
      <c r="S370" s="49"/>
    </row>
    <row r="371" spans="1:20" ht="15">
      <c r="A371" s="40">
        <v>90005997</v>
      </c>
      <c r="B371" s="30" t="s">
        <v>711</v>
      </c>
      <c r="C371" s="41"/>
      <c r="D371" s="41"/>
      <c r="E371" s="41"/>
      <c r="F371" s="15"/>
      <c r="G371" s="16"/>
      <c r="H371" s="17"/>
      <c r="I371" s="17"/>
      <c r="J371" s="15"/>
      <c r="K371" s="15"/>
      <c r="L371" s="18"/>
      <c r="M371" s="15"/>
      <c r="N371" s="315"/>
      <c r="O371" s="315"/>
      <c r="P371" s="37"/>
      <c r="Q371" s="37">
        <v>7325020.6823541718</v>
      </c>
      <c r="R371" s="355">
        <f>+Yhteenveto[[#This Row],[Kunnan  peruspalvelujen valtionosuus ]]+Yhteenveto[[#This Row],[Veroperustemuutoksista johtuvien veromenetysten korvaus]]+Yhteenveto[[#This Row],[Kotikuntakorvaus, netto]]</f>
        <v>7325020.6823541718</v>
      </c>
      <c r="S371" s="11"/>
      <c r="T371"/>
    </row>
    <row r="372" spans="1:20" ht="15">
      <c r="A372" s="40">
        <v>90008177</v>
      </c>
      <c r="B372" s="30" t="s">
        <v>720</v>
      </c>
      <c r="C372" s="41"/>
      <c r="D372" s="41"/>
      <c r="E372" s="41"/>
      <c r="F372" s="15"/>
      <c r="G372" s="16"/>
      <c r="H372" s="17"/>
      <c r="I372" s="17"/>
      <c r="J372" s="15"/>
      <c r="K372" s="15"/>
      <c r="L372" s="18"/>
      <c r="M372" s="15"/>
      <c r="N372" s="315"/>
      <c r="O372" s="315"/>
      <c r="P372" s="37"/>
      <c r="Q372" s="37">
        <v>5923005.6280339556</v>
      </c>
      <c r="R372" s="355">
        <f>+Yhteenveto[[#This Row],[Kunnan  peruspalvelujen valtionosuus ]]+Yhteenveto[[#This Row],[Veroperustemuutoksista johtuvien veromenetysten korvaus]]+Yhteenveto[[#This Row],[Kotikuntakorvaus, netto]]</f>
        <v>5923005.6280339556</v>
      </c>
      <c r="S372" s="11"/>
      <c r="T372"/>
    </row>
    <row r="373" spans="1:20" ht="15">
      <c r="A373" s="40">
        <v>90008367</v>
      </c>
      <c r="B373" s="30" t="s">
        <v>712</v>
      </c>
      <c r="C373" s="41"/>
      <c r="D373" s="41"/>
      <c r="E373" s="41"/>
      <c r="F373" s="15"/>
      <c r="G373" s="16"/>
      <c r="H373" s="17"/>
      <c r="I373" s="17"/>
      <c r="J373" s="15"/>
      <c r="K373" s="15"/>
      <c r="L373" s="18"/>
      <c r="M373" s="15"/>
      <c r="N373" s="315"/>
      <c r="O373" s="315"/>
      <c r="P373" s="37"/>
      <c r="Q373" s="37">
        <v>8629794.5269026943</v>
      </c>
      <c r="R373" s="355">
        <f>+Yhteenveto[[#This Row],[Kunnan  peruspalvelujen valtionosuus ]]+Yhteenveto[[#This Row],[Veroperustemuutoksista johtuvien veromenetysten korvaus]]+Yhteenveto[[#This Row],[Kotikuntakorvaus, netto]]</f>
        <v>8629794.5269026943</v>
      </c>
      <c r="S373" s="11"/>
      <c r="T373"/>
    </row>
    <row r="374" spans="1:20" ht="15">
      <c r="A374" s="40">
        <v>90008987</v>
      </c>
      <c r="B374" s="30" t="s">
        <v>713</v>
      </c>
      <c r="C374" s="41"/>
      <c r="D374" s="41"/>
      <c r="E374" s="41"/>
      <c r="F374" s="15"/>
      <c r="G374" s="16"/>
      <c r="H374" s="17"/>
      <c r="I374" s="17"/>
      <c r="J374" s="15"/>
      <c r="K374" s="15"/>
      <c r="L374" s="18"/>
      <c r="M374" s="15"/>
      <c r="N374" s="315"/>
      <c r="O374" s="315"/>
      <c r="P374" s="37"/>
      <c r="Q374" s="37">
        <v>4783686.9762312965</v>
      </c>
      <c r="R374" s="355">
        <f>+Yhteenveto[[#This Row],[Kunnan  peruspalvelujen valtionosuus ]]+Yhteenveto[[#This Row],[Veroperustemuutoksista johtuvien veromenetysten korvaus]]+Yhteenveto[[#This Row],[Kotikuntakorvaus, netto]]</f>
        <v>4783686.9762312965</v>
      </c>
      <c r="S374" s="11"/>
      <c r="T374"/>
    </row>
    <row r="375" spans="1:20" ht="15">
      <c r="A375" s="40">
        <v>90038737</v>
      </c>
      <c r="B375" s="30" t="s">
        <v>371</v>
      </c>
      <c r="C375" s="41"/>
      <c r="D375" s="41"/>
      <c r="E375" s="41"/>
      <c r="F375" s="15"/>
      <c r="G375" s="16"/>
      <c r="H375" s="17"/>
      <c r="I375" s="17"/>
      <c r="J375" s="15"/>
      <c r="K375" s="15"/>
      <c r="L375" s="18"/>
      <c r="M375" s="15"/>
      <c r="N375" s="315"/>
      <c r="O375" s="315"/>
      <c r="P375" s="37"/>
      <c r="Q375" s="37">
        <v>8989732.1391919423</v>
      </c>
      <c r="R375" s="355">
        <f>+Yhteenveto[[#This Row],[Kunnan  peruspalvelujen valtionosuus ]]+Yhteenveto[[#This Row],[Veroperustemuutoksista johtuvien veromenetysten korvaus]]+Yhteenveto[[#This Row],[Kotikuntakorvaus, netto]]</f>
        <v>8989732.1391919423</v>
      </c>
      <c r="S375" s="11"/>
      <c r="T375"/>
    </row>
    <row r="376" spans="1:20" ht="15">
      <c r="A376" s="40">
        <v>90042287</v>
      </c>
      <c r="B376" s="30" t="s">
        <v>714</v>
      </c>
      <c r="C376" s="41"/>
      <c r="D376" s="41"/>
      <c r="E376" s="41"/>
      <c r="F376" s="15"/>
      <c r="G376" s="16"/>
      <c r="H376" s="17"/>
      <c r="I376" s="17"/>
      <c r="J376" s="15"/>
      <c r="K376" s="15"/>
      <c r="L376" s="18"/>
      <c r="M376" s="15"/>
      <c r="N376" s="315"/>
      <c r="O376" s="315"/>
      <c r="P376" s="37"/>
      <c r="Q376" s="37">
        <v>4835935.9844668321</v>
      </c>
      <c r="R376" s="355">
        <f>+Yhteenveto[[#This Row],[Kunnan  peruspalvelujen valtionosuus ]]+Yhteenveto[[#This Row],[Veroperustemuutoksista johtuvien veromenetysten korvaus]]+Yhteenveto[[#This Row],[Kotikuntakorvaus, netto]]</f>
        <v>4835935.9844668321</v>
      </c>
      <c r="S376" s="11"/>
      <c r="T376"/>
    </row>
    <row r="377" spans="1:20">
      <c r="A377" s="52"/>
      <c r="B377" s="53"/>
      <c r="C377" s="54"/>
      <c r="D377" s="54"/>
      <c r="E377" s="54"/>
      <c r="N377" s="118"/>
      <c r="O377" s="118"/>
      <c r="P377" s="354"/>
      <c r="Q377" s="118"/>
      <c r="R377" s="75"/>
      <c r="S377" s="27"/>
    </row>
    <row r="378" spans="1:20">
      <c r="A378" s="52"/>
      <c r="B378" s="53"/>
      <c r="C378" s="54"/>
      <c r="D378" s="54"/>
      <c r="E378" s="54"/>
      <c r="N378" s="118"/>
      <c r="O378" s="118"/>
      <c r="P378" s="354"/>
      <c r="Q378" s="118"/>
      <c r="R378" s="75"/>
      <c r="S378" s="27"/>
    </row>
    <row r="379" spans="1:20">
      <c r="A379" s="57"/>
      <c r="N379" s="118"/>
      <c r="O379" s="118"/>
      <c r="P379" s="354"/>
      <c r="Q379" s="118"/>
      <c r="R379" s="75"/>
      <c r="S379" s="27"/>
    </row>
    <row r="380" spans="1:20">
      <c r="A380" s="57"/>
      <c r="P380" s="354"/>
      <c r="R380" s="75"/>
    </row>
    <row r="381" spans="1:20">
      <c r="A381" s="57"/>
      <c r="P381" s="354"/>
      <c r="R381" s="75"/>
    </row>
    <row r="382" spans="1:20">
      <c r="A382" s="57"/>
      <c r="P382" s="354"/>
      <c r="R382" s="75"/>
    </row>
    <row r="383" spans="1:20">
      <c r="A383" s="57"/>
      <c r="P383" s="354"/>
      <c r="R383" s="75"/>
    </row>
    <row r="384" spans="1:20">
      <c r="A384" s="57"/>
      <c r="R384" s="75"/>
    </row>
    <row r="385" spans="1:18">
      <c r="A385" s="57"/>
      <c r="R385" s="75"/>
    </row>
    <row r="386" spans="1:18">
      <c r="A386" s="57"/>
      <c r="R386" s="75"/>
    </row>
    <row r="387" spans="1:18">
      <c r="A387" s="57"/>
      <c r="R387" s="75"/>
    </row>
    <row r="388" spans="1:18">
      <c r="A388" s="57"/>
      <c r="R388" s="75"/>
    </row>
    <row r="389" spans="1:18">
      <c r="A389" s="58"/>
      <c r="R389" s="75"/>
    </row>
    <row r="390" spans="1:18">
      <c r="A390" s="58"/>
      <c r="B390" s="59"/>
      <c r="R390" s="75"/>
    </row>
    <row r="391" spans="1:18">
      <c r="A391" s="58"/>
      <c r="B391" s="60"/>
    </row>
    <row r="392" spans="1:18">
      <c r="A392" s="58"/>
    </row>
    <row r="393" spans="1:18">
      <c r="A393" s="58"/>
    </row>
    <row r="394" spans="1:18">
      <c r="A394" s="58"/>
      <c r="C394" s="7"/>
      <c r="D394" s="7"/>
      <c r="E394" s="7"/>
    </row>
    <row r="395" spans="1:18">
      <c r="A395" s="58"/>
      <c r="B395" s="59"/>
      <c r="C395" s="7"/>
      <c r="D395" s="7"/>
      <c r="E395" s="7"/>
    </row>
    <row r="396" spans="1:18">
      <c r="A396" s="58"/>
      <c r="B396" s="61"/>
      <c r="C396" s="7"/>
      <c r="D396" s="7"/>
      <c r="E396" s="7"/>
    </row>
    <row r="397" spans="1:18">
      <c r="A397" s="62"/>
      <c r="B397" s="61"/>
      <c r="C397" s="7"/>
      <c r="D397" s="7"/>
      <c r="E397" s="7"/>
    </row>
    <row r="398" spans="1:18">
      <c r="A398" s="58"/>
      <c r="B398" s="59"/>
      <c r="C398" s="7"/>
      <c r="D398" s="7"/>
      <c r="E398" s="7"/>
    </row>
    <row r="399" spans="1:18">
      <c r="A399" s="58"/>
      <c r="C399" s="7"/>
      <c r="D399" s="7"/>
      <c r="E399" s="7"/>
    </row>
    <row r="400" spans="1:18">
      <c r="A400" s="58"/>
      <c r="C400" s="7"/>
      <c r="D400" s="7"/>
      <c r="E400" s="7"/>
    </row>
    <row r="401" spans="1:2">
      <c r="A401" s="62"/>
    </row>
    <row r="402" spans="1:2">
      <c r="A402" s="58"/>
    </row>
    <row r="403" spans="1:2">
      <c r="A403" s="58"/>
    </row>
    <row r="404" spans="1:2">
      <c r="A404" s="58"/>
    </row>
    <row r="405" spans="1:2">
      <c r="A405" s="58"/>
      <c r="B405" s="60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R7:R8 R9:R376" calculatedColum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06"/>
  <sheetViews>
    <sheetView zoomScale="80" zoomScaleNormal="80" workbookViewId="0">
      <pane xSplit="2" ySplit="6" topLeftCell="C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0.375" style="134" customWidth="1"/>
    <col min="2" max="2" width="17.625" style="130" bestFit="1" customWidth="1"/>
    <col min="3" max="3" width="10.625" style="146" customWidth="1"/>
    <col min="4" max="7" width="10.625" style="139" customWidth="1"/>
    <col min="8" max="8" width="11.625" style="39" bestFit="1" customWidth="1"/>
    <col min="9" max="9" width="22.5" style="145" customWidth="1"/>
    <col min="10" max="10" width="13.5" style="138" bestFit="1" customWidth="1"/>
    <col min="11" max="12" width="15.5" style="138" bestFit="1" customWidth="1"/>
    <col min="13" max="13" width="13.875" style="138" bestFit="1" customWidth="1"/>
    <col min="14" max="14" width="27.125" style="147" customWidth="1"/>
    <col min="15" max="15" width="4.125" style="67" customWidth="1"/>
    <col min="16" max="16" width="17.5" style="67" customWidth="1"/>
    <col min="17" max="17" width="9" style="67" customWidth="1"/>
    <col min="18" max="18" width="9.125" style="67" customWidth="1"/>
    <col min="19" max="19" width="10" style="67" customWidth="1"/>
    <col min="20" max="20" width="9.5" style="67" customWidth="1"/>
    <col min="21" max="21" width="10" style="67" customWidth="1"/>
    <col min="22" max="22" width="9.625" style="67" customWidth="1"/>
    <col min="23" max="23" width="8.875" style="67" customWidth="1"/>
    <col min="24" max="24" width="8.625" style="67" bestFit="1" customWidth="1"/>
    <col min="25" max="25" width="9.375" style="67" customWidth="1"/>
    <col min="26" max="26" width="11.125" style="67" bestFit="1" customWidth="1"/>
    <col min="27" max="27" width="10.625" style="67" bestFit="1" customWidth="1"/>
    <col min="28" max="28" width="9.625" style="67" bestFit="1" customWidth="1"/>
    <col min="29" max="41" width="8.625" style="67"/>
  </cols>
  <sheetData>
    <row r="1" spans="1:41" ht="23.25">
      <c r="A1" s="324" t="s">
        <v>1079</v>
      </c>
      <c r="B1" s="131"/>
      <c r="C1" s="132"/>
      <c r="D1" s="133"/>
      <c r="E1" s="133"/>
      <c r="F1" s="133"/>
      <c r="G1" s="133"/>
      <c r="I1" s="153" t="s">
        <v>373</v>
      </c>
      <c r="J1" s="156"/>
      <c r="K1" s="157"/>
      <c r="L1" s="157"/>
      <c r="M1" s="157"/>
      <c r="N1" s="46"/>
      <c r="O1" s="48"/>
      <c r="P1" s="397"/>
      <c r="Q1" s="69"/>
      <c r="R1" s="69"/>
      <c r="S1" s="69"/>
      <c r="T1" s="69"/>
      <c r="U1" s="69"/>
      <c r="V1" s="69"/>
      <c r="W1" s="69"/>
      <c r="X1" s="69"/>
      <c r="Y1" s="69"/>
      <c r="Z1" s="70"/>
    </row>
    <row r="2" spans="1:41">
      <c r="A2" s="130" t="s">
        <v>372</v>
      </c>
      <c r="C2" s="135"/>
      <c r="D2" s="136"/>
      <c r="E2" s="136"/>
      <c r="F2" s="136"/>
      <c r="G2" s="136"/>
      <c r="H2" s="137"/>
      <c r="I2" s="222" t="s">
        <v>676</v>
      </c>
      <c r="J2" s="222" t="s">
        <v>375</v>
      </c>
      <c r="K2" s="222" t="s">
        <v>677</v>
      </c>
      <c r="L2" s="222" t="s">
        <v>678</v>
      </c>
      <c r="M2" s="212" t="s">
        <v>740</v>
      </c>
      <c r="N2" s="154"/>
    </row>
    <row r="3" spans="1:41">
      <c r="A3" s="134" t="s">
        <v>1</v>
      </c>
      <c r="B3" s="141">
        <v>293</v>
      </c>
      <c r="C3" s="346"/>
      <c r="D3" s="346"/>
      <c r="E3" s="346"/>
      <c r="F3" s="346"/>
      <c r="G3" s="346"/>
      <c r="H3" s="346"/>
      <c r="I3" s="332">
        <v>8010.94</v>
      </c>
      <c r="J3" s="332">
        <v>8499.51</v>
      </c>
      <c r="K3" s="332">
        <v>7071.51</v>
      </c>
      <c r="L3" s="332">
        <v>12129.17</v>
      </c>
      <c r="M3" s="332">
        <v>62.57</v>
      </c>
      <c r="N3" s="169"/>
      <c r="P3" s="48"/>
      <c r="Q3" s="72"/>
      <c r="R3" s="72"/>
      <c r="S3" s="72"/>
      <c r="T3" s="72"/>
      <c r="U3" s="72"/>
      <c r="V3" s="72"/>
      <c r="W3" s="66"/>
      <c r="X3" s="66"/>
      <c r="Y3" s="66"/>
      <c r="Z3" s="73"/>
    </row>
    <row r="4" spans="1:41">
      <c r="A4" s="151"/>
      <c r="B4" s="151"/>
      <c r="C4" s="148" t="s">
        <v>666</v>
      </c>
      <c r="D4" s="350"/>
      <c r="E4" s="149"/>
      <c r="F4" s="149"/>
      <c r="G4" s="149"/>
      <c r="H4" s="150"/>
      <c r="I4" s="331" t="s">
        <v>675</v>
      </c>
      <c r="J4" s="330"/>
      <c r="K4" s="330"/>
      <c r="L4" s="330"/>
      <c r="M4" s="330"/>
      <c r="N4" s="152"/>
      <c r="P4" s="74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7"/>
      <c r="AC4" s="78"/>
      <c r="AD4" s="79"/>
      <c r="AF4" s="76"/>
      <c r="AG4" s="80"/>
      <c r="AH4" s="80"/>
    </row>
    <row r="5" spans="1:41" s="221" customFormat="1" ht="30">
      <c r="A5" s="207" t="s">
        <v>674</v>
      </c>
      <c r="B5" s="208" t="s">
        <v>3</v>
      </c>
      <c r="C5" s="209" t="s">
        <v>736</v>
      </c>
      <c r="D5" s="209" t="s">
        <v>737</v>
      </c>
      <c r="E5" s="209" t="s">
        <v>738</v>
      </c>
      <c r="F5" s="209" t="s">
        <v>739</v>
      </c>
      <c r="G5" s="209" t="s">
        <v>735</v>
      </c>
      <c r="H5" s="210" t="s">
        <v>380</v>
      </c>
      <c r="I5" s="211" t="s">
        <v>676</v>
      </c>
      <c r="J5" s="212" t="s">
        <v>375</v>
      </c>
      <c r="K5" s="212" t="s">
        <v>677</v>
      </c>
      <c r="L5" s="212" t="s">
        <v>678</v>
      </c>
      <c r="M5" s="212" t="s">
        <v>740</v>
      </c>
      <c r="N5" s="213" t="s">
        <v>673</v>
      </c>
      <c r="O5" s="214"/>
      <c r="P5" s="215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7"/>
      <c r="AC5" s="218"/>
      <c r="AD5" s="219"/>
      <c r="AE5" s="214"/>
      <c r="AF5" s="214"/>
      <c r="AG5" s="220"/>
      <c r="AH5" s="220"/>
      <c r="AI5" s="214"/>
      <c r="AJ5" s="214"/>
      <c r="AK5" s="214"/>
      <c r="AL5" s="214"/>
      <c r="AM5" s="214"/>
      <c r="AN5" s="214"/>
      <c r="AO5" s="214"/>
    </row>
    <row r="6" spans="1:41">
      <c r="B6" s="130" t="s">
        <v>376</v>
      </c>
      <c r="C6" s="43">
        <f>SUM(C7:C299)</f>
        <v>296144</v>
      </c>
      <c r="D6" s="43">
        <f t="shared" ref="D6:H6" si="0">SUM(D7:D299)</f>
        <v>56867</v>
      </c>
      <c r="E6" s="43">
        <f t="shared" si="0"/>
        <v>369949</v>
      </c>
      <c r="F6" s="43">
        <f t="shared" si="0"/>
        <v>185637</v>
      </c>
      <c r="G6" s="43">
        <f t="shared" si="0"/>
        <v>4609300</v>
      </c>
      <c r="H6" s="43">
        <f t="shared" si="0"/>
        <v>5517897</v>
      </c>
      <c r="I6" s="43">
        <f t="shared" ref="I6" si="1">SUM(I7:I299)</f>
        <v>2372391815.3600001</v>
      </c>
      <c r="J6" s="43">
        <f t="shared" ref="J6" si="2">SUM(J7:J299)</f>
        <v>483341635.17000037</v>
      </c>
      <c r="K6" s="43">
        <f t="shared" ref="K6" si="3">SUM(K7:K299)</f>
        <v>2616098052.9899998</v>
      </c>
      <c r="L6" s="43">
        <f t="shared" ref="L6" si="4">SUM(L7:L299)</f>
        <v>2251622731.2900014</v>
      </c>
      <c r="M6" s="43">
        <f t="shared" ref="M6" si="5">SUM(M7:M299)</f>
        <v>288403900.99999988</v>
      </c>
      <c r="N6" s="186">
        <f>SUM(N7:N299)</f>
        <v>8011858135.8100004</v>
      </c>
      <c r="P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</row>
    <row r="7" spans="1:41">
      <c r="A7" s="134">
        <v>5</v>
      </c>
      <c r="B7" s="130" t="s">
        <v>14</v>
      </c>
      <c r="C7" s="142">
        <v>491</v>
      </c>
      <c r="D7" s="46">
        <v>109</v>
      </c>
      <c r="E7" s="46">
        <v>713</v>
      </c>
      <c r="F7" s="46">
        <v>390</v>
      </c>
      <c r="G7" s="46">
        <v>7608</v>
      </c>
      <c r="H7" s="43">
        <v>9311</v>
      </c>
      <c r="I7" s="144">
        <v>3933371.5399999996</v>
      </c>
      <c r="J7" s="144">
        <v>926446.59</v>
      </c>
      <c r="K7" s="144">
        <v>5041986.63</v>
      </c>
      <c r="L7" s="144">
        <v>4730376.3</v>
      </c>
      <c r="M7" s="144">
        <v>476032.56</v>
      </c>
      <c r="N7" s="187">
        <f>SUM(Ikärakenne[[#This Row],[Ikä 0–5]:[Ikä 16+]])</f>
        <v>15108213.619999999</v>
      </c>
      <c r="P7" s="48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41">
      <c r="A8" s="134">
        <v>9</v>
      </c>
      <c r="B8" s="130" t="s">
        <v>15</v>
      </c>
      <c r="C8" s="142">
        <v>145</v>
      </c>
      <c r="D8" s="46">
        <v>36</v>
      </c>
      <c r="E8" s="46">
        <v>221</v>
      </c>
      <c r="F8" s="46">
        <v>114</v>
      </c>
      <c r="G8" s="46">
        <v>1975</v>
      </c>
      <c r="H8" s="43">
        <v>2491</v>
      </c>
      <c r="I8" s="144">
        <v>1161586.3</v>
      </c>
      <c r="J8" s="144">
        <v>305982.36</v>
      </c>
      <c r="K8" s="144">
        <v>1562803.71</v>
      </c>
      <c r="L8" s="144">
        <v>1382725.3800000001</v>
      </c>
      <c r="M8" s="144">
        <v>123575.75</v>
      </c>
      <c r="N8" s="187">
        <f>SUM(Ikärakenne[[#This Row],[Ikä 0–5]:[Ikä 16+]])</f>
        <v>4536673.5</v>
      </c>
      <c r="Q8" s="82"/>
      <c r="R8" s="82"/>
      <c r="S8" s="82"/>
      <c r="T8" s="82"/>
      <c r="U8" s="82"/>
      <c r="V8" s="82"/>
      <c r="W8" s="82"/>
      <c r="X8" s="82"/>
      <c r="Y8" s="82"/>
      <c r="Z8" s="82"/>
      <c r="AC8" s="83"/>
      <c r="AD8" s="48"/>
      <c r="AE8" s="48"/>
      <c r="AF8" s="48"/>
      <c r="AG8" s="48"/>
    </row>
    <row r="9" spans="1:41">
      <c r="A9" s="134">
        <v>10</v>
      </c>
      <c r="B9" s="130" t="s">
        <v>16</v>
      </c>
      <c r="C9" s="142">
        <v>654</v>
      </c>
      <c r="D9" s="46">
        <v>114</v>
      </c>
      <c r="E9" s="46">
        <v>781</v>
      </c>
      <c r="F9" s="46">
        <v>439</v>
      </c>
      <c r="G9" s="46">
        <v>9209</v>
      </c>
      <c r="H9" s="43">
        <v>11197</v>
      </c>
      <c r="I9" s="144">
        <v>5239154.76</v>
      </c>
      <c r="J9" s="144">
        <v>968944.14</v>
      </c>
      <c r="K9" s="144">
        <v>5522849.3100000005</v>
      </c>
      <c r="L9" s="144">
        <v>5324705.63</v>
      </c>
      <c r="M9" s="144">
        <v>576207.13</v>
      </c>
      <c r="N9" s="187">
        <f>SUM(Ikärakenne[[#This Row],[Ikä 0–5]:[Ikä 16+]])</f>
        <v>17631860.969999999</v>
      </c>
      <c r="AC9" s="84"/>
      <c r="AD9" s="83"/>
      <c r="AE9" s="48"/>
      <c r="AF9" s="48"/>
      <c r="AG9" s="84"/>
      <c r="AH9" s="68"/>
    </row>
    <row r="10" spans="1:41">
      <c r="A10" s="134">
        <v>16</v>
      </c>
      <c r="B10" s="130" t="s">
        <v>17</v>
      </c>
      <c r="C10" s="142">
        <v>326</v>
      </c>
      <c r="D10" s="46">
        <v>75</v>
      </c>
      <c r="E10" s="46">
        <v>479</v>
      </c>
      <c r="F10" s="46">
        <v>279</v>
      </c>
      <c r="G10" s="46">
        <v>6874</v>
      </c>
      <c r="H10" s="43">
        <v>8033</v>
      </c>
      <c r="I10" s="144">
        <v>2611566.44</v>
      </c>
      <c r="J10" s="144">
        <v>637463.25</v>
      </c>
      <c r="K10" s="144">
        <v>3387253.29</v>
      </c>
      <c r="L10" s="144">
        <v>3384038.43</v>
      </c>
      <c r="M10" s="144">
        <v>430106.18</v>
      </c>
      <c r="N10" s="187">
        <f>SUM(Ikärakenne[[#This Row],[Ikä 0–5]:[Ikä 16+]])</f>
        <v>10450427.59</v>
      </c>
      <c r="P10" s="85"/>
      <c r="Q10" s="72"/>
      <c r="R10" s="72"/>
      <c r="S10" s="72"/>
      <c r="T10" s="72"/>
      <c r="U10" s="72"/>
      <c r="V10" s="72"/>
      <c r="W10" s="66"/>
      <c r="X10" s="66"/>
      <c r="Y10" s="86"/>
      <c r="Z10" s="86"/>
      <c r="AA10" s="82"/>
      <c r="AB10" s="82"/>
      <c r="AC10" s="84"/>
      <c r="AD10" s="87"/>
    </row>
    <row r="11" spans="1:41">
      <c r="A11" s="134">
        <v>18</v>
      </c>
      <c r="B11" s="130" t="s">
        <v>18</v>
      </c>
      <c r="C11" s="142">
        <v>269</v>
      </c>
      <c r="D11" s="46">
        <v>68</v>
      </c>
      <c r="E11" s="46">
        <v>422</v>
      </c>
      <c r="F11" s="46">
        <v>192</v>
      </c>
      <c r="G11" s="46">
        <v>3896</v>
      </c>
      <c r="H11" s="43">
        <v>4847</v>
      </c>
      <c r="I11" s="144">
        <v>2154942.86</v>
      </c>
      <c r="J11" s="144">
        <v>577966.68000000005</v>
      </c>
      <c r="K11" s="144">
        <v>2984177.22</v>
      </c>
      <c r="L11" s="144">
        <v>2328800.64</v>
      </c>
      <c r="M11" s="144">
        <v>243772.72</v>
      </c>
      <c r="N11" s="187">
        <f>SUM(Ikärakenne[[#This Row],[Ikä 0–5]:[Ikä 16+]])</f>
        <v>8289660.1200000001</v>
      </c>
      <c r="P11" s="88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9"/>
      <c r="AC11" s="87"/>
      <c r="AD11" s="87"/>
    </row>
    <row r="12" spans="1:41">
      <c r="A12" s="134">
        <v>19</v>
      </c>
      <c r="B12" s="130" t="s">
        <v>19</v>
      </c>
      <c r="C12" s="142">
        <v>264</v>
      </c>
      <c r="D12" s="46">
        <v>63</v>
      </c>
      <c r="E12" s="46">
        <v>305</v>
      </c>
      <c r="F12" s="46">
        <v>161</v>
      </c>
      <c r="G12" s="46">
        <v>3162</v>
      </c>
      <c r="H12" s="43">
        <v>3955</v>
      </c>
      <c r="I12" s="144">
        <v>2114888.1599999997</v>
      </c>
      <c r="J12" s="144">
        <v>535469.13</v>
      </c>
      <c r="K12" s="144">
        <v>2156810.5500000003</v>
      </c>
      <c r="L12" s="144">
        <v>1952796.37</v>
      </c>
      <c r="M12" s="144">
        <v>197846.34</v>
      </c>
      <c r="N12" s="187">
        <f>SUM(Ikärakenne[[#This Row],[Ikä 0–5]:[Ikä 16+]])</f>
        <v>6957810.5499999998</v>
      </c>
      <c r="P12" s="88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9"/>
      <c r="AC12" s="90"/>
      <c r="AD12" s="87"/>
    </row>
    <row r="13" spans="1:41">
      <c r="A13" s="134">
        <v>20</v>
      </c>
      <c r="B13" s="130" t="s">
        <v>20</v>
      </c>
      <c r="C13" s="142">
        <v>801</v>
      </c>
      <c r="D13" s="46">
        <v>176</v>
      </c>
      <c r="E13" s="46">
        <v>1255</v>
      </c>
      <c r="F13" s="46">
        <v>664</v>
      </c>
      <c r="G13" s="46">
        <v>13571</v>
      </c>
      <c r="H13" s="43">
        <v>16467</v>
      </c>
      <c r="I13" s="144">
        <v>6416762.9399999995</v>
      </c>
      <c r="J13" s="144">
        <v>1495913.76</v>
      </c>
      <c r="K13" s="144">
        <v>8874745.0500000007</v>
      </c>
      <c r="L13" s="144">
        <v>8053768.8799999999</v>
      </c>
      <c r="M13" s="144">
        <v>849137.47</v>
      </c>
      <c r="N13" s="187">
        <f>SUM(Ikärakenne[[#This Row],[Ikä 0–5]:[Ikä 16+]])</f>
        <v>25690328.099999998</v>
      </c>
      <c r="P13" s="91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9"/>
      <c r="AC13" s="90"/>
      <c r="AD13" s="87"/>
    </row>
    <row r="14" spans="1:41">
      <c r="A14" s="134">
        <v>46</v>
      </c>
      <c r="B14" s="130" t="s">
        <v>21</v>
      </c>
      <c r="C14" s="142">
        <v>54</v>
      </c>
      <c r="D14" s="46">
        <v>13</v>
      </c>
      <c r="E14" s="46">
        <v>80</v>
      </c>
      <c r="F14" s="46">
        <v>29</v>
      </c>
      <c r="G14" s="46">
        <v>1186</v>
      </c>
      <c r="H14" s="43">
        <v>1362</v>
      </c>
      <c r="I14" s="144">
        <v>432590.75999999995</v>
      </c>
      <c r="J14" s="144">
        <v>110493.63</v>
      </c>
      <c r="K14" s="144">
        <v>565720.80000000005</v>
      </c>
      <c r="L14" s="144">
        <v>351745.93</v>
      </c>
      <c r="M14" s="144">
        <v>74208.02</v>
      </c>
      <c r="N14" s="187">
        <f>SUM(Ikärakenne[[#This Row],[Ikä 0–5]:[Ikä 16+]])</f>
        <v>1534759.14</v>
      </c>
      <c r="P14" s="88"/>
      <c r="Q14" s="82"/>
      <c r="R14" s="82"/>
      <c r="S14" s="82"/>
      <c r="T14" s="82"/>
      <c r="U14" s="82"/>
      <c r="V14" s="82"/>
      <c r="W14" s="82"/>
      <c r="X14" s="82"/>
      <c r="Y14" s="82"/>
      <c r="Z14" s="92"/>
      <c r="AA14" s="82"/>
      <c r="AB14" s="89"/>
      <c r="AC14" s="90"/>
      <c r="AD14" s="87"/>
    </row>
    <row r="15" spans="1:41">
      <c r="A15" s="134">
        <v>47</v>
      </c>
      <c r="B15" s="130" t="s">
        <v>22</v>
      </c>
      <c r="C15" s="142">
        <v>58</v>
      </c>
      <c r="D15" s="46">
        <v>10</v>
      </c>
      <c r="E15" s="46">
        <v>105</v>
      </c>
      <c r="F15" s="46">
        <v>53</v>
      </c>
      <c r="G15" s="46">
        <v>1563</v>
      </c>
      <c r="H15" s="43">
        <v>1789</v>
      </c>
      <c r="I15" s="144">
        <v>464634.51999999996</v>
      </c>
      <c r="J15" s="144">
        <v>84995.1</v>
      </c>
      <c r="K15" s="144">
        <v>742508.55</v>
      </c>
      <c r="L15" s="144">
        <v>642846.01</v>
      </c>
      <c r="M15" s="144">
        <v>97796.91</v>
      </c>
      <c r="N15" s="187">
        <f>SUM(Ikärakenne[[#This Row],[Ikä 0–5]:[Ikä 16+]])</f>
        <v>2032781.0899999999</v>
      </c>
      <c r="P15" s="88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9"/>
      <c r="AC15" s="93"/>
      <c r="AF15" s="83"/>
    </row>
    <row r="16" spans="1:41">
      <c r="A16" s="134">
        <v>49</v>
      </c>
      <c r="B16" s="130" t="s">
        <v>23</v>
      </c>
      <c r="C16" s="142">
        <v>20097</v>
      </c>
      <c r="D16" s="46">
        <v>3633</v>
      </c>
      <c r="E16" s="46">
        <v>23400</v>
      </c>
      <c r="F16" s="46">
        <v>11438</v>
      </c>
      <c r="G16" s="46">
        <v>238564</v>
      </c>
      <c r="H16" s="43">
        <v>297132</v>
      </c>
      <c r="I16" s="144">
        <v>160995861.17999998</v>
      </c>
      <c r="J16" s="144">
        <v>30878719.830000002</v>
      </c>
      <c r="K16" s="144">
        <v>165473334</v>
      </c>
      <c r="L16" s="144">
        <v>138733446.46000001</v>
      </c>
      <c r="M16" s="144">
        <v>14926949.48</v>
      </c>
      <c r="N16" s="187">
        <f>SUM(Ikärakenne[[#This Row],[Ikä 0–5]:[Ikä 16+]])</f>
        <v>511008310.95000005</v>
      </c>
      <c r="P16" s="88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9"/>
    </row>
    <row r="17" spans="1:29">
      <c r="A17" s="134">
        <v>50</v>
      </c>
      <c r="B17" s="130" t="s">
        <v>24</v>
      </c>
      <c r="C17" s="142">
        <v>565</v>
      </c>
      <c r="D17" s="46">
        <v>106</v>
      </c>
      <c r="E17" s="46">
        <v>785</v>
      </c>
      <c r="F17" s="46">
        <v>391</v>
      </c>
      <c r="G17" s="46">
        <v>9570</v>
      </c>
      <c r="H17" s="43">
        <v>11417</v>
      </c>
      <c r="I17" s="144">
        <v>4526181.0999999996</v>
      </c>
      <c r="J17" s="144">
        <v>900948.06</v>
      </c>
      <c r="K17" s="144">
        <v>5551135.3500000006</v>
      </c>
      <c r="L17" s="144">
        <v>4742505.47</v>
      </c>
      <c r="M17" s="144">
        <v>598794.9</v>
      </c>
      <c r="N17" s="187">
        <f>SUM(Ikärakenne[[#This Row],[Ikä 0–5]:[Ikä 16+]])</f>
        <v>16319564.880000001</v>
      </c>
      <c r="P17" s="88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9"/>
      <c r="AC17" s="61"/>
    </row>
    <row r="18" spans="1:29">
      <c r="A18" s="134">
        <v>51</v>
      </c>
      <c r="B18" s="130" t="s">
        <v>25</v>
      </c>
      <c r="C18" s="142">
        <v>492</v>
      </c>
      <c r="D18" s="46">
        <v>109</v>
      </c>
      <c r="E18" s="46">
        <v>706</v>
      </c>
      <c r="F18" s="46">
        <v>379</v>
      </c>
      <c r="G18" s="46">
        <v>7648</v>
      </c>
      <c r="H18" s="43">
        <v>9334</v>
      </c>
      <c r="I18" s="144">
        <v>3941382.48</v>
      </c>
      <c r="J18" s="144">
        <v>926446.59</v>
      </c>
      <c r="K18" s="144">
        <v>4992486.0600000005</v>
      </c>
      <c r="L18" s="144">
        <v>4596955.43</v>
      </c>
      <c r="M18" s="144">
        <v>478535.36</v>
      </c>
      <c r="N18" s="187">
        <f>SUM(Ikärakenne[[#This Row],[Ikä 0–5]:[Ikä 16+]])</f>
        <v>14935805.92</v>
      </c>
      <c r="P18" s="88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9"/>
      <c r="AC18" s="83"/>
    </row>
    <row r="19" spans="1:29">
      <c r="A19" s="134">
        <v>52</v>
      </c>
      <c r="B19" s="130" t="s">
        <v>26</v>
      </c>
      <c r="C19" s="142">
        <v>129</v>
      </c>
      <c r="D19" s="46">
        <v>23</v>
      </c>
      <c r="E19" s="46">
        <v>180</v>
      </c>
      <c r="F19" s="46">
        <v>91</v>
      </c>
      <c r="G19" s="46">
        <v>1981</v>
      </c>
      <c r="H19" s="43">
        <v>2404</v>
      </c>
      <c r="I19" s="144">
        <v>1033411.2599999999</v>
      </c>
      <c r="J19" s="144">
        <v>195488.73</v>
      </c>
      <c r="K19" s="144">
        <v>1272871.8</v>
      </c>
      <c r="L19" s="144">
        <v>1103754.47</v>
      </c>
      <c r="M19" s="144">
        <v>123951.17</v>
      </c>
      <c r="N19" s="187">
        <f>SUM(Ikärakenne[[#This Row],[Ikä 0–5]:[Ikä 16+]])</f>
        <v>3729477.4299999997</v>
      </c>
      <c r="P19" s="48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9"/>
      <c r="AC19" s="83"/>
    </row>
    <row r="20" spans="1:29">
      <c r="A20" s="134">
        <v>61</v>
      </c>
      <c r="B20" s="130" t="s">
        <v>27</v>
      </c>
      <c r="C20" s="142">
        <v>646</v>
      </c>
      <c r="D20" s="46">
        <v>127</v>
      </c>
      <c r="E20" s="46">
        <v>833</v>
      </c>
      <c r="F20" s="46">
        <v>503</v>
      </c>
      <c r="G20" s="46">
        <v>14464</v>
      </c>
      <c r="H20" s="43">
        <v>16573</v>
      </c>
      <c r="I20" s="144">
        <v>5175067.2399999993</v>
      </c>
      <c r="J20" s="144">
        <v>1079437.77</v>
      </c>
      <c r="K20" s="144">
        <v>5890567.8300000001</v>
      </c>
      <c r="L20" s="144">
        <v>6100972.5099999998</v>
      </c>
      <c r="M20" s="144">
        <v>905012.48</v>
      </c>
      <c r="N20" s="187">
        <f>SUM(Ikärakenne[[#This Row],[Ikä 0–5]:[Ikä 16+]])</f>
        <v>19151057.830000002</v>
      </c>
      <c r="P20" s="83"/>
      <c r="Q20" s="82"/>
      <c r="R20" s="82"/>
      <c r="S20" s="82"/>
      <c r="T20" s="82"/>
      <c r="U20" s="82"/>
      <c r="V20" s="82"/>
      <c r="W20" s="82"/>
      <c r="X20" s="82"/>
      <c r="Y20" s="82"/>
      <c r="Z20" s="94"/>
      <c r="AA20" s="82"/>
      <c r="AB20" s="89"/>
    </row>
    <row r="21" spans="1:29">
      <c r="A21" s="134">
        <v>69</v>
      </c>
      <c r="B21" s="130" t="s">
        <v>28</v>
      </c>
      <c r="C21" s="142">
        <v>418</v>
      </c>
      <c r="D21" s="46">
        <v>72</v>
      </c>
      <c r="E21" s="46">
        <v>544</v>
      </c>
      <c r="F21" s="46">
        <v>280</v>
      </c>
      <c r="G21" s="46">
        <v>5488</v>
      </c>
      <c r="H21" s="43">
        <v>6802</v>
      </c>
      <c r="I21" s="144">
        <v>3348572.92</v>
      </c>
      <c r="J21" s="144">
        <v>611964.72</v>
      </c>
      <c r="K21" s="144">
        <v>3846901.44</v>
      </c>
      <c r="L21" s="144">
        <v>3396167.6</v>
      </c>
      <c r="M21" s="144">
        <v>343384.16</v>
      </c>
      <c r="N21" s="187">
        <f>SUM(Ikärakenne[[#This Row],[Ikä 0–5]:[Ikä 16+]])</f>
        <v>11546990.84</v>
      </c>
      <c r="P21" s="83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9"/>
    </row>
    <row r="22" spans="1:29">
      <c r="A22" s="134">
        <v>71</v>
      </c>
      <c r="B22" s="130" t="s">
        <v>29</v>
      </c>
      <c r="C22" s="142">
        <v>407</v>
      </c>
      <c r="D22" s="46">
        <v>86</v>
      </c>
      <c r="E22" s="46">
        <v>592</v>
      </c>
      <c r="F22" s="46">
        <v>304</v>
      </c>
      <c r="G22" s="46">
        <v>5224</v>
      </c>
      <c r="H22" s="43">
        <v>6613</v>
      </c>
      <c r="I22" s="144">
        <v>3260452.5799999996</v>
      </c>
      <c r="J22" s="144">
        <v>730957.86</v>
      </c>
      <c r="K22" s="144">
        <v>4186333.92</v>
      </c>
      <c r="L22" s="144">
        <v>3687267.68</v>
      </c>
      <c r="M22" s="144">
        <v>326865.68</v>
      </c>
      <c r="N22" s="187">
        <f>SUM(Ikärakenne[[#This Row],[Ikä 0–5]:[Ikä 16+]])</f>
        <v>12191877.719999999</v>
      </c>
      <c r="P22" s="83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9"/>
    </row>
    <row r="23" spans="1:29">
      <c r="A23" s="134">
        <v>72</v>
      </c>
      <c r="B23" s="130" t="s">
        <v>30</v>
      </c>
      <c r="C23" s="142">
        <v>35</v>
      </c>
      <c r="D23" s="46">
        <v>10</v>
      </c>
      <c r="E23" s="46">
        <v>52</v>
      </c>
      <c r="F23" s="46">
        <v>29</v>
      </c>
      <c r="G23" s="46">
        <v>824</v>
      </c>
      <c r="H23" s="43">
        <v>950</v>
      </c>
      <c r="I23" s="144">
        <v>280382.89999999997</v>
      </c>
      <c r="J23" s="144">
        <v>84995.1</v>
      </c>
      <c r="K23" s="144">
        <v>367718.52</v>
      </c>
      <c r="L23" s="144">
        <v>351745.93</v>
      </c>
      <c r="M23" s="144">
        <v>51557.68</v>
      </c>
      <c r="N23" s="187">
        <f>SUM(Ikärakenne[[#This Row],[Ikä 0–5]:[Ikä 16+]])</f>
        <v>1136400.1299999999</v>
      </c>
      <c r="P23" s="95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9"/>
    </row>
    <row r="24" spans="1:29">
      <c r="A24" s="134">
        <v>74</v>
      </c>
      <c r="B24" s="130" t="s">
        <v>31</v>
      </c>
      <c r="C24" s="142">
        <v>48</v>
      </c>
      <c r="D24" s="46">
        <v>10</v>
      </c>
      <c r="E24" s="46">
        <v>69</v>
      </c>
      <c r="F24" s="46">
        <v>33</v>
      </c>
      <c r="G24" s="46">
        <v>923</v>
      </c>
      <c r="H24" s="43">
        <v>1083</v>
      </c>
      <c r="I24" s="144">
        <v>384525.12</v>
      </c>
      <c r="J24" s="144">
        <v>84995.1</v>
      </c>
      <c r="K24" s="144">
        <v>487934.19</v>
      </c>
      <c r="L24" s="144">
        <v>400262.61</v>
      </c>
      <c r="M24" s="144">
        <v>57752.11</v>
      </c>
      <c r="N24" s="187">
        <f>SUM(Ikärakenne[[#This Row],[Ikä 0–5]:[Ikä 16+]])</f>
        <v>1415469.1300000001</v>
      </c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</row>
    <row r="25" spans="1:29">
      <c r="A25" s="134">
        <v>75</v>
      </c>
      <c r="B25" s="130" t="s">
        <v>32</v>
      </c>
      <c r="C25" s="142">
        <v>767</v>
      </c>
      <c r="D25" s="46">
        <v>160</v>
      </c>
      <c r="E25" s="46">
        <v>1176</v>
      </c>
      <c r="F25" s="46">
        <v>596</v>
      </c>
      <c r="G25" s="46">
        <v>17003</v>
      </c>
      <c r="H25" s="43">
        <v>19702</v>
      </c>
      <c r="I25" s="144">
        <v>6144390.9799999995</v>
      </c>
      <c r="J25" s="144">
        <v>1359921.6</v>
      </c>
      <c r="K25" s="144">
        <v>8316095.7600000007</v>
      </c>
      <c r="L25" s="144">
        <v>7228985.3200000003</v>
      </c>
      <c r="M25" s="144">
        <v>1063877.71</v>
      </c>
      <c r="N25" s="187">
        <f>SUM(Ikärakenne[[#This Row],[Ikä 0–5]:[Ikä 16+]])</f>
        <v>24113271.370000001</v>
      </c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82"/>
      <c r="AB25" s="82"/>
    </row>
    <row r="26" spans="1:29">
      <c r="A26" s="134">
        <v>77</v>
      </c>
      <c r="B26" s="130" t="s">
        <v>33</v>
      </c>
      <c r="C26" s="142">
        <v>172</v>
      </c>
      <c r="D26" s="46">
        <v>38</v>
      </c>
      <c r="E26" s="46">
        <v>325</v>
      </c>
      <c r="F26" s="46">
        <v>172</v>
      </c>
      <c r="G26" s="46">
        <v>3976</v>
      </c>
      <c r="H26" s="43">
        <v>4683</v>
      </c>
      <c r="I26" s="144">
        <v>1377881.68</v>
      </c>
      <c r="J26" s="144">
        <v>322981.38</v>
      </c>
      <c r="K26" s="144">
        <v>2298240.75</v>
      </c>
      <c r="L26" s="144">
        <v>2086217.24</v>
      </c>
      <c r="M26" s="144">
        <v>248778.32</v>
      </c>
      <c r="N26" s="187">
        <f>SUM(Ikärakenne[[#This Row],[Ikä 0–5]:[Ikä 16+]])</f>
        <v>6334099.3700000001</v>
      </c>
      <c r="P26" s="97"/>
      <c r="Q26" s="98"/>
      <c r="R26" s="98"/>
      <c r="S26" s="98"/>
      <c r="T26" s="98"/>
      <c r="U26" s="98"/>
      <c r="V26" s="98"/>
      <c r="W26" s="98"/>
      <c r="X26" s="98"/>
      <c r="Y26" s="98"/>
      <c r="Z26" s="99"/>
      <c r="AA26" s="82"/>
      <c r="AB26" s="82"/>
    </row>
    <row r="27" spans="1:29">
      <c r="A27" s="134">
        <v>78</v>
      </c>
      <c r="B27" s="130" t="s">
        <v>34</v>
      </c>
      <c r="C27" s="142">
        <v>284</v>
      </c>
      <c r="D27" s="46">
        <v>49</v>
      </c>
      <c r="E27" s="46">
        <v>446</v>
      </c>
      <c r="F27" s="46">
        <v>233</v>
      </c>
      <c r="G27" s="46">
        <v>6967</v>
      </c>
      <c r="H27" s="43">
        <v>7979</v>
      </c>
      <c r="I27" s="144">
        <v>2275106.96</v>
      </c>
      <c r="J27" s="144">
        <v>416475.99</v>
      </c>
      <c r="K27" s="144">
        <v>3153893.46</v>
      </c>
      <c r="L27" s="144">
        <v>2826096.61</v>
      </c>
      <c r="M27" s="144">
        <v>435925.19</v>
      </c>
      <c r="N27" s="187">
        <f>SUM(Ikärakenne[[#This Row],[Ikä 0–5]:[Ikä 16+]])</f>
        <v>9107498.209999999</v>
      </c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9">
      <c r="A28" s="134">
        <v>79</v>
      </c>
      <c r="B28" s="130" t="s">
        <v>35</v>
      </c>
      <c r="C28" s="142">
        <v>296</v>
      </c>
      <c r="D28" s="46">
        <v>61</v>
      </c>
      <c r="E28" s="46">
        <v>429</v>
      </c>
      <c r="F28" s="46">
        <v>192</v>
      </c>
      <c r="G28" s="46">
        <v>5807</v>
      </c>
      <c r="H28" s="43">
        <v>6785</v>
      </c>
      <c r="I28" s="144">
        <v>2371238.2399999998</v>
      </c>
      <c r="J28" s="144">
        <v>518470.11</v>
      </c>
      <c r="K28" s="144">
        <v>3033677.79</v>
      </c>
      <c r="L28" s="144">
        <v>2328800.64</v>
      </c>
      <c r="M28" s="144">
        <v>363343.99</v>
      </c>
      <c r="N28" s="187">
        <f>SUM(Ikärakenne[[#This Row],[Ikä 0–5]:[Ikä 16+]])</f>
        <v>8615530.7699999996</v>
      </c>
      <c r="Q28" s="101"/>
      <c r="R28" s="101"/>
      <c r="S28" s="48"/>
      <c r="T28" s="48"/>
      <c r="U28" s="48"/>
      <c r="V28" s="48"/>
      <c r="W28" s="48"/>
      <c r="X28" s="48"/>
      <c r="Y28" s="48"/>
      <c r="Z28" s="48"/>
    </row>
    <row r="29" spans="1:29">
      <c r="A29" s="134">
        <v>81</v>
      </c>
      <c r="B29" s="130" t="s">
        <v>36</v>
      </c>
      <c r="C29" s="142">
        <v>80</v>
      </c>
      <c r="D29" s="46">
        <v>21</v>
      </c>
      <c r="E29" s="46">
        <v>100</v>
      </c>
      <c r="F29" s="46">
        <v>56</v>
      </c>
      <c r="G29" s="46">
        <v>2364</v>
      </c>
      <c r="H29" s="43">
        <v>2621</v>
      </c>
      <c r="I29" s="144">
        <v>640875.19999999995</v>
      </c>
      <c r="J29" s="144">
        <v>178489.71</v>
      </c>
      <c r="K29" s="144">
        <v>707151</v>
      </c>
      <c r="L29" s="144">
        <v>679233.52</v>
      </c>
      <c r="M29" s="144">
        <v>147915.48000000001</v>
      </c>
      <c r="N29" s="187">
        <f>SUM(Ikärakenne[[#This Row],[Ikä 0–5]:[Ikä 16+]])</f>
        <v>2353664.9099999997</v>
      </c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102"/>
    </row>
    <row r="30" spans="1:29">
      <c r="A30" s="134">
        <v>82</v>
      </c>
      <c r="B30" s="130" t="s">
        <v>37</v>
      </c>
      <c r="C30" s="142">
        <v>516</v>
      </c>
      <c r="D30" s="46">
        <v>115</v>
      </c>
      <c r="E30" s="46">
        <v>703</v>
      </c>
      <c r="F30" s="46">
        <v>388</v>
      </c>
      <c r="G30" s="46">
        <v>7683</v>
      </c>
      <c r="H30" s="43">
        <v>9405</v>
      </c>
      <c r="I30" s="144">
        <v>4133645.0399999996</v>
      </c>
      <c r="J30" s="144">
        <v>977443.65</v>
      </c>
      <c r="K30" s="144">
        <v>4971271.53</v>
      </c>
      <c r="L30" s="144">
        <v>4706117.96</v>
      </c>
      <c r="M30" s="144">
        <v>480725.31</v>
      </c>
      <c r="N30" s="187">
        <f>SUM(Ikärakenne[[#This Row],[Ikä 0–5]:[Ikä 16+]])</f>
        <v>15269203.49</v>
      </c>
      <c r="Q30" s="103"/>
      <c r="R30" s="103"/>
      <c r="S30" s="103"/>
      <c r="T30" s="103"/>
      <c r="U30" s="103"/>
      <c r="V30" s="103"/>
      <c r="W30" s="103"/>
      <c r="X30" s="103"/>
      <c r="Y30" s="103"/>
      <c r="Z30" s="48"/>
    </row>
    <row r="31" spans="1:29">
      <c r="A31" s="134">
        <v>86</v>
      </c>
      <c r="B31" s="130" t="s">
        <v>38</v>
      </c>
      <c r="C31" s="142">
        <v>399</v>
      </c>
      <c r="D31" s="46">
        <v>107</v>
      </c>
      <c r="E31" s="46">
        <v>660</v>
      </c>
      <c r="F31" s="46">
        <v>315</v>
      </c>
      <c r="G31" s="46">
        <v>6662</v>
      </c>
      <c r="H31" s="43">
        <v>8143</v>
      </c>
      <c r="I31" s="144">
        <v>3196365.06</v>
      </c>
      <c r="J31" s="144">
        <v>909447.57000000007</v>
      </c>
      <c r="K31" s="144">
        <v>4667196.6000000006</v>
      </c>
      <c r="L31" s="144">
        <v>3820688.55</v>
      </c>
      <c r="M31" s="144">
        <v>416841.34</v>
      </c>
      <c r="N31" s="187">
        <f>SUM(Ikärakenne[[#This Row],[Ikä 0–5]:[Ikä 16+]])</f>
        <v>13010539.120000001</v>
      </c>
      <c r="Q31" s="48"/>
      <c r="R31" s="48"/>
      <c r="S31" s="84"/>
      <c r="T31" s="84"/>
      <c r="U31" s="84"/>
      <c r="V31" s="73"/>
      <c r="W31" s="48"/>
      <c r="X31" s="48"/>
      <c r="Y31" s="48"/>
      <c r="Z31" s="84"/>
      <c r="AA31" s="83"/>
    </row>
    <row r="32" spans="1:29">
      <c r="A32" s="134">
        <v>90</v>
      </c>
      <c r="B32" s="130" t="s">
        <v>39</v>
      </c>
      <c r="C32" s="142">
        <v>79</v>
      </c>
      <c r="D32" s="46">
        <v>17</v>
      </c>
      <c r="E32" s="46">
        <v>156</v>
      </c>
      <c r="F32" s="46">
        <v>80</v>
      </c>
      <c r="G32" s="46">
        <v>2804</v>
      </c>
      <c r="H32" s="43">
        <v>3136</v>
      </c>
      <c r="I32" s="144">
        <v>632864.26</v>
      </c>
      <c r="J32" s="144">
        <v>144491.67000000001</v>
      </c>
      <c r="K32" s="144">
        <v>1103155.56</v>
      </c>
      <c r="L32" s="144">
        <v>970333.6</v>
      </c>
      <c r="M32" s="144">
        <v>175446.28</v>
      </c>
      <c r="N32" s="187">
        <f>SUM(Ikärakenne[[#This Row],[Ikä 0–5]:[Ikä 16+]])</f>
        <v>3026291.37</v>
      </c>
      <c r="Q32" s="48"/>
      <c r="R32" s="104"/>
      <c r="S32" s="48"/>
      <c r="T32" s="48"/>
      <c r="U32" s="48"/>
      <c r="V32" s="48"/>
      <c r="W32" s="48"/>
      <c r="X32" s="48"/>
      <c r="Y32" s="48"/>
      <c r="Z32" s="48"/>
    </row>
    <row r="33" spans="1:28">
      <c r="A33" s="134">
        <v>91</v>
      </c>
      <c r="B33" s="130" t="s">
        <v>40</v>
      </c>
      <c r="C33" s="142">
        <v>37513</v>
      </c>
      <c r="D33" s="46">
        <v>6517</v>
      </c>
      <c r="E33" s="46">
        <v>38439</v>
      </c>
      <c r="F33" s="46">
        <v>17626</v>
      </c>
      <c r="G33" s="46">
        <v>558362</v>
      </c>
      <c r="H33" s="43">
        <v>658457</v>
      </c>
      <c r="I33" s="144">
        <v>300514392.21999997</v>
      </c>
      <c r="J33" s="144">
        <v>55391306.670000002</v>
      </c>
      <c r="K33" s="144">
        <v>271821772.88999999</v>
      </c>
      <c r="L33" s="144">
        <v>213788750.41999999</v>
      </c>
      <c r="M33" s="144">
        <v>34936710.340000004</v>
      </c>
      <c r="N33" s="187">
        <f>SUM(Ikärakenne[[#This Row],[Ikä 0–5]:[Ikä 16+]])</f>
        <v>876452932.53999996</v>
      </c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</row>
    <row r="34" spans="1:28">
      <c r="A34" s="134">
        <v>92</v>
      </c>
      <c r="B34" s="130" t="s">
        <v>41</v>
      </c>
      <c r="C34" s="142">
        <v>15620</v>
      </c>
      <c r="D34" s="46">
        <v>2629</v>
      </c>
      <c r="E34" s="46">
        <v>16754</v>
      </c>
      <c r="F34" s="46">
        <v>8231</v>
      </c>
      <c r="G34" s="46">
        <v>195972</v>
      </c>
      <c r="H34" s="43">
        <v>239206</v>
      </c>
      <c r="I34" s="144">
        <v>125130882.8</v>
      </c>
      <c r="J34" s="144">
        <v>22345211.789999999</v>
      </c>
      <c r="K34" s="144">
        <v>118476078.54000001</v>
      </c>
      <c r="L34" s="144">
        <v>99835198.269999996</v>
      </c>
      <c r="M34" s="144">
        <v>12261968.040000001</v>
      </c>
      <c r="N34" s="187">
        <f>SUM(Ikärakenne[[#This Row],[Ikä 0–5]:[Ikä 16+]])</f>
        <v>378049339.44</v>
      </c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105"/>
    </row>
    <row r="35" spans="1:28">
      <c r="A35" s="134">
        <v>97</v>
      </c>
      <c r="B35" s="130" t="s">
        <v>42</v>
      </c>
      <c r="C35" s="142">
        <v>77</v>
      </c>
      <c r="D35" s="46">
        <v>15</v>
      </c>
      <c r="E35" s="46">
        <v>103</v>
      </c>
      <c r="F35" s="46">
        <v>41</v>
      </c>
      <c r="G35" s="46">
        <v>1895</v>
      </c>
      <c r="H35" s="43">
        <v>2131</v>
      </c>
      <c r="I35" s="144">
        <v>616842.38</v>
      </c>
      <c r="J35" s="144">
        <v>127492.65000000001</v>
      </c>
      <c r="K35" s="144">
        <v>728365.53</v>
      </c>
      <c r="L35" s="144">
        <v>497295.97000000003</v>
      </c>
      <c r="M35" s="144">
        <v>118570.15</v>
      </c>
      <c r="N35" s="187">
        <f>SUM(Ikärakenne[[#This Row],[Ikä 0–5]:[Ikä 16+]])</f>
        <v>2088566.68</v>
      </c>
      <c r="Q35" s="68"/>
      <c r="R35" s="68"/>
      <c r="S35" s="68"/>
      <c r="T35" s="68"/>
      <c r="U35" s="68"/>
      <c r="V35" s="68"/>
      <c r="W35" s="68"/>
      <c r="X35" s="68"/>
      <c r="Y35" s="68"/>
    </row>
    <row r="36" spans="1:28">
      <c r="A36" s="134">
        <v>98</v>
      </c>
      <c r="B36" s="130" t="s">
        <v>43</v>
      </c>
      <c r="C36" s="46">
        <v>1201</v>
      </c>
      <c r="D36" s="46">
        <v>264</v>
      </c>
      <c r="E36" s="46">
        <v>1756</v>
      </c>
      <c r="F36" s="46">
        <v>941</v>
      </c>
      <c r="G36" s="46">
        <v>18928</v>
      </c>
      <c r="H36" s="43">
        <v>23090</v>
      </c>
      <c r="I36" s="144">
        <v>9621138.9399999995</v>
      </c>
      <c r="J36" s="144">
        <v>2243870.64</v>
      </c>
      <c r="K36" s="144">
        <v>12417571.560000001</v>
      </c>
      <c r="L36" s="144">
        <v>11413548.970000001</v>
      </c>
      <c r="M36" s="144">
        <v>1184324.96</v>
      </c>
      <c r="N36" s="187">
        <f>SUM(Ikärakenne[[#This Row],[Ikä 0–5]:[Ikä 16+]])</f>
        <v>36880455.07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73"/>
    </row>
    <row r="37" spans="1:28">
      <c r="A37" s="134">
        <v>102</v>
      </c>
      <c r="B37" s="130" t="s">
        <v>44</v>
      </c>
      <c r="C37" s="142">
        <v>474</v>
      </c>
      <c r="D37" s="46">
        <v>95</v>
      </c>
      <c r="E37" s="46">
        <v>604</v>
      </c>
      <c r="F37" s="46">
        <v>311</v>
      </c>
      <c r="G37" s="46">
        <v>8386</v>
      </c>
      <c r="H37" s="43">
        <v>9870</v>
      </c>
      <c r="I37" s="144">
        <v>3797185.5599999996</v>
      </c>
      <c r="J37" s="144">
        <v>807453.45000000007</v>
      </c>
      <c r="K37" s="144">
        <v>4271192.04</v>
      </c>
      <c r="L37" s="144">
        <v>3772171.87</v>
      </c>
      <c r="M37" s="144">
        <v>524712.02</v>
      </c>
      <c r="N37" s="187">
        <f>SUM(Ikärakenne[[#This Row],[Ikä 0–5]:[Ikä 16+]])</f>
        <v>13172714.940000001</v>
      </c>
    </row>
    <row r="38" spans="1:28">
      <c r="A38" s="134">
        <v>103</v>
      </c>
      <c r="B38" s="130" t="s">
        <v>45</v>
      </c>
      <c r="C38" s="142">
        <v>100</v>
      </c>
      <c r="D38" s="46">
        <v>13</v>
      </c>
      <c r="E38" s="46">
        <v>141</v>
      </c>
      <c r="F38" s="46">
        <v>82</v>
      </c>
      <c r="G38" s="46">
        <v>1830</v>
      </c>
      <c r="H38" s="43">
        <v>2166</v>
      </c>
      <c r="I38" s="144">
        <v>801094</v>
      </c>
      <c r="J38" s="144">
        <v>110493.63</v>
      </c>
      <c r="K38" s="144">
        <v>997082.91</v>
      </c>
      <c r="L38" s="144">
        <v>994591.94000000006</v>
      </c>
      <c r="M38" s="144">
        <v>114503.1</v>
      </c>
      <c r="N38" s="187">
        <f>SUM(Ikärakenne[[#This Row],[Ikä 0–5]:[Ikä 16+]])</f>
        <v>3017765.58</v>
      </c>
    </row>
    <row r="39" spans="1:28">
      <c r="A39" s="134">
        <v>105</v>
      </c>
      <c r="B39" s="130" t="s">
        <v>46</v>
      </c>
      <c r="C39" s="142">
        <v>72</v>
      </c>
      <c r="D39" s="46">
        <v>10</v>
      </c>
      <c r="E39" s="46">
        <v>83</v>
      </c>
      <c r="F39" s="46">
        <v>44</v>
      </c>
      <c r="G39" s="46">
        <v>1930</v>
      </c>
      <c r="H39" s="43">
        <v>2139</v>
      </c>
      <c r="I39" s="144">
        <v>576787.67999999993</v>
      </c>
      <c r="J39" s="144">
        <v>84995.1</v>
      </c>
      <c r="K39" s="144">
        <v>586935.33000000007</v>
      </c>
      <c r="L39" s="144">
        <v>533683.48</v>
      </c>
      <c r="M39" s="144">
        <v>120760.1</v>
      </c>
      <c r="N39" s="187">
        <f>SUM(Ikärakenne[[#This Row],[Ikä 0–5]:[Ikä 16+]])</f>
        <v>1903161.69</v>
      </c>
    </row>
    <row r="40" spans="1:28">
      <c r="A40" s="134">
        <v>106</v>
      </c>
      <c r="B40" s="130" t="s">
        <v>47</v>
      </c>
      <c r="C40" s="142">
        <v>2345</v>
      </c>
      <c r="D40" s="46">
        <v>465</v>
      </c>
      <c r="E40" s="46">
        <v>3046</v>
      </c>
      <c r="F40" s="46">
        <v>1697</v>
      </c>
      <c r="G40" s="46">
        <v>39327</v>
      </c>
      <c r="H40" s="43">
        <v>46880</v>
      </c>
      <c r="I40" s="144">
        <v>18785654.300000001</v>
      </c>
      <c r="J40" s="144">
        <v>3952272.15</v>
      </c>
      <c r="K40" s="144">
        <v>21539819.460000001</v>
      </c>
      <c r="L40" s="144">
        <v>20583201.489999998</v>
      </c>
      <c r="M40" s="144">
        <v>2460690.39</v>
      </c>
      <c r="N40" s="187">
        <f>SUM(Ikärakenne[[#This Row],[Ikä 0–5]:[Ikä 16+]])</f>
        <v>67321637.789999992</v>
      </c>
    </row>
    <row r="41" spans="1:28">
      <c r="A41" s="134">
        <v>108</v>
      </c>
      <c r="B41" s="130" t="s">
        <v>48</v>
      </c>
      <c r="C41" s="142">
        <v>578</v>
      </c>
      <c r="D41" s="46">
        <v>116</v>
      </c>
      <c r="E41" s="46">
        <v>789</v>
      </c>
      <c r="F41" s="46">
        <v>375</v>
      </c>
      <c r="G41" s="46">
        <v>8479</v>
      </c>
      <c r="H41" s="43">
        <v>10337</v>
      </c>
      <c r="I41" s="144">
        <v>4630323.3199999994</v>
      </c>
      <c r="J41" s="144">
        <v>985943.16</v>
      </c>
      <c r="K41" s="144">
        <v>5579421.3900000006</v>
      </c>
      <c r="L41" s="144">
        <v>4548438.75</v>
      </c>
      <c r="M41" s="144">
        <v>530531.03</v>
      </c>
      <c r="N41" s="187">
        <f>SUM(Ikärakenne[[#This Row],[Ikä 0–5]:[Ikä 16+]])</f>
        <v>16274657.65</v>
      </c>
    </row>
    <row r="42" spans="1:28">
      <c r="A42" s="134">
        <v>109</v>
      </c>
      <c r="B42" s="130" t="s">
        <v>49</v>
      </c>
      <c r="C42" s="142">
        <v>3264</v>
      </c>
      <c r="D42" s="46">
        <v>624</v>
      </c>
      <c r="E42" s="46">
        <v>4271</v>
      </c>
      <c r="F42" s="46">
        <v>2233</v>
      </c>
      <c r="G42" s="46">
        <v>57579</v>
      </c>
      <c r="H42" s="43">
        <v>67971</v>
      </c>
      <c r="I42" s="144">
        <v>26147708.16</v>
      </c>
      <c r="J42" s="144">
        <v>5303694.24</v>
      </c>
      <c r="K42" s="144">
        <v>30202419.210000001</v>
      </c>
      <c r="L42" s="144">
        <v>27084436.609999999</v>
      </c>
      <c r="M42" s="144">
        <v>3602718.03</v>
      </c>
      <c r="N42" s="187">
        <f>SUM(Ikärakenne[[#This Row],[Ikä 0–5]:[Ikä 16+]])</f>
        <v>92340976.25</v>
      </c>
    </row>
    <row r="43" spans="1:28">
      <c r="A43" s="134">
        <v>111</v>
      </c>
      <c r="B43" s="130" t="s">
        <v>50</v>
      </c>
      <c r="C43" s="142">
        <v>609</v>
      </c>
      <c r="D43" s="46">
        <v>116</v>
      </c>
      <c r="E43" s="46">
        <v>903</v>
      </c>
      <c r="F43" s="46">
        <v>474</v>
      </c>
      <c r="G43" s="46">
        <v>16242</v>
      </c>
      <c r="H43" s="43">
        <v>18344</v>
      </c>
      <c r="I43" s="144">
        <v>4878662.46</v>
      </c>
      <c r="J43" s="144">
        <v>985943.16</v>
      </c>
      <c r="K43" s="144">
        <v>6385573.5300000003</v>
      </c>
      <c r="L43" s="144">
        <v>5749226.5800000001</v>
      </c>
      <c r="M43" s="144">
        <v>1016261.9400000001</v>
      </c>
      <c r="N43" s="187">
        <f>SUM(Ikärakenne[[#This Row],[Ikä 0–5]:[Ikä 16+]])</f>
        <v>19015667.670000002</v>
      </c>
    </row>
    <row r="44" spans="1:28">
      <c r="A44" s="134">
        <v>139</v>
      </c>
      <c r="B44" s="130" t="s">
        <v>51</v>
      </c>
      <c r="C44" s="142">
        <v>734</v>
      </c>
      <c r="D44" s="46">
        <v>126</v>
      </c>
      <c r="E44" s="46">
        <v>964</v>
      </c>
      <c r="F44" s="46">
        <v>499</v>
      </c>
      <c r="G44" s="46">
        <v>7589</v>
      </c>
      <c r="H44" s="43">
        <v>9912</v>
      </c>
      <c r="I44" s="144">
        <v>5880029.96</v>
      </c>
      <c r="J44" s="144">
        <v>1070938.26</v>
      </c>
      <c r="K44" s="144">
        <v>6816935.6400000006</v>
      </c>
      <c r="L44" s="144">
        <v>6052455.8300000001</v>
      </c>
      <c r="M44" s="144">
        <v>474843.73</v>
      </c>
      <c r="N44" s="187">
        <f>SUM(Ikärakenne[[#This Row],[Ikä 0–5]:[Ikä 16+]])</f>
        <v>20295203.419999998</v>
      </c>
    </row>
    <row r="45" spans="1:28">
      <c r="A45" s="134">
        <v>140</v>
      </c>
      <c r="B45" s="130" t="s">
        <v>52</v>
      </c>
      <c r="C45" s="142">
        <v>1011</v>
      </c>
      <c r="D45" s="46">
        <v>204</v>
      </c>
      <c r="E45" s="46">
        <v>1401</v>
      </c>
      <c r="F45" s="46">
        <v>667</v>
      </c>
      <c r="G45" s="46">
        <v>17675</v>
      </c>
      <c r="H45" s="43">
        <v>20958</v>
      </c>
      <c r="I45" s="144">
        <v>8099060.3399999999</v>
      </c>
      <c r="J45" s="144">
        <v>1733900.04</v>
      </c>
      <c r="K45" s="144">
        <v>9907185.5099999998</v>
      </c>
      <c r="L45" s="144">
        <v>8090156.3899999997</v>
      </c>
      <c r="M45" s="144">
        <v>1105924.75</v>
      </c>
      <c r="N45" s="187">
        <f>SUM(Ikärakenne[[#This Row],[Ikä 0–5]:[Ikä 16+]])</f>
        <v>28936227.030000001</v>
      </c>
    </row>
    <row r="46" spans="1:28">
      <c r="A46" s="134">
        <v>142</v>
      </c>
      <c r="B46" s="130" t="s">
        <v>53</v>
      </c>
      <c r="C46" s="142">
        <v>311</v>
      </c>
      <c r="D46" s="46">
        <v>67</v>
      </c>
      <c r="E46" s="46">
        <v>402</v>
      </c>
      <c r="F46" s="46">
        <v>208</v>
      </c>
      <c r="G46" s="46">
        <v>5571</v>
      </c>
      <c r="H46" s="43">
        <v>6559</v>
      </c>
      <c r="I46" s="144">
        <v>2491402.34</v>
      </c>
      <c r="J46" s="144">
        <v>569467.17000000004</v>
      </c>
      <c r="K46" s="144">
        <v>2842747.02</v>
      </c>
      <c r="L46" s="144">
        <v>2522867.36</v>
      </c>
      <c r="M46" s="144">
        <v>348577.47000000003</v>
      </c>
      <c r="N46" s="187">
        <f>SUM(Ikärakenne[[#This Row],[Ikä 0–5]:[Ikä 16+]])</f>
        <v>8775061.3599999994</v>
      </c>
    </row>
    <row r="47" spans="1:28">
      <c r="A47" s="134">
        <v>143</v>
      </c>
      <c r="B47" s="130" t="s">
        <v>54</v>
      </c>
      <c r="C47" s="142">
        <v>281</v>
      </c>
      <c r="D47" s="46">
        <v>65</v>
      </c>
      <c r="E47" s="46">
        <v>440</v>
      </c>
      <c r="F47" s="46">
        <v>212</v>
      </c>
      <c r="G47" s="46">
        <v>5879</v>
      </c>
      <c r="H47" s="43">
        <v>6877</v>
      </c>
      <c r="I47" s="144">
        <v>2251074.1399999997</v>
      </c>
      <c r="J47" s="144">
        <v>552468.15</v>
      </c>
      <c r="K47" s="144">
        <v>3111464.4</v>
      </c>
      <c r="L47" s="144">
        <v>2571384.04</v>
      </c>
      <c r="M47" s="144">
        <v>367849.03</v>
      </c>
      <c r="N47" s="187">
        <f>SUM(Ikärakenne[[#This Row],[Ikä 0–5]:[Ikä 16+]])</f>
        <v>8854239.7599999998</v>
      </c>
    </row>
    <row r="48" spans="1:28">
      <c r="A48" s="134">
        <v>145</v>
      </c>
      <c r="B48" s="130" t="s">
        <v>55</v>
      </c>
      <c r="C48" s="142">
        <v>865</v>
      </c>
      <c r="D48" s="46">
        <v>159</v>
      </c>
      <c r="E48" s="46">
        <v>1027</v>
      </c>
      <c r="F48" s="46">
        <v>508</v>
      </c>
      <c r="G48" s="46">
        <v>9807</v>
      </c>
      <c r="H48" s="43">
        <v>12366</v>
      </c>
      <c r="I48" s="144">
        <v>6929463.0999999996</v>
      </c>
      <c r="J48" s="144">
        <v>1351422.09</v>
      </c>
      <c r="K48" s="144">
        <v>7262440.7700000005</v>
      </c>
      <c r="L48" s="144">
        <v>6161618.3600000003</v>
      </c>
      <c r="M48" s="144">
        <v>613623.99</v>
      </c>
      <c r="N48" s="187">
        <f>SUM(Ikärakenne[[#This Row],[Ikä 0–5]:[Ikä 16+]])</f>
        <v>22318568.309999999</v>
      </c>
    </row>
    <row r="49" spans="1:14">
      <c r="A49" s="134">
        <v>146</v>
      </c>
      <c r="B49" s="130" t="s">
        <v>56</v>
      </c>
      <c r="C49" s="142">
        <v>126</v>
      </c>
      <c r="D49" s="46">
        <v>31</v>
      </c>
      <c r="E49" s="46">
        <v>181</v>
      </c>
      <c r="F49" s="46">
        <v>98</v>
      </c>
      <c r="G49" s="46">
        <v>4207</v>
      </c>
      <c r="H49" s="43">
        <v>4643</v>
      </c>
      <c r="I49" s="144">
        <v>1009378.44</v>
      </c>
      <c r="J49" s="144">
        <v>263484.81</v>
      </c>
      <c r="K49" s="144">
        <v>1279943.31</v>
      </c>
      <c r="L49" s="144">
        <v>1188658.6599999999</v>
      </c>
      <c r="M49" s="144">
        <v>263231.99</v>
      </c>
      <c r="N49" s="187">
        <f>SUM(Ikärakenne[[#This Row],[Ikä 0–5]:[Ikä 16+]])</f>
        <v>4004697.21</v>
      </c>
    </row>
    <row r="50" spans="1:14">
      <c r="A50" s="134">
        <v>148</v>
      </c>
      <c r="B50" s="130" t="s">
        <v>57</v>
      </c>
      <c r="C50" s="142">
        <v>287</v>
      </c>
      <c r="D50" s="46">
        <v>57</v>
      </c>
      <c r="E50" s="46">
        <v>374</v>
      </c>
      <c r="F50" s="46">
        <v>182</v>
      </c>
      <c r="G50" s="46">
        <v>6108</v>
      </c>
      <c r="H50" s="43">
        <v>7008</v>
      </c>
      <c r="I50" s="144">
        <v>2299139.7799999998</v>
      </c>
      <c r="J50" s="144">
        <v>484472.07</v>
      </c>
      <c r="K50" s="144">
        <v>2644744.7400000002</v>
      </c>
      <c r="L50" s="144">
        <v>2207508.94</v>
      </c>
      <c r="M50" s="144">
        <v>382177.56</v>
      </c>
      <c r="N50" s="187">
        <f>SUM(Ikärakenne[[#This Row],[Ikä 0–5]:[Ikä 16+]])</f>
        <v>8018043.0899999989</v>
      </c>
    </row>
    <row r="51" spans="1:14">
      <c r="A51" s="134">
        <v>149</v>
      </c>
      <c r="B51" s="130" t="s">
        <v>58</v>
      </c>
      <c r="C51" s="142">
        <v>248</v>
      </c>
      <c r="D51" s="46">
        <v>34</v>
      </c>
      <c r="E51" s="46">
        <v>369</v>
      </c>
      <c r="F51" s="46">
        <v>205</v>
      </c>
      <c r="G51" s="46">
        <v>4497</v>
      </c>
      <c r="H51" s="43">
        <v>5353</v>
      </c>
      <c r="I51" s="144">
        <v>1986713.1199999999</v>
      </c>
      <c r="J51" s="144">
        <v>288983.34000000003</v>
      </c>
      <c r="K51" s="144">
        <v>2609387.19</v>
      </c>
      <c r="L51" s="144">
        <v>2486479.85</v>
      </c>
      <c r="M51" s="144">
        <v>281377.28999999998</v>
      </c>
      <c r="N51" s="187">
        <f>SUM(Ikärakenne[[#This Row],[Ikä 0–5]:[Ikä 16+]])</f>
        <v>7652940.79</v>
      </c>
    </row>
    <row r="52" spans="1:14">
      <c r="A52" s="134">
        <v>151</v>
      </c>
      <c r="B52" s="130" t="s">
        <v>59</v>
      </c>
      <c r="C52" s="142">
        <v>62</v>
      </c>
      <c r="D52" s="46">
        <v>17</v>
      </c>
      <c r="E52" s="46">
        <v>98</v>
      </c>
      <c r="F52" s="46">
        <v>49</v>
      </c>
      <c r="G52" s="46">
        <v>1665</v>
      </c>
      <c r="H52" s="43">
        <v>1891</v>
      </c>
      <c r="I52" s="144">
        <v>496678.27999999997</v>
      </c>
      <c r="J52" s="144">
        <v>144491.67000000001</v>
      </c>
      <c r="K52" s="144">
        <v>693007.98</v>
      </c>
      <c r="L52" s="144">
        <v>594329.32999999996</v>
      </c>
      <c r="M52" s="144">
        <v>104179.05</v>
      </c>
      <c r="N52" s="187">
        <f>SUM(Ikärakenne[[#This Row],[Ikä 0–5]:[Ikä 16+]])</f>
        <v>2032686.3099999998</v>
      </c>
    </row>
    <row r="53" spans="1:14">
      <c r="A53" s="134">
        <v>152</v>
      </c>
      <c r="B53" s="130" t="s">
        <v>60</v>
      </c>
      <c r="C53" s="142">
        <v>201</v>
      </c>
      <c r="D53" s="46">
        <v>46</v>
      </c>
      <c r="E53" s="46">
        <v>327</v>
      </c>
      <c r="F53" s="46">
        <v>201</v>
      </c>
      <c r="G53" s="46">
        <v>3705</v>
      </c>
      <c r="H53" s="43">
        <v>4480</v>
      </c>
      <c r="I53" s="144">
        <v>1610198.94</v>
      </c>
      <c r="J53" s="144">
        <v>390977.46</v>
      </c>
      <c r="K53" s="144">
        <v>2312383.77</v>
      </c>
      <c r="L53" s="144">
        <v>2437963.17</v>
      </c>
      <c r="M53" s="144">
        <v>231821.85</v>
      </c>
      <c r="N53" s="187">
        <f>SUM(Ikärakenne[[#This Row],[Ikä 0–5]:[Ikä 16+]])</f>
        <v>6983345.1899999995</v>
      </c>
    </row>
    <row r="54" spans="1:14">
      <c r="A54" s="134">
        <v>153</v>
      </c>
      <c r="B54" s="130" t="s">
        <v>61</v>
      </c>
      <c r="C54" s="142">
        <v>941</v>
      </c>
      <c r="D54" s="46">
        <v>213</v>
      </c>
      <c r="E54" s="46">
        <v>1361</v>
      </c>
      <c r="F54" s="46">
        <v>767</v>
      </c>
      <c r="G54" s="46">
        <v>22373</v>
      </c>
      <c r="H54" s="43">
        <v>25655</v>
      </c>
      <c r="I54" s="144">
        <v>7538294.54</v>
      </c>
      <c r="J54" s="144">
        <v>1810395.6300000001</v>
      </c>
      <c r="K54" s="144">
        <v>9624325.1099999994</v>
      </c>
      <c r="L54" s="144">
        <v>9303073.3900000006</v>
      </c>
      <c r="M54" s="144">
        <v>1399878.61</v>
      </c>
      <c r="N54" s="187">
        <f>SUM(Ikärakenne[[#This Row],[Ikä 0–5]:[Ikä 16+]])</f>
        <v>29675967.280000001</v>
      </c>
    </row>
    <row r="55" spans="1:14">
      <c r="A55" s="134">
        <v>165</v>
      </c>
      <c r="B55" s="130" t="s">
        <v>62</v>
      </c>
      <c r="C55" s="142">
        <v>893</v>
      </c>
      <c r="D55" s="46">
        <v>169</v>
      </c>
      <c r="E55" s="46">
        <v>1151</v>
      </c>
      <c r="F55" s="46">
        <v>629</v>
      </c>
      <c r="G55" s="46">
        <v>13498</v>
      </c>
      <c r="H55" s="43">
        <v>16340</v>
      </c>
      <c r="I55" s="144">
        <v>7153769.4199999999</v>
      </c>
      <c r="J55" s="144">
        <v>1436417.19</v>
      </c>
      <c r="K55" s="144">
        <v>8139308.0100000007</v>
      </c>
      <c r="L55" s="144">
        <v>7629247.9299999997</v>
      </c>
      <c r="M55" s="144">
        <v>844569.86</v>
      </c>
      <c r="N55" s="187">
        <f>SUM(Ikärakenne[[#This Row],[Ikä 0–5]:[Ikä 16+]])</f>
        <v>25203312.41</v>
      </c>
    </row>
    <row r="56" spans="1:14">
      <c r="A56" s="134">
        <v>167</v>
      </c>
      <c r="B56" s="130" t="s">
        <v>63</v>
      </c>
      <c r="C56" s="142">
        <v>3629</v>
      </c>
      <c r="D56" s="46">
        <v>710</v>
      </c>
      <c r="E56" s="46">
        <v>4446</v>
      </c>
      <c r="F56" s="46">
        <v>2164</v>
      </c>
      <c r="G56" s="46">
        <v>66312</v>
      </c>
      <c r="H56" s="43">
        <v>77261</v>
      </c>
      <c r="I56" s="144">
        <v>29071701.259999998</v>
      </c>
      <c r="J56" s="144">
        <v>6034652.1000000006</v>
      </c>
      <c r="K56" s="144">
        <v>31439933.460000001</v>
      </c>
      <c r="L56" s="144">
        <v>26247523.879999999</v>
      </c>
      <c r="M56" s="144">
        <v>4149141.84</v>
      </c>
      <c r="N56" s="187">
        <f>SUM(Ikärakenne[[#This Row],[Ikä 0–5]:[Ikä 16+]])</f>
        <v>96942952.540000007</v>
      </c>
    </row>
    <row r="57" spans="1:14">
      <c r="A57" s="134">
        <v>169</v>
      </c>
      <c r="B57" s="130" t="s">
        <v>64</v>
      </c>
      <c r="C57" s="142">
        <v>209</v>
      </c>
      <c r="D57" s="46">
        <v>48</v>
      </c>
      <c r="E57" s="46">
        <v>348</v>
      </c>
      <c r="F57" s="46">
        <v>190</v>
      </c>
      <c r="G57" s="46">
        <v>4251</v>
      </c>
      <c r="H57" s="43">
        <v>5046</v>
      </c>
      <c r="I57" s="144">
        <v>1674286.46</v>
      </c>
      <c r="J57" s="144">
        <v>407976.48</v>
      </c>
      <c r="K57" s="144">
        <v>2460885.48</v>
      </c>
      <c r="L57" s="144">
        <v>2304542.2999999998</v>
      </c>
      <c r="M57" s="144">
        <v>265985.07</v>
      </c>
      <c r="N57" s="187">
        <f>SUM(Ikärakenne[[#This Row],[Ikä 0–5]:[Ikä 16+]])</f>
        <v>7113675.79</v>
      </c>
    </row>
    <row r="58" spans="1:14">
      <c r="A58" s="134">
        <v>171</v>
      </c>
      <c r="B58" s="130" t="s">
        <v>65</v>
      </c>
      <c r="C58" s="142">
        <v>215</v>
      </c>
      <c r="D58" s="46">
        <v>30</v>
      </c>
      <c r="E58" s="46">
        <v>278</v>
      </c>
      <c r="F58" s="46">
        <v>138</v>
      </c>
      <c r="G58" s="46">
        <v>3963</v>
      </c>
      <c r="H58" s="43">
        <v>4624</v>
      </c>
      <c r="I58" s="144">
        <v>1722352.0999999999</v>
      </c>
      <c r="J58" s="144">
        <v>254985.30000000002</v>
      </c>
      <c r="K58" s="144">
        <v>1965879.78</v>
      </c>
      <c r="L58" s="144">
        <v>1673825.46</v>
      </c>
      <c r="M58" s="144">
        <v>247964.91</v>
      </c>
      <c r="N58" s="187">
        <f>SUM(Ikärakenne[[#This Row],[Ikä 0–5]:[Ikä 16+]])</f>
        <v>5865007.5499999998</v>
      </c>
    </row>
    <row r="59" spans="1:14">
      <c r="A59" s="134">
        <v>172</v>
      </c>
      <c r="B59" s="130" t="s">
        <v>66</v>
      </c>
      <c r="C59" s="142">
        <v>115</v>
      </c>
      <c r="D59" s="46">
        <v>35</v>
      </c>
      <c r="E59" s="46">
        <v>210</v>
      </c>
      <c r="F59" s="46">
        <v>127</v>
      </c>
      <c r="G59" s="46">
        <v>3776</v>
      </c>
      <c r="H59" s="43">
        <v>4263</v>
      </c>
      <c r="I59" s="144">
        <v>921258.1</v>
      </c>
      <c r="J59" s="144">
        <v>297482.85000000003</v>
      </c>
      <c r="K59" s="144">
        <v>1485017.1</v>
      </c>
      <c r="L59" s="144">
        <v>1540404.59</v>
      </c>
      <c r="M59" s="144">
        <v>236264.32000000001</v>
      </c>
      <c r="N59" s="187">
        <f>SUM(Ikärakenne[[#This Row],[Ikä 0–5]:[Ikä 16+]])</f>
        <v>4480426.96</v>
      </c>
    </row>
    <row r="60" spans="1:14">
      <c r="A60" s="134">
        <v>176</v>
      </c>
      <c r="B60" s="130" t="s">
        <v>67</v>
      </c>
      <c r="C60" s="142">
        <v>128</v>
      </c>
      <c r="D60" s="46">
        <v>29</v>
      </c>
      <c r="E60" s="46">
        <v>176</v>
      </c>
      <c r="F60" s="46">
        <v>130</v>
      </c>
      <c r="G60" s="46">
        <v>3981</v>
      </c>
      <c r="H60" s="43">
        <v>4444</v>
      </c>
      <c r="I60" s="144">
        <v>1025400.3199999999</v>
      </c>
      <c r="J60" s="144">
        <v>246485.79</v>
      </c>
      <c r="K60" s="144">
        <v>1244585.76</v>
      </c>
      <c r="L60" s="144">
        <v>1576792.1</v>
      </c>
      <c r="M60" s="144">
        <v>249091.17</v>
      </c>
      <c r="N60" s="187">
        <f>SUM(Ikärakenne[[#This Row],[Ikä 0–5]:[Ikä 16+]])</f>
        <v>4342355.1400000006</v>
      </c>
    </row>
    <row r="61" spans="1:14">
      <c r="A61" s="134">
        <v>177</v>
      </c>
      <c r="B61" s="130" t="s">
        <v>68</v>
      </c>
      <c r="C61" s="142">
        <v>66</v>
      </c>
      <c r="D61" s="46">
        <v>12</v>
      </c>
      <c r="E61" s="46">
        <v>125</v>
      </c>
      <c r="F61" s="46">
        <v>55</v>
      </c>
      <c r="G61" s="46">
        <v>1528</v>
      </c>
      <c r="H61" s="43">
        <v>1786</v>
      </c>
      <c r="I61" s="144">
        <v>528722.03999999992</v>
      </c>
      <c r="J61" s="144">
        <v>101994.12</v>
      </c>
      <c r="K61" s="144">
        <v>883938.75</v>
      </c>
      <c r="L61" s="144">
        <v>667104.35</v>
      </c>
      <c r="M61" s="144">
        <v>95606.96</v>
      </c>
      <c r="N61" s="187">
        <f>SUM(Ikärakenne[[#This Row],[Ikä 0–5]:[Ikä 16+]])</f>
        <v>2277366.2199999997</v>
      </c>
    </row>
    <row r="62" spans="1:14">
      <c r="A62" s="134">
        <v>178</v>
      </c>
      <c r="B62" s="130" t="s">
        <v>69</v>
      </c>
      <c r="C62" s="142">
        <v>226</v>
      </c>
      <c r="D62" s="46">
        <v>43</v>
      </c>
      <c r="E62" s="46">
        <v>296</v>
      </c>
      <c r="F62" s="46">
        <v>170</v>
      </c>
      <c r="G62" s="46">
        <v>5152</v>
      </c>
      <c r="H62" s="43">
        <v>5887</v>
      </c>
      <c r="I62" s="144">
        <v>1810472.44</v>
      </c>
      <c r="J62" s="144">
        <v>365478.93</v>
      </c>
      <c r="K62" s="144">
        <v>2093166.96</v>
      </c>
      <c r="L62" s="144">
        <v>2061958.9</v>
      </c>
      <c r="M62" s="144">
        <v>322360.64</v>
      </c>
      <c r="N62" s="187">
        <f>SUM(Ikärakenne[[#This Row],[Ikä 0–5]:[Ikä 16+]])</f>
        <v>6653437.8700000001</v>
      </c>
    </row>
    <row r="63" spans="1:14">
      <c r="A63" s="134">
        <v>179</v>
      </c>
      <c r="B63" s="130" t="s">
        <v>70</v>
      </c>
      <c r="C63" s="142">
        <v>7667</v>
      </c>
      <c r="D63" s="46">
        <v>1467</v>
      </c>
      <c r="E63" s="46">
        <v>9269</v>
      </c>
      <c r="F63" s="46">
        <v>4653</v>
      </c>
      <c r="G63" s="46">
        <v>121417</v>
      </c>
      <c r="H63" s="43">
        <v>144473</v>
      </c>
      <c r="I63" s="144">
        <v>61419876.979999997</v>
      </c>
      <c r="J63" s="144">
        <v>12468781.17</v>
      </c>
      <c r="K63" s="144">
        <v>65545826.190000005</v>
      </c>
      <c r="L63" s="144">
        <v>56437028.009999998</v>
      </c>
      <c r="M63" s="144">
        <v>7597061.6900000004</v>
      </c>
      <c r="N63" s="187">
        <f>SUM(Ikärakenne[[#This Row],[Ikä 0–5]:[Ikä 16+]])</f>
        <v>203468574.03999999</v>
      </c>
    </row>
    <row r="64" spans="1:14">
      <c r="A64" s="134">
        <v>181</v>
      </c>
      <c r="B64" s="130" t="s">
        <v>71</v>
      </c>
      <c r="C64" s="142">
        <v>65</v>
      </c>
      <c r="D64" s="46">
        <v>21</v>
      </c>
      <c r="E64" s="46">
        <v>117</v>
      </c>
      <c r="F64" s="46">
        <v>56</v>
      </c>
      <c r="G64" s="46">
        <v>1426</v>
      </c>
      <c r="H64" s="43">
        <v>1685</v>
      </c>
      <c r="I64" s="144">
        <v>520711.1</v>
      </c>
      <c r="J64" s="144">
        <v>178489.71</v>
      </c>
      <c r="K64" s="144">
        <v>827366.67</v>
      </c>
      <c r="L64" s="144">
        <v>679233.52</v>
      </c>
      <c r="M64" s="144">
        <v>89224.82</v>
      </c>
      <c r="N64" s="187">
        <f>SUM(Ikärakenne[[#This Row],[Ikä 0–5]:[Ikä 16+]])</f>
        <v>2295025.8199999998</v>
      </c>
    </row>
    <row r="65" spans="1:14">
      <c r="A65" s="134">
        <v>182</v>
      </c>
      <c r="B65" s="130" t="s">
        <v>72</v>
      </c>
      <c r="C65" s="142">
        <v>678</v>
      </c>
      <c r="D65" s="46">
        <v>159</v>
      </c>
      <c r="E65" s="46">
        <v>1176</v>
      </c>
      <c r="F65" s="46">
        <v>623</v>
      </c>
      <c r="G65" s="46">
        <v>17131</v>
      </c>
      <c r="H65" s="43">
        <v>19767</v>
      </c>
      <c r="I65" s="144">
        <v>5431417.3199999994</v>
      </c>
      <c r="J65" s="144">
        <v>1351422.09</v>
      </c>
      <c r="K65" s="144">
        <v>8316095.7600000007</v>
      </c>
      <c r="L65" s="144">
        <v>7556472.9100000001</v>
      </c>
      <c r="M65" s="144">
        <v>1071886.67</v>
      </c>
      <c r="N65" s="187">
        <f>SUM(Ikärakenne[[#This Row],[Ikä 0–5]:[Ikä 16+]])</f>
        <v>23727294.75</v>
      </c>
    </row>
    <row r="66" spans="1:14">
      <c r="A66" s="134">
        <v>186</v>
      </c>
      <c r="B66" s="130" t="s">
        <v>73</v>
      </c>
      <c r="C66" s="142">
        <v>2754</v>
      </c>
      <c r="D66" s="46">
        <v>509</v>
      </c>
      <c r="E66" s="46">
        <v>3195</v>
      </c>
      <c r="F66" s="46">
        <v>1574</v>
      </c>
      <c r="G66" s="46">
        <v>37194</v>
      </c>
      <c r="H66" s="43">
        <v>45226</v>
      </c>
      <c r="I66" s="144">
        <v>22062128.759999998</v>
      </c>
      <c r="J66" s="144">
        <v>4326250.59</v>
      </c>
      <c r="K66" s="144">
        <v>22593474.449999999</v>
      </c>
      <c r="L66" s="144">
        <v>19091313.580000002</v>
      </c>
      <c r="M66" s="144">
        <v>2327228.58</v>
      </c>
      <c r="N66" s="187">
        <f>SUM(Ikärakenne[[#This Row],[Ikä 0–5]:[Ikä 16+]])</f>
        <v>70400395.959999993</v>
      </c>
    </row>
    <row r="67" spans="1:14">
      <c r="A67" s="134">
        <v>202</v>
      </c>
      <c r="B67" s="130" t="s">
        <v>74</v>
      </c>
      <c r="C67" s="142">
        <v>2456</v>
      </c>
      <c r="D67" s="46">
        <v>448</v>
      </c>
      <c r="E67" s="46">
        <v>2778</v>
      </c>
      <c r="F67" s="46">
        <v>1349</v>
      </c>
      <c r="G67" s="46">
        <v>28466</v>
      </c>
      <c r="H67" s="43">
        <v>35497</v>
      </c>
      <c r="I67" s="144">
        <v>19674868.640000001</v>
      </c>
      <c r="J67" s="144">
        <v>3807780.48</v>
      </c>
      <c r="K67" s="144">
        <v>19644654.780000001</v>
      </c>
      <c r="L67" s="144">
        <v>16362250.33</v>
      </c>
      <c r="M67" s="144">
        <v>1781117.62</v>
      </c>
      <c r="N67" s="187">
        <f>SUM(Ikärakenne[[#This Row],[Ikä 0–5]:[Ikä 16+]])</f>
        <v>61270671.850000001</v>
      </c>
    </row>
    <row r="68" spans="1:14">
      <c r="A68" s="134">
        <v>204</v>
      </c>
      <c r="B68" s="130" t="s">
        <v>75</v>
      </c>
      <c r="C68" s="142">
        <v>84</v>
      </c>
      <c r="D68" s="46">
        <v>27</v>
      </c>
      <c r="E68" s="46">
        <v>141</v>
      </c>
      <c r="F68" s="46">
        <v>74</v>
      </c>
      <c r="G68" s="46">
        <v>2452</v>
      </c>
      <c r="H68" s="43">
        <v>2778</v>
      </c>
      <c r="I68" s="144">
        <v>672918.96</v>
      </c>
      <c r="J68" s="144">
        <v>229486.77000000002</v>
      </c>
      <c r="K68" s="144">
        <v>997082.91</v>
      </c>
      <c r="L68" s="144">
        <v>897558.58</v>
      </c>
      <c r="M68" s="144">
        <v>153421.64000000001</v>
      </c>
      <c r="N68" s="187">
        <f>SUM(Ikärakenne[[#This Row],[Ikä 0–5]:[Ikä 16+]])</f>
        <v>2950468.8600000003</v>
      </c>
    </row>
    <row r="69" spans="1:14">
      <c r="A69" s="134">
        <v>205</v>
      </c>
      <c r="B69" s="130" t="s">
        <v>76</v>
      </c>
      <c r="C69" s="142">
        <v>1893</v>
      </c>
      <c r="D69" s="46">
        <v>355</v>
      </c>
      <c r="E69" s="46">
        <v>2538</v>
      </c>
      <c r="F69" s="46">
        <v>1278</v>
      </c>
      <c r="G69" s="46">
        <v>30429</v>
      </c>
      <c r="H69" s="43">
        <v>36493</v>
      </c>
      <c r="I69" s="144">
        <v>15164709.42</v>
      </c>
      <c r="J69" s="144">
        <v>3017326.0500000003</v>
      </c>
      <c r="K69" s="144">
        <v>17947492.379999999</v>
      </c>
      <c r="L69" s="144">
        <v>15501079.26</v>
      </c>
      <c r="M69" s="144">
        <v>1903942.53</v>
      </c>
      <c r="N69" s="187">
        <f>SUM(Ikärakenne[[#This Row],[Ikä 0–5]:[Ikä 16+]])</f>
        <v>53534549.639999993</v>
      </c>
    </row>
    <row r="70" spans="1:14">
      <c r="A70" s="134">
        <v>208</v>
      </c>
      <c r="B70" s="130" t="s">
        <v>77</v>
      </c>
      <c r="C70" s="142">
        <v>758</v>
      </c>
      <c r="D70" s="46">
        <v>138</v>
      </c>
      <c r="E70" s="46">
        <v>988</v>
      </c>
      <c r="F70" s="46">
        <v>506</v>
      </c>
      <c r="G70" s="46">
        <v>10022</v>
      </c>
      <c r="H70" s="43">
        <v>12412</v>
      </c>
      <c r="I70" s="144">
        <v>6072292.5199999996</v>
      </c>
      <c r="J70" s="144">
        <v>1172932.3800000001</v>
      </c>
      <c r="K70" s="144">
        <v>6986651.8799999999</v>
      </c>
      <c r="L70" s="144">
        <v>6137360.0200000005</v>
      </c>
      <c r="M70" s="144">
        <v>627076.54</v>
      </c>
      <c r="N70" s="187">
        <f>SUM(Ikärakenne[[#This Row],[Ikä 0–5]:[Ikä 16+]])</f>
        <v>20996313.34</v>
      </c>
    </row>
    <row r="71" spans="1:14">
      <c r="A71" s="134">
        <v>211</v>
      </c>
      <c r="B71" s="130" t="s">
        <v>78</v>
      </c>
      <c r="C71" s="142">
        <v>2105</v>
      </c>
      <c r="D71" s="46">
        <v>416</v>
      </c>
      <c r="E71" s="46">
        <v>2622</v>
      </c>
      <c r="F71" s="46">
        <v>1356</v>
      </c>
      <c r="G71" s="46">
        <v>26123</v>
      </c>
      <c r="H71" s="43">
        <v>32622</v>
      </c>
      <c r="I71" s="144">
        <v>16863028.699999999</v>
      </c>
      <c r="J71" s="144">
        <v>3535796.16</v>
      </c>
      <c r="K71" s="144">
        <v>18541499.219999999</v>
      </c>
      <c r="L71" s="144">
        <v>16447154.52</v>
      </c>
      <c r="M71" s="144">
        <v>1634516.11</v>
      </c>
      <c r="N71" s="187">
        <f>SUM(Ikärakenne[[#This Row],[Ikä 0–5]:[Ikä 16+]])</f>
        <v>57021994.709999993</v>
      </c>
    </row>
    <row r="72" spans="1:14">
      <c r="A72" s="134">
        <v>213</v>
      </c>
      <c r="B72" s="130" t="s">
        <v>79</v>
      </c>
      <c r="C72" s="142">
        <v>169</v>
      </c>
      <c r="D72" s="46">
        <v>44</v>
      </c>
      <c r="E72" s="46">
        <v>275</v>
      </c>
      <c r="F72" s="46">
        <v>151</v>
      </c>
      <c r="G72" s="46">
        <v>4591</v>
      </c>
      <c r="H72" s="43">
        <v>5230</v>
      </c>
      <c r="I72" s="144">
        <v>1353848.8599999999</v>
      </c>
      <c r="J72" s="144">
        <v>373978.44</v>
      </c>
      <c r="K72" s="144">
        <v>1944665.25</v>
      </c>
      <c r="L72" s="144">
        <v>1831504.67</v>
      </c>
      <c r="M72" s="144">
        <v>287258.87</v>
      </c>
      <c r="N72" s="187">
        <f>SUM(Ikärakenne[[#This Row],[Ikä 0–5]:[Ikä 16+]])</f>
        <v>5791256.0899999999</v>
      </c>
    </row>
    <row r="73" spans="1:14">
      <c r="A73" s="134">
        <v>214</v>
      </c>
      <c r="B73" s="130" t="s">
        <v>80</v>
      </c>
      <c r="C73" s="142">
        <v>601</v>
      </c>
      <c r="D73" s="46">
        <v>138</v>
      </c>
      <c r="E73" s="46">
        <v>780</v>
      </c>
      <c r="F73" s="46">
        <v>391</v>
      </c>
      <c r="G73" s="46">
        <v>10752</v>
      </c>
      <c r="H73" s="43">
        <v>12662</v>
      </c>
      <c r="I73" s="144">
        <v>4814574.9399999995</v>
      </c>
      <c r="J73" s="144">
        <v>1172932.3800000001</v>
      </c>
      <c r="K73" s="144">
        <v>5515777.7999999998</v>
      </c>
      <c r="L73" s="144">
        <v>4742505.47</v>
      </c>
      <c r="M73" s="144">
        <v>672752.64000000001</v>
      </c>
      <c r="N73" s="187">
        <f>SUM(Ikärakenne[[#This Row],[Ikä 0–5]:[Ikä 16+]])</f>
        <v>16918543.23</v>
      </c>
    </row>
    <row r="74" spans="1:14">
      <c r="A74" s="134">
        <v>216</v>
      </c>
      <c r="B74" s="130" t="s">
        <v>81</v>
      </c>
      <c r="C74" s="142">
        <v>44</v>
      </c>
      <c r="D74" s="46">
        <v>8</v>
      </c>
      <c r="E74" s="46">
        <v>68</v>
      </c>
      <c r="F74" s="46">
        <v>45</v>
      </c>
      <c r="G74" s="46">
        <v>1146</v>
      </c>
      <c r="H74" s="43">
        <v>1311</v>
      </c>
      <c r="I74" s="144">
        <v>352481.36</v>
      </c>
      <c r="J74" s="144">
        <v>67996.08</v>
      </c>
      <c r="K74" s="144">
        <v>480862.68</v>
      </c>
      <c r="L74" s="144">
        <v>545812.65</v>
      </c>
      <c r="M74" s="144">
        <v>71705.22</v>
      </c>
      <c r="N74" s="187">
        <f>SUM(Ikärakenne[[#This Row],[Ikä 0–5]:[Ikä 16+]])</f>
        <v>1518857.99</v>
      </c>
    </row>
    <row r="75" spans="1:14">
      <c r="A75" s="134">
        <v>217</v>
      </c>
      <c r="B75" s="130" t="s">
        <v>82</v>
      </c>
      <c r="C75" s="142">
        <v>334</v>
      </c>
      <c r="D75" s="46">
        <v>66</v>
      </c>
      <c r="E75" s="46">
        <v>450</v>
      </c>
      <c r="F75" s="46">
        <v>183</v>
      </c>
      <c r="G75" s="46">
        <v>4357</v>
      </c>
      <c r="H75" s="43">
        <v>5390</v>
      </c>
      <c r="I75" s="144">
        <v>2675653.96</v>
      </c>
      <c r="J75" s="144">
        <v>560967.66</v>
      </c>
      <c r="K75" s="144">
        <v>3182179.5</v>
      </c>
      <c r="L75" s="144">
        <v>2219638.11</v>
      </c>
      <c r="M75" s="144">
        <v>272617.49</v>
      </c>
      <c r="N75" s="187">
        <f>SUM(Ikärakenne[[#This Row],[Ikä 0–5]:[Ikä 16+]])</f>
        <v>8911056.7200000007</v>
      </c>
    </row>
    <row r="76" spans="1:14">
      <c r="A76" s="134">
        <v>218</v>
      </c>
      <c r="B76" s="130" t="s">
        <v>83</v>
      </c>
      <c r="C76" s="142">
        <v>42</v>
      </c>
      <c r="D76" s="46">
        <v>11</v>
      </c>
      <c r="E76" s="46">
        <v>55</v>
      </c>
      <c r="F76" s="46">
        <v>27</v>
      </c>
      <c r="G76" s="46">
        <v>1057</v>
      </c>
      <c r="H76" s="43">
        <v>1192</v>
      </c>
      <c r="I76" s="144">
        <v>336459.48</v>
      </c>
      <c r="J76" s="144">
        <v>93494.61</v>
      </c>
      <c r="K76" s="144">
        <v>388933.05</v>
      </c>
      <c r="L76" s="144">
        <v>327487.59000000003</v>
      </c>
      <c r="M76" s="144">
        <v>66136.490000000005</v>
      </c>
      <c r="N76" s="187">
        <f>SUM(Ikärakenne[[#This Row],[Ikä 0–5]:[Ikä 16+]])</f>
        <v>1212511.22</v>
      </c>
    </row>
    <row r="77" spans="1:14">
      <c r="A77" s="134">
        <v>224</v>
      </c>
      <c r="B77" s="130" t="s">
        <v>84</v>
      </c>
      <c r="C77" s="142">
        <v>359</v>
      </c>
      <c r="D77" s="46">
        <v>91</v>
      </c>
      <c r="E77" s="46">
        <v>596</v>
      </c>
      <c r="F77" s="46">
        <v>329</v>
      </c>
      <c r="G77" s="46">
        <v>7342</v>
      </c>
      <c r="H77" s="43">
        <v>8717</v>
      </c>
      <c r="I77" s="144">
        <v>2875927.46</v>
      </c>
      <c r="J77" s="144">
        <v>773455.41</v>
      </c>
      <c r="K77" s="144">
        <v>4214619.96</v>
      </c>
      <c r="L77" s="144">
        <v>3990496.93</v>
      </c>
      <c r="M77" s="144">
        <v>459388.94</v>
      </c>
      <c r="N77" s="187">
        <f>SUM(Ikärakenne[[#This Row],[Ikä 0–5]:[Ikä 16+]])</f>
        <v>12313888.699999999</v>
      </c>
    </row>
    <row r="78" spans="1:14">
      <c r="A78" s="134">
        <v>226</v>
      </c>
      <c r="B78" s="130" t="s">
        <v>85</v>
      </c>
      <c r="C78" s="142">
        <v>133</v>
      </c>
      <c r="D78" s="46">
        <v>24</v>
      </c>
      <c r="E78" s="46">
        <v>203</v>
      </c>
      <c r="F78" s="46">
        <v>132</v>
      </c>
      <c r="G78" s="46">
        <v>3282</v>
      </c>
      <c r="H78" s="43">
        <v>3774</v>
      </c>
      <c r="I78" s="144">
        <v>1065455.02</v>
      </c>
      <c r="J78" s="144">
        <v>203988.24</v>
      </c>
      <c r="K78" s="144">
        <v>1435516.53</v>
      </c>
      <c r="L78" s="144">
        <v>1601050.44</v>
      </c>
      <c r="M78" s="144">
        <v>205354.74</v>
      </c>
      <c r="N78" s="187">
        <f>SUM(Ikärakenne[[#This Row],[Ikä 0–5]:[Ikä 16+]])</f>
        <v>4511364.9700000007</v>
      </c>
    </row>
    <row r="79" spans="1:14">
      <c r="A79" s="134">
        <v>230</v>
      </c>
      <c r="B79" s="130" t="s">
        <v>86</v>
      </c>
      <c r="C79" s="142">
        <v>96</v>
      </c>
      <c r="D79" s="46">
        <v>26</v>
      </c>
      <c r="E79" s="46">
        <v>121</v>
      </c>
      <c r="F79" s="46">
        <v>58</v>
      </c>
      <c r="G79" s="46">
        <v>1989</v>
      </c>
      <c r="H79" s="43">
        <v>2290</v>
      </c>
      <c r="I79" s="144">
        <v>769050.24</v>
      </c>
      <c r="J79" s="144">
        <v>220987.26</v>
      </c>
      <c r="K79" s="144">
        <v>855652.71000000008</v>
      </c>
      <c r="L79" s="144">
        <v>703491.86</v>
      </c>
      <c r="M79" s="144">
        <v>124451.73</v>
      </c>
      <c r="N79" s="187">
        <f>SUM(Ikärakenne[[#This Row],[Ikä 0–5]:[Ikä 16+]])</f>
        <v>2673633.7999999998</v>
      </c>
    </row>
    <row r="80" spans="1:14">
      <c r="A80" s="134">
        <v>231</v>
      </c>
      <c r="B80" s="130" t="s">
        <v>87</v>
      </c>
      <c r="C80" s="142">
        <v>65</v>
      </c>
      <c r="D80" s="46">
        <v>17</v>
      </c>
      <c r="E80" s="46">
        <v>59</v>
      </c>
      <c r="F80" s="46">
        <v>25</v>
      </c>
      <c r="G80" s="46">
        <v>1123</v>
      </c>
      <c r="H80" s="43">
        <v>1289</v>
      </c>
      <c r="I80" s="144">
        <v>520711.1</v>
      </c>
      <c r="J80" s="144">
        <v>144491.67000000001</v>
      </c>
      <c r="K80" s="144">
        <v>417219.09</v>
      </c>
      <c r="L80" s="144">
        <v>303229.25</v>
      </c>
      <c r="M80" s="144">
        <v>70266.11</v>
      </c>
      <c r="N80" s="187">
        <f>SUM(Ikärakenne[[#This Row],[Ikä 0–5]:[Ikä 16+]])</f>
        <v>1455917.2200000002</v>
      </c>
    </row>
    <row r="81" spans="1:14">
      <c r="A81" s="134">
        <v>232</v>
      </c>
      <c r="B81" s="130" t="s">
        <v>88</v>
      </c>
      <c r="C81" s="142">
        <v>624</v>
      </c>
      <c r="D81" s="46">
        <v>139</v>
      </c>
      <c r="E81" s="46">
        <v>890</v>
      </c>
      <c r="F81" s="46">
        <v>413</v>
      </c>
      <c r="G81" s="46">
        <v>10824</v>
      </c>
      <c r="H81" s="43">
        <v>12890</v>
      </c>
      <c r="I81" s="144">
        <v>4998826.5599999996</v>
      </c>
      <c r="J81" s="144">
        <v>1181431.8900000001</v>
      </c>
      <c r="K81" s="144">
        <v>6293643.9000000004</v>
      </c>
      <c r="L81" s="144">
        <v>5009347.21</v>
      </c>
      <c r="M81" s="144">
        <v>677257.68</v>
      </c>
      <c r="N81" s="187">
        <f>SUM(Ikärakenne[[#This Row],[Ikä 0–5]:[Ikä 16+]])</f>
        <v>18160507.239999998</v>
      </c>
    </row>
    <row r="82" spans="1:14">
      <c r="A82" s="134">
        <v>233</v>
      </c>
      <c r="B82" s="130" t="s">
        <v>89</v>
      </c>
      <c r="C82" s="142">
        <v>694</v>
      </c>
      <c r="D82" s="46">
        <v>159</v>
      </c>
      <c r="E82" s="46">
        <v>1042</v>
      </c>
      <c r="F82" s="46">
        <v>576</v>
      </c>
      <c r="G82" s="46">
        <v>12841</v>
      </c>
      <c r="H82" s="43">
        <v>15312</v>
      </c>
      <c r="I82" s="144">
        <v>5559592.3599999994</v>
      </c>
      <c r="J82" s="144">
        <v>1351422.09</v>
      </c>
      <c r="K82" s="144">
        <v>7368513.4199999999</v>
      </c>
      <c r="L82" s="144">
        <v>6986401.9199999999</v>
      </c>
      <c r="M82" s="144">
        <v>803461.37</v>
      </c>
      <c r="N82" s="187">
        <f>SUM(Ikärakenne[[#This Row],[Ikä 0–5]:[Ikä 16+]])</f>
        <v>22069391.16</v>
      </c>
    </row>
    <row r="83" spans="1:14">
      <c r="A83" s="134">
        <v>235</v>
      </c>
      <c r="B83" s="130" t="s">
        <v>90</v>
      </c>
      <c r="C83" s="142">
        <v>577</v>
      </c>
      <c r="D83" s="46">
        <v>107</v>
      </c>
      <c r="E83" s="46">
        <v>852</v>
      </c>
      <c r="F83" s="46">
        <v>491</v>
      </c>
      <c r="G83" s="46">
        <v>8369</v>
      </c>
      <c r="H83" s="43">
        <v>10396</v>
      </c>
      <c r="I83" s="144">
        <v>4622312.38</v>
      </c>
      <c r="J83" s="144">
        <v>909447.57000000007</v>
      </c>
      <c r="K83" s="144">
        <v>6024926.5200000005</v>
      </c>
      <c r="L83" s="144">
        <v>5955422.4699999997</v>
      </c>
      <c r="M83" s="144">
        <v>523648.33</v>
      </c>
      <c r="N83" s="187">
        <f>SUM(Ikärakenne[[#This Row],[Ikä 0–5]:[Ikä 16+]])</f>
        <v>18035757.27</v>
      </c>
    </row>
    <row r="84" spans="1:14">
      <c r="A84" s="134">
        <v>236</v>
      </c>
      <c r="B84" s="130" t="s">
        <v>91</v>
      </c>
      <c r="C84" s="142">
        <v>239</v>
      </c>
      <c r="D84" s="46">
        <v>54</v>
      </c>
      <c r="E84" s="46">
        <v>353</v>
      </c>
      <c r="F84" s="46">
        <v>164</v>
      </c>
      <c r="G84" s="46">
        <v>3386</v>
      </c>
      <c r="H84" s="43">
        <v>4196</v>
      </c>
      <c r="I84" s="144">
        <v>1914614.66</v>
      </c>
      <c r="J84" s="144">
        <v>458973.54000000004</v>
      </c>
      <c r="K84" s="144">
        <v>2496243.0300000003</v>
      </c>
      <c r="L84" s="144">
        <v>1989183.8800000001</v>
      </c>
      <c r="M84" s="144">
        <v>211862.02</v>
      </c>
      <c r="N84" s="187">
        <f>SUM(Ikärakenne[[#This Row],[Ikä 0–5]:[Ikä 16+]])</f>
        <v>7070877.1299999999</v>
      </c>
    </row>
    <row r="85" spans="1:14">
      <c r="A85" s="134">
        <v>239</v>
      </c>
      <c r="B85" s="130" t="s">
        <v>92</v>
      </c>
      <c r="C85" s="142">
        <v>82</v>
      </c>
      <c r="D85" s="46">
        <v>11</v>
      </c>
      <c r="E85" s="46">
        <v>96</v>
      </c>
      <c r="F85" s="46">
        <v>45</v>
      </c>
      <c r="G85" s="46">
        <v>1861</v>
      </c>
      <c r="H85" s="43">
        <v>2095</v>
      </c>
      <c r="I85" s="144">
        <v>656897.07999999996</v>
      </c>
      <c r="J85" s="144">
        <v>93494.61</v>
      </c>
      <c r="K85" s="144">
        <v>678864.96</v>
      </c>
      <c r="L85" s="144">
        <v>545812.65</v>
      </c>
      <c r="M85" s="144">
        <v>116442.77</v>
      </c>
      <c r="N85" s="187">
        <f>SUM(Ikärakenne[[#This Row],[Ikä 0–5]:[Ikä 16+]])</f>
        <v>2091512.0699999998</v>
      </c>
    </row>
    <row r="86" spans="1:14">
      <c r="A86" s="134">
        <v>240</v>
      </c>
      <c r="B86" s="130" t="s">
        <v>93</v>
      </c>
      <c r="C86" s="142">
        <v>891</v>
      </c>
      <c r="D86" s="46">
        <v>161</v>
      </c>
      <c r="E86" s="46">
        <v>1272</v>
      </c>
      <c r="F86" s="46">
        <v>671</v>
      </c>
      <c r="G86" s="46">
        <v>16987</v>
      </c>
      <c r="H86" s="43">
        <v>19982</v>
      </c>
      <c r="I86" s="144">
        <v>7137747.54</v>
      </c>
      <c r="J86" s="144">
        <v>1368421.11</v>
      </c>
      <c r="K86" s="144">
        <v>8994960.7200000007</v>
      </c>
      <c r="L86" s="144">
        <v>8138673.0700000003</v>
      </c>
      <c r="M86" s="144">
        <v>1062876.5900000001</v>
      </c>
      <c r="N86" s="187">
        <f>SUM(Ikärakenne[[#This Row],[Ikä 0–5]:[Ikä 16+]])</f>
        <v>26702679.030000001</v>
      </c>
    </row>
    <row r="87" spans="1:14">
      <c r="A87" s="134">
        <v>241</v>
      </c>
      <c r="B87" s="130" t="s">
        <v>94</v>
      </c>
      <c r="C87" s="142">
        <v>417</v>
      </c>
      <c r="D87" s="46">
        <v>93</v>
      </c>
      <c r="E87" s="46">
        <v>592</v>
      </c>
      <c r="F87" s="46">
        <v>300</v>
      </c>
      <c r="G87" s="46">
        <v>6502</v>
      </c>
      <c r="H87" s="43">
        <v>7904</v>
      </c>
      <c r="I87" s="144">
        <v>3340561.98</v>
      </c>
      <c r="J87" s="144">
        <v>790454.43</v>
      </c>
      <c r="K87" s="144">
        <v>4186333.92</v>
      </c>
      <c r="L87" s="144">
        <v>3638751</v>
      </c>
      <c r="M87" s="144">
        <v>406830.14</v>
      </c>
      <c r="N87" s="187">
        <f>SUM(Ikärakenne[[#This Row],[Ikä 0–5]:[Ikä 16+]])</f>
        <v>12362931.470000001</v>
      </c>
    </row>
    <row r="88" spans="1:14">
      <c r="A88" s="134">
        <v>244</v>
      </c>
      <c r="B88" s="130" t="s">
        <v>95</v>
      </c>
      <c r="C88" s="142">
        <v>1585</v>
      </c>
      <c r="D88" s="46">
        <v>317</v>
      </c>
      <c r="E88" s="46">
        <v>1991</v>
      </c>
      <c r="F88" s="46">
        <v>929</v>
      </c>
      <c r="G88" s="46">
        <v>14294</v>
      </c>
      <c r="H88" s="43">
        <v>19116</v>
      </c>
      <c r="I88" s="144">
        <v>12697339.899999999</v>
      </c>
      <c r="J88" s="144">
        <v>2694344.67</v>
      </c>
      <c r="K88" s="144">
        <v>14079376.41</v>
      </c>
      <c r="L88" s="144">
        <v>11267998.93</v>
      </c>
      <c r="M88" s="144">
        <v>894375.58</v>
      </c>
      <c r="N88" s="187">
        <f>SUM(Ikärakenne[[#This Row],[Ikä 0–5]:[Ikä 16+]])</f>
        <v>41633435.489999995</v>
      </c>
    </row>
    <row r="89" spans="1:14">
      <c r="A89" s="134">
        <v>245</v>
      </c>
      <c r="B89" s="130" t="s">
        <v>96</v>
      </c>
      <c r="C89" s="142">
        <v>2190</v>
      </c>
      <c r="D89" s="46">
        <v>408</v>
      </c>
      <c r="E89" s="46">
        <v>2577</v>
      </c>
      <c r="F89" s="46">
        <v>1327</v>
      </c>
      <c r="G89" s="46">
        <v>30730</v>
      </c>
      <c r="H89" s="43">
        <v>37232</v>
      </c>
      <c r="I89" s="144">
        <v>17543958.599999998</v>
      </c>
      <c r="J89" s="144">
        <v>3467800.08</v>
      </c>
      <c r="K89" s="144">
        <v>18223281.27</v>
      </c>
      <c r="L89" s="144">
        <v>16095408.59</v>
      </c>
      <c r="M89" s="144">
        <v>1922776.1</v>
      </c>
      <c r="N89" s="187">
        <f>SUM(Ikärakenne[[#This Row],[Ikä 0–5]:[Ikä 16+]])</f>
        <v>57253224.640000008</v>
      </c>
    </row>
    <row r="90" spans="1:14">
      <c r="A90" s="134">
        <v>249</v>
      </c>
      <c r="B90" s="130" t="s">
        <v>97</v>
      </c>
      <c r="C90" s="142">
        <v>365</v>
      </c>
      <c r="D90" s="46">
        <v>79</v>
      </c>
      <c r="E90" s="46">
        <v>595</v>
      </c>
      <c r="F90" s="46">
        <v>277</v>
      </c>
      <c r="G90" s="46">
        <v>8127</v>
      </c>
      <c r="H90" s="43">
        <v>9443</v>
      </c>
      <c r="I90" s="144">
        <v>2923993.0999999996</v>
      </c>
      <c r="J90" s="144">
        <v>671461.29</v>
      </c>
      <c r="K90" s="144">
        <v>4207548.45</v>
      </c>
      <c r="L90" s="144">
        <v>3359780.09</v>
      </c>
      <c r="M90" s="144">
        <v>508506.39</v>
      </c>
      <c r="N90" s="187">
        <f>SUM(Ikärakenne[[#This Row],[Ikä 0–5]:[Ikä 16+]])</f>
        <v>11671289.32</v>
      </c>
    </row>
    <row r="91" spans="1:14">
      <c r="A91" s="134">
        <v>250</v>
      </c>
      <c r="B91" s="130" t="s">
        <v>98</v>
      </c>
      <c r="C91" s="142">
        <v>55</v>
      </c>
      <c r="D91" s="46">
        <v>16</v>
      </c>
      <c r="E91" s="46">
        <v>114</v>
      </c>
      <c r="F91" s="46">
        <v>44</v>
      </c>
      <c r="G91" s="46">
        <v>1579</v>
      </c>
      <c r="H91" s="43">
        <v>1808</v>
      </c>
      <c r="I91" s="144">
        <v>440601.69999999995</v>
      </c>
      <c r="J91" s="144">
        <v>135992.16</v>
      </c>
      <c r="K91" s="144">
        <v>806152.14</v>
      </c>
      <c r="L91" s="144">
        <v>533683.48</v>
      </c>
      <c r="M91" s="144">
        <v>98798.03</v>
      </c>
      <c r="N91" s="187">
        <f>SUM(Ikärakenne[[#This Row],[Ikä 0–5]:[Ikä 16+]])</f>
        <v>2015227.51</v>
      </c>
    </row>
    <row r="92" spans="1:14">
      <c r="A92" s="134">
        <v>256</v>
      </c>
      <c r="B92" s="130" t="s">
        <v>99</v>
      </c>
      <c r="C92" s="142">
        <v>116</v>
      </c>
      <c r="D92" s="46">
        <v>17</v>
      </c>
      <c r="E92" s="46">
        <v>113</v>
      </c>
      <c r="F92" s="46">
        <v>54</v>
      </c>
      <c r="G92" s="46">
        <v>1281</v>
      </c>
      <c r="H92" s="43">
        <v>1581</v>
      </c>
      <c r="I92" s="144">
        <v>929269.03999999992</v>
      </c>
      <c r="J92" s="144">
        <v>144491.67000000001</v>
      </c>
      <c r="K92" s="144">
        <v>799080.63</v>
      </c>
      <c r="L92" s="144">
        <v>654975.18000000005</v>
      </c>
      <c r="M92" s="144">
        <v>80152.17</v>
      </c>
      <c r="N92" s="187">
        <f>SUM(Ikärakenne[[#This Row],[Ikä 0–5]:[Ikä 16+]])</f>
        <v>2607968.69</v>
      </c>
    </row>
    <row r="93" spans="1:14">
      <c r="A93" s="134">
        <v>257</v>
      </c>
      <c r="B93" s="130" t="s">
        <v>100</v>
      </c>
      <c r="C93" s="142">
        <v>2439</v>
      </c>
      <c r="D93" s="46">
        <v>458</v>
      </c>
      <c r="E93" s="46">
        <v>3351</v>
      </c>
      <c r="F93" s="46">
        <v>1835</v>
      </c>
      <c r="G93" s="46">
        <v>32350</v>
      </c>
      <c r="H93" s="43">
        <v>40433</v>
      </c>
      <c r="I93" s="144">
        <v>19538682.66</v>
      </c>
      <c r="J93" s="144">
        <v>3892775.58</v>
      </c>
      <c r="K93" s="144">
        <v>23696630.010000002</v>
      </c>
      <c r="L93" s="144">
        <v>22257026.949999999</v>
      </c>
      <c r="M93" s="144">
        <v>2024139.5</v>
      </c>
      <c r="N93" s="187">
        <f>SUM(Ikärakenne[[#This Row],[Ikä 0–5]:[Ikä 16+]])</f>
        <v>71409254.700000003</v>
      </c>
    </row>
    <row r="94" spans="1:14">
      <c r="A94" s="134">
        <v>260</v>
      </c>
      <c r="B94" s="130" t="s">
        <v>101</v>
      </c>
      <c r="C94" s="142">
        <v>329</v>
      </c>
      <c r="D94" s="46">
        <v>74</v>
      </c>
      <c r="E94" s="46">
        <v>511</v>
      </c>
      <c r="F94" s="46">
        <v>273</v>
      </c>
      <c r="G94" s="46">
        <v>8690</v>
      </c>
      <c r="H94" s="43">
        <v>9877</v>
      </c>
      <c r="I94" s="144">
        <v>2635599.2599999998</v>
      </c>
      <c r="J94" s="144">
        <v>628963.74</v>
      </c>
      <c r="K94" s="144">
        <v>3613541.6100000003</v>
      </c>
      <c r="L94" s="144">
        <v>3311263.41</v>
      </c>
      <c r="M94" s="144">
        <v>543733.30000000005</v>
      </c>
      <c r="N94" s="187">
        <f>SUM(Ikärakenne[[#This Row],[Ikä 0–5]:[Ikä 16+]])</f>
        <v>10733101.32</v>
      </c>
    </row>
    <row r="95" spans="1:14">
      <c r="A95" s="134">
        <v>261</v>
      </c>
      <c r="B95" s="130" t="s">
        <v>102</v>
      </c>
      <c r="C95" s="142">
        <v>342</v>
      </c>
      <c r="D95" s="46">
        <v>80</v>
      </c>
      <c r="E95" s="46">
        <v>422</v>
      </c>
      <c r="F95" s="46">
        <v>192</v>
      </c>
      <c r="G95" s="46">
        <v>5487</v>
      </c>
      <c r="H95" s="43">
        <v>6523</v>
      </c>
      <c r="I95" s="144">
        <v>2739741.48</v>
      </c>
      <c r="J95" s="144">
        <v>679960.8</v>
      </c>
      <c r="K95" s="144">
        <v>2984177.22</v>
      </c>
      <c r="L95" s="144">
        <v>2328800.64</v>
      </c>
      <c r="M95" s="144">
        <v>343321.59</v>
      </c>
      <c r="N95" s="187">
        <f>SUM(Ikärakenne[[#This Row],[Ikä 0–5]:[Ikä 16+]])</f>
        <v>9076001.7300000004</v>
      </c>
    </row>
    <row r="96" spans="1:14">
      <c r="A96" s="134">
        <v>263</v>
      </c>
      <c r="B96" s="130" t="s">
        <v>103</v>
      </c>
      <c r="C96" s="142">
        <v>400</v>
      </c>
      <c r="D96" s="46">
        <v>77</v>
      </c>
      <c r="E96" s="46">
        <v>486</v>
      </c>
      <c r="F96" s="46">
        <v>238</v>
      </c>
      <c r="G96" s="46">
        <v>6558</v>
      </c>
      <c r="H96" s="43">
        <v>7759</v>
      </c>
      <c r="I96" s="144">
        <v>3204376</v>
      </c>
      <c r="J96" s="144">
        <v>654462.27</v>
      </c>
      <c r="K96" s="144">
        <v>3436753.8600000003</v>
      </c>
      <c r="L96" s="144">
        <v>2886742.46</v>
      </c>
      <c r="M96" s="144">
        <v>410334.06</v>
      </c>
      <c r="N96" s="187">
        <f>SUM(Ikärakenne[[#This Row],[Ikä 0–5]:[Ikä 16+]])</f>
        <v>10592668.65</v>
      </c>
    </row>
    <row r="97" spans="1:14">
      <c r="A97" s="134">
        <v>265</v>
      </c>
      <c r="B97" s="130" t="s">
        <v>104</v>
      </c>
      <c r="C97" s="142">
        <v>56</v>
      </c>
      <c r="D97" s="46">
        <v>7</v>
      </c>
      <c r="E97" s="46">
        <v>56</v>
      </c>
      <c r="F97" s="46">
        <v>41</v>
      </c>
      <c r="G97" s="46">
        <v>928</v>
      </c>
      <c r="H97" s="43">
        <v>1088</v>
      </c>
      <c r="I97" s="144">
        <v>448612.63999999996</v>
      </c>
      <c r="J97" s="144">
        <v>59496.57</v>
      </c>
      <c r="K97" s="144">
        <v>396004.56</v>
      </c>
      <c r="L97" s="144">
        <v>497295.97000000003</v>
      </c>
      <c r="M97" s="144">
        <v>58064.959999999999</v>
      </c>
      <c r="N97" s="187">
        <f>SUM(Ikärakenne[[#This Row],[Ikä 0–5]:[Ikä 16+]])</f>
        <v>1459474.7</v>
      </c>
    </row>
    <row r="98" spans="1:14">
      <c r="A98" s="134">
        <v>271</v>
      </c>
      <c r="B98" s="130" t="s">
        <v>105</v>
      </c>
      <c r="C98" s="142">
        <v>290</v>
      </c>
      <c r="D98" s="46">
        <v>61</v>
      </c>
      <c r="E98" s="46">
        <v>359</v>
      </c>
      <c r="F98" s="46">
        <v>242</v>
      </c>
      <c r="G98" s="46">
        <v>5999</v>
      </c>
      <c r="H98" s="43">
        <v>6951</v>
      </c>
      <c r="I98" s="144">
        <v>2323172.6</v>
      </c>
      <c r="J98" s="144">
        <v>518470.11</v>
      </c>
      <c r="K98" s="144">
        <v>2538672.09</v>
      </c>
      <c r="L98" s="144">
        <v>2935259.14</v>
      </c>
      <c r="M98" s="144">
        <v>375357.43</v>
      </c>
      <c r="N98" s="187">
        <f>SUM(Ikärakenne[[#This Row],[Ikä 0–5]:[Ikä 16+]])</f>
        <v>8690931.3699999992</v>
      </c>
    </row>
    <row r="99" spans="1:14">
      <c r="A99" s="134">
        <v>272</v>
      </c>
      <c r="B99" s="130" t="s">
        <v>106</v>
      </c>
      <c r="C99" s="142">
        <v>3113</v>
      </c>
      <c r="D99" s="46">
        <v>587</v>
      </c>
      <c r="E99" s="46">
        <v>3888</v>
      </c>
      <c r="F99" s="46">
        <v>1861</v>
      </c>
      <c r="G99" s="46">
        <v>38460</v>
      </c>
      <c r="H99" s="43">
        <v>47909</v>
      </c>
      <c r="I99" s="144">
        <v>24938056.219999999</v>
      </c>
      <c r="J99" s="144">
        <v>4989212.37</v>
      </c>
      <c r="K99" s="144">
        <v>27494030.880000003</v>
      </c>
      <c r="L99" s="144">
        <v>22572385.370000001</v>
      </c>
      <c r="M99" s="144">
        <v>2406442.2000000002</v>
      </c>
      <c r="N99" s="187">
        <f>SUM(Ikärakenne[[#This Row],[Ikä 0–5]:[Ikä 16+]])</f>
        <v>82400127.040000007</v>
      </c>
    </row>
    <row r="100" spans="1:14">
      <c r="A100" s="134">
        <v>273</v>
      </c>
      <c r="B100" s="130" t="s">
        <v>107</v>
      </c>
      <c r="C100" s="142">
        <v>209</v>
      </c>
      <c r="D100" s="46">
        <v>42</v>
      </c>
      <c r="E100" s="46">
        <v>282</v>
      </c>
      <c r="F100" s="46">
        <v>136</v>
      </c>
      <c r="G100" s="46">
        <v>3320</v>
      </c>
      <c r="H100" s="43">
        <v>3989</v>
      </c>
      <c r="I100" s="144">
        <v>1674286.46</v>
      </c>
      <c r="J100" s="144">
        <v>356979.42</v>
      </c>
      <c r="K100" s="144">
        <v>1994165.82</v>
      </c>
      <c r="L100" s="144">
        <v>1649567.12</v>
      </c>
      <c r="M100" s="144">
        <v>207732.4</v>
      </c>
      <c r="N100" s="187">
        <f>SUM(Ikärakenne[[#This Row],[Ikä 0–5]:[Ikä 16+]])</f>
        <v>5882731.2200000007</v>
      </c>
    </row>
    <row r="101" spans="1:14">
      <c r="A101" s="134">
        <v>275</v>
      </c>
      <c r="B101" s="130" t="s">
        <v>108</v>
      </c>
      <c r="C101" s="142">
        <v>97</v>
      </c>
      <c r="D101" s="46">
        <v>26</v>
      </c>
      <c r="E101" s="46">
        <v>145</v>
      </c>
      <c r="F101" s="46">
        <v>86</v>
      </c>
      <c r="G101" s="46">
        <v>2232</v>
      </c>
      <c r="H101" s="43">
        <v>2586</v>
      </c>
      <c r="I101" s="144">
        <v>777061.17999999993</v>
      </c>
      <c r="J101" s="144">
        <v>220987.26</v>
      </c>
      <c r="K101" s="144">
        <v>1025368.9500000001</v>
      </c>
      <c r="L101" s="144">
        <v>1043108.62</v>
      </c>
      <c r="M101" s="144">
        <v>139656.24</v>
      </c>
      <c r="N101" s="187">
        <f>SUM(Ikärakenne[[#This Row],[Ikä 0–5]:[Ikä 16+]])</f>
        <v>3206182.25</v>
      </c>
    </row>
    <row r="102" spans="1:14">
      <c r="A102" s="134">
        <v>276</v>
      </c>
      <c r="B102" s="130" t="s">
        <v>109</v>
      </c>
      <c r="C102" s="142">
        <v>1043</v>
      </c>
      <c r="D102" s="46">
        <v>205</v>
      </c>
      <c r="E102" s="46">
        <v>1430</v>
      </c>
      <c r="F102" s="46">
        <v>677</v>
      </c>
      <c r="G102" s="46">
        <v>11680</v>
      </c>
      <c r="H102" s="43">
        <v>15035</v>
      </c>
      <c r="I102" s="144">
        <v>8355410.4199999999</v>
      </c>
      <c r="J102" s="144">
        <v>1742399.55</v>
      </c>
      <c r="K102" s="144">
        <v>10112259.300000001</v>
      </c>
      <c r="L102" s="144">
        <v>8211448.0899999999</v>
      </c>
      <c r="M102" s="144">
        <v>730817.6</v>
      </c>
      <c r="N102" s="187">
        <f>SUM(Ikärakenne[[#This Row],[Ikä 0–5]:[Ikä 16+]])</f>
        <v>29152334.960000005</v>
      </c>
    </row>
    <row r="103" spans="1:14">
      <c r="A103" s="134">
        <v>280</v>
      </c>
      <c r="B103" s="130" t="s">
        <v>110</v>
      </c>
      <c r="C103" s="142">
        <v>89</v>
      </c>
      <c r="D103" s="46">
        <v>24</v>
      </c>
      <c r="E103" s="46">
        <v>141</v>
      </c>
      <c r="F103" s="46">
        <v>61</v>
      </c>
      <c r="G103" s="46">
        <v>1735</v>
      </c>
      <c r="H103" s="43">
        <v>2050</v>
      </c>
      <c r="I103" s="144">
        <v>712973.65999999992</v>
      </c>
      <c r="J103" s="144">
        <v>203988.24</v>
      </c>
      <c r="K103" s="144">
        <v>997082.91</v>
      </c>
      <c r="L103" s="144">
        <v>739879.37</v>
      </c>
      <c r="M103" s="144">
        <v>108558.95</v>
      </c>
      <c r="N103" s="187">
        <f>SUM(Ikärakenne[[#This Row],[Ikä 0–5]:[Ikä 16+]])</f>
        <v>2762483.1300000004</v>
      </c>
    </row>
    <row r="104" spans="1:14">
      <c r="A104" s="134">
        <v>284</v>
      </c>
      <c r="B104" s="130" t="s">
        <v>111</v>
      </c>
      <c r="C104" s="142">
        <v>98</v>
      </c>
      <c r="D104" s="46">
        <v>15</v>
      </c>
      <c r="E104" s="46">
        <v>142</v>
      </c>
      <c r="F104" s="46">
        <v>76</v>
      </c>
      <c r="G104" s="46">
        <v>1940</v>
      </c>
      <c r="H104" s="43">
        <v>2271</v>
      </c>
      <c r="I104" s="144">
        <v>785072.12</v>
      </c>
      <c r="J104" s="144">
        <v>127492.65000000001</v>
      </c>
      <c r="K104" s="144">
        <v>1004154.42</v>
      </c>
      <c r="L104" s="144">
        <v>921816.92</v>
      </c>
      <c r="M104" s="144">
        <v>121385.8</v>
      </c>
      <c r="N104" s="187">
        <f>SUM(Ikärakenne[[#This Row],[Ikä 0–5]:[Ikä 16+]])</f>
        <v>2959921.9099999997</v>
      </c>
    </row>
    <row r="105" spans="1:14">
      <c r="A105" s="134">
        <v>285</v>
      </c>
      <c r="B105" s="130" t="s">
        <v>112</v>
      </c>
      <c r="C105" s="142">
        <v>2141</v>
      </c>
      <c r="D105" s="46">
        <v>454</v>
      </c>
      <c r="E105" s="46">
        <v>2960</v>
      </c>
      <c r="F105" s="46">
        <v>1505</v>
      </c>
      <c r="G105" s="46">
        <v>44181</v>
      </c>
      <c r="H105" s="43">
        <v>51241</v>
      </c>
      <c r="I105" s="144">
        <v>17151422.539999999</v>
      </c>
      <c r="J105" s="144">
        <v>3858777.54</v>
      </c>
      <c r="K105" s="144">
        <v>20931669.600000001</v>
      </c>
      <c r="L105" s="144">
        <v>18254400.850000001</v>
      </c>
      <c r="M105" s="144">
        <v>2764405.17</v>
      </c>
      <c r="N105" s="187">
        <f>SUM(Ikärakenne[[#This Row],[Ikä 0–5]:[Ikä 16+]])</f>
        <v>62960675.700000003</v>
      </c>
    </row>
    <row r="106" spans="1:14">
      <c r="A106" s="134">
        <v>286</v>
      </c>
      <c r="B106" s="130" t="s">
        <v>113</v>
      </c>
      <c r="C106" s="142">
        <v>3421</v>
      </c>
      <c r="D106" s="46">
        <v>735</v>
      </c>
      <c r="E106" s="46">
        <v>4560</v>
      </c>
      <c r="F106" s="46">
        <v>2437</v>
      </c>
      <c r="G106" s="46">
        <v>69301</v>
      </c>
      <c r="H106" s="43">
        <v>80454</v>
      </c>
      <c r="I106" s="144">
        <v>27405425.739999998</v>
      </c>
      <c r="J106" s="144">
        <v>6247139.8500000006</v>
      </c>
      <c r="K106" s="144">
        <v>32246085.600000001</v>
      </c>
      <c r="L106" s="144">
        <v>29558787.289999999</v>
      </c>
      <c r="M106" s="144">
        <v>4336163.57</v>
      </c>
      <c r="N106" s="187">
        <f>SUM(Ikärakenne[[#This Row],[Ikä 0–5]:[Ikä 16+]])</f>
        <v>99793602.049999982</v>
      </c>
    </row>
    <row r="107" spans="1:14">
      <c r="A107" s="134">
        <v>287</v>
      </c>
      <c r="B107" s="130" t="s">
        <v>114</v>
      </c>
      <c r="C107" s="142">
        <v>286</v>
      </c>
      <c r="D107" s="46">
        <v>44</v>
      </c>
      <c r="E107" s="46">
        <v>354</v>
      </c>
      <c r="F107" s="46">
        <v>146</v>
      </c>
      <c r="G107" s="46">
        <v>5550</v>
      </c>
      <c r="H107" s="43">
        <v>6380</v>
      </c>
      <c r="I107" s="144">
        <v>2291128.84</v>
      </c>
      <c r="J107" s="144">
        <v>373978.44</v>
      </c>
      <c r="K107" s="144">
        <v>2503314.54</v>
      </c>
      <c r="L107" s="144">
        <v>1770858.82</v>
      </c>
      <c r="M107" s="144">
        <v>347263.5</v>
      </c>
      <c r="N107" s="187">
        <f>SUM(Ikärakenne[[#This Row],[Ikä 0–5]:[Ikä 16+]])</f>
        <v>7286544.1400000006</v>
      </c>
    </row>
    <row r="108" spans="1:14">
      <c r="A108" s="134">
        <v>288</v>
      </c>
      <c r="B108" s="130" t="s">
        <v>115</v>
      </c>
      <c r="C108" s="142">
        <v>364</v>
      </c>
      <c r="D108" s="46">
        <v>70</v>
      </c>
      <c r="E108" s="46">
        <v>478</v>
      </c>
      <c r="F108" s="46">
        <v>254</v>
      </c>
      <c r="G108" s="46">
        <v>5276</v>
      </c>
      <c r="H108" s="43">
        <v>6442</v>
      </c>
      <c r="I108" s="144">
        <v>2915982.1599999997</v>
      </c>
      <c r="J108" s="144">
        <v>594965.70000000007</v>
      </c>
      <c r="K108" s="144">
        <v>3380181.7800000003</v>
      </c>
      <c r="L108" s="144">
        <v>3080809.18</v>
      </c>
      <c r="M108" s="144">
        <v>330119.32</v>
      </c>
      <c r="N108" s="187">
        <f>SUM(Ikärakenne[[#This Row],[Ikä 0–5]:[Ikä 16+]])</f>
        <v>10302058.140000001</v>
      </c>
    </row>
    <row r="109" spans="1:14">
      <c r="A109" s="134">
        <v>290</v>
      </c>
      <c r="B109" s="130" t="s">
        <v>116</v>
      </c>
      <c r="C109" s="142">
        <v>237</v>
      </c>
      <c r="D109" s="46">
        <v>58</v>
      </c>
      <c r="E109" s="46">
        <v>403</v>
      </c>
      <c r="F109" s="46">
        <v>225</v>
      </c>
      <c r="G109" s="46">
        <v>7005</v>
      </c>
      <c r="H109" s="43">
        <v>7928</v>
      </c>
      <c r="I109" s="144">
        <v>1898592.7799999998</v>
      </c>
      <c r="J109" s="144">
        <v>492971.58</v>
      </c>
      <c r="K109" s="144">
        <v>2849818.5300000003</v>
      </c>
      <c r="L109" s="144">
        <v>2729063.25</v>
      </c>
      <c r="M109" s="144">
        <v>438302.85</v>
      </c>
      <c r="N109" s="187">
        <f>SUM(Ikärakenne[[#This Row],[Ikä 0–5]:[Ikä 16+]])</f>
        <v>8408748.9900000002</v>
      </c>
    </row>
    <row r="110" spans="1:14">
      <c r="A110" s="134">
        <v>291</v>
      </c>
      <c r="B110" s="130" t="s">
        <v>117</v>
      </c>
      <c r="C110" s="142">
        <v>63</v>
      </c>
      <c r="D110" s="46">
        <v>14</v>
      </c>
      <c r="E110" s="46">
        <v>78</v>
      </c>
      <c r="F110" s="46">
        <v>44</v>
      </c>
      <c r="G110" s="46">
        <v>1959</v>
      </c>
      <c r="H110" s="43">
        <v>2158</v>
      </c>
      <c r="I110" s="144">
        <v>504689.22</v>
      </c>
      <c r="J110" s="144">
        <v>118993.14</v>
      </c>
      <c r="K110" s="144">
        <v>551577.78</v>
      </c>
      <c r="L110" s="144">
        <v>533683.48</v>
      </c>
      <c r="M110" s="144">
        <v>122574.63</v>
      </c>
      <c r="N110" s="187">
        <f>SUM(Ikärakenne[[#This Row],[Ikä 0–5]:[Ikä 16+]])</f>
        <v>1831518.25</v>
      </c>
    </row>
    <row r="111" spans="1:14">
      <c r="A111" s="134">
        <v>297</v>
      </c>
      <c r="B111" s="130" t="s">
        <v>118</v>
      </c>
      <c r="C111" s="142">
        <v>6413</v>
      </c>
      <c r="D111" s="46">
        <v>1232</v>
      </c>
      <c r="E111" s="46">
        <v>7457</v>
      </c>
      <c r="F111" s="46">
        <v>3531</v>
      </c>
      <c r="G111" s="46">
        <v>102910</v>
      </c>
      <c r="H111" s="43">
        <v>121543</v>
      </c>
      <c r="I111" s="144">
        <v>51374158.219999999</v>
      </c>
      <c r="J111" s="144">
        <v>10471396.32</v>
      </c>
      <c r="K111" s="144">
        <v>52732250.07</v>
      </c>
      <c r="L111" s="144">
        <v>42828099.270000003</v>
      </c>
      <c r="M111" s="144">
        <v>6439078.7000000002</v>
      </c>
      <c r="N111" s="187">
        <f>SUM(Ikärakenne[[#This Row],[Ikä 0–5]:[Ikä 16+]])</f>
        <v>163844982.57999998</v>
      </c>
    </row>
    <row r="112" spans="1:14">
      <c r="A112" s="130">
        <v>300</v>
      </c>
      <c r="B112" s="130" t="s">
        <v>119</v>
      </c>
      <c r="C112" s="143">
        <v>154</v>
      </c>
      <c r="D112" s="43">
        <v>28</v>
      </c>
      <c r="E112" s="43">
        <v>202</v>
      </c>
      <c r="F112" s="43">
        <v>141</v>
      </c>
      <c r="G112" s="43">
        <v>3003</v>
      </c>
      <c r="H112" s="43">
        <v>3528</v>
      </c>
      <c r="I112" s="144">
        <v>1233684.76</v>
      </c>
      <c r="J112" s="144">
        <v>237986.28</v>
      </c>
      <c r="K112" s="144">
        <v>1428445.02</v>
      </c>
      <c r="L112" s="144">
        <v>1710212.97</v>
      </c>
      <c r="M112" s="144">
        <v>187897.71</v>
      </c>
      <c r="N112" s="187">
        <f>SUM(Ikärakenne[[#This Row],[Ikä 0–5]:[Ikä 16+]])</f>
        <v>4798226.74</v>
      </c>
    </row>
    <row r="113" spans="1:14">
      <c r="A113" s="134">
        <v>301</v>
      </c>
      <c r="B113" s="130" t="s">
        <v>120</v>
      </c>
      <c r="C113" s="142">
        <v>931</v>
      </c>
      <c r="D113" s="46">
        <v>200</v>
      </c>
      <c r="E113" s="46">
        <v>1343</v>
      </c>
      <c r="F113" s="46">
        <v>667</v>
      </c>
      <c r="G113" s="46">
        <v>17056</v>
      </c>
      <c r="H113" s="43">
        <v>20197</v>
      </c>
      <c r="I113" s="144">
        <v>7458185.1399999997</v>
      </c>
      <c r="J113" s="144">
        <v>1699902</v>
      </c>
      <c r="K113" s="144">
        <v>9497037.9299999997</v>
      </c>
      <c r="L113" s="144">
        <v>8090156.3899999997</v>
      </c>
      <c r="M113" s="144">
        <v>1067193.92</v>
      </c>
      <c r="N113" s="187">
        <f>SUM(Ikärakenne[[#This Row],[Ikä 0–5]:[Ikä 16+]])</f>
        <v>27812475.380000003</v>
      </c>
    </row>
    <row r="114" spans="1:14">
      <c r="A114" s="134">
        <v>304</v>
      </c>
      <c r="B114" s="130" t="s">
        <v>121</v>
      </c>
      <c r="C114" s="143">
        <v>32</v>
      </c>
      <c r="D114" s="143">
        <v>4</v>
      </c>
      <c r="E114" s="143">
        <v>39</v>
      </c>
      <c r="F114" s="143">
        <v>15</v>
      </c>
      <c r="G114" s="143">
        <v>881</v>
      </c>
      <c r="H114" s="43">
        <v>971</v>
      </c>
      <c r="I114" s="144">
        <v>256350.07999999999</v>
      </c>
      <c r="J114" s="144">
        <v>33998.04</v>
      </c>
      <c r="K114" s="144">
        <v>275788.89</v>
      </c>
      <c r="L114" s="144">
        <v>181937.55</v>
      </c>
      <c r="M114" s="144">
        <v>55124.17</v>
      </c>
      <c r="N114" s="187">
        <f>SUM(Ikärakenne[[#This Row],[Ikä 0–5]:[Ikä 16+]])</f>
        <v>803198.7300000001</v>
      </c>
    </row>
    <row r="115" spans="1:14">
      <c r="A115" s="134">
        <v>305</v>
      </c>
      <c r="B115" s="130" t="s">
        <v>122</v>
      </c>
      <c r="C115" s="142">
        <v>705</v>
      </c>
      <c r="D115" s="46">
        <v>143</v>
      </c>
      <c r="E115" s="46">
        <v>1017</v>
      </c>
      <c r="F115" s="46">
        <v>507</v>
      </c>
      <c r="G115" s="46">
        <v>12793</v>
      </c>
      <c r="H115" s="43">
        <v>15165</v>
      </c>
      <c r="I115" s="144">
        <v>5647712.6999999993</v>
      </c>
      <c r="J115" s="144">
        <v>1215429.93</v>
      </c>
      <c r="K115" s="144">
        <v>7191725.6699999999</v>
      </c>
      <c r="L115" s="144">
        <v>6149489.1900000004</v>
      </c>
      <c r="M115" s="144">
        <v>800458.01</v>
      </c>
      <c r="N115" s="187">
        <f>SUM(Ikärakenne[[#This Row],[Ikä 0–5]:[Ikä 16+]])</f>
        <v>21004815.5</v>
      </c>
    </row>
    <row r="116" spans="1:14">
      <c r="A116" s="134">
        <v>309</v>
      </c>
      <c r="B116" s="130" t="s">
        <v>123</v>
      </c>
      <c r="C116" s="142">
        <v>253</v>
      </c>
      <c r="D116" s="46">
        <v>58</v>
      </c>
      <c r="E116" s="46">
        <v>404</v>
      </c>
      <c r="F116" s="46">
        <v>212</v>
      </c>
      <c r="G116" s="46">
        <v>5579</v>
      </c>
      <c r="H116" s="43">
        <v>6506</v>
      </c>
      <c r="I116" s="144">
        <v>2026767.8199999998</v>
      </c>
      <c r="J116" s="144">
        <v>492971.58</v>
      </c>
      <c r="K116" s="144">
        <v>2856890.04</v>
      </c>
      <c r="L116" s="144">
        <v>2571384.04</v>
      </c>
      <c r="M116" s="144">
        <v>349078.03</v>
      </c>
      <c r="N116" s="187">
        <f>SUM(Ikärakenne[[#This Row],[Ikä 0–5]:[Ikä 16+]])</f>
        <v>8297091.5099999998</v>
      </c>
    </row>
    <row r="117" spans="1:14">
      <c r="A117" s="134">
        <v>312</v>
      </c>
      <c r="B117" s="130" t="s">
        <v>124</v>
      </c>
      <c r="C117" s="142">
        <v>53</v>
      </c>
      <c r="D117" s="46">
        <v>11</v>
      </c>
      <c r="E117" s="46">
        <v>101</v>
      </c>
      <c r="F117" s="46">
        <v>35</v>
      </c>
      <c r="G117" s="46">
        <v>1032</v>
      </c>
      <c r="H117" s="43">
        <v>1232</v>
      </c>
      <c r="I117" s="144">
        <v>424579.82</v>
      </c>
      <c r="J117" s="144">
        <v>93494.61</v>
      </c>
      <c r="K117" s="144">
        <v>714222.51</v>
      </c>
      <c r="L117" s="144">
        <v>424520.95</v>
      </c>
      <c r="M117" s="144">
        <v>64572.24</v>
      </c>
      <c r="N117" s="187">
        <f>SUM(Ikärakenne[[#This Row],[Ikä 0–5]:[Ikä 16+]])</f>
        <v>1721390.13</v>
      </c>
    </row>
    <row r="118" spans="1:14">
      <c r="A118" s="134">
        <v>316</v>
      </c>
      <c r="B118" s="130" t="s">
        <v>125</v>
      </c>
      <c r="C118" s="142">
        <v>151</v>
      </c>
      <c r="D118" s="46">
        <v>39</v>
      </c>
      <c r="E118" s="46">
        <v>254</v>
      </c>
      <c r="F118" s="46">
        <v>140</v>
      </c>
      <c r="G118" s="46">
        <v>3661</v>
      </c>
      <c r="H118" s="43">
        <v>4245</v>
      </c>
      <c r="I118" s="144">
        <v>1209651.94</v>
      </c>
      <c r="J118" s="144">
        <v>331480.89</v>
      </c>
      <c r="K118" s="144">
        <v>1796163.54</v>
      </c>
      <c r="L118" s="144">
        <v>1698083.8</v>
      </c>
      <c r="M118" s="144">
        <v>229068.77</v>
      </c>
      <c r="N118" s="187">
        <f>SUM(Ikärakenne[[#This Row],[Ikä 0–5]:[Ikä 16+]])</f>
        <v>5264448.9399999995</v>
      </c>
    </row>
    <row r="119" spans="1:14">
      <c r="A119" s="134">
        <v>317</v>
      </c>
      <c r="B119" s="130" t="s">
        <v>126</v>
      </c>
      <c r="C119" s="142">
        <v>142</v>
      </c>
      <c r="D119" s="46">
        <v>25</v>
      </c>
      <c r="E119" s="46">
        <v>205</v>
      </c>
      <c r="F119" s="46">
        <v>109</v>
      </c>
      <c r="G119" s="46">
        <v>2052</v>
      </c>
      <c r="H119" s="43">
        <v>2533</v>
      </c>
      <c r="I119" s="144">
        <v>1137553.48</v>
      </c>
      <c r="J119" s="144">
        <v>212487.75</v>
      </c>
      <c r="K119" s="144">
        <v>1449659.55</v>
      </c>
      <c r="L119" s="144">
        <v>1322079.53</v>
      </c>
      <c r="M119" s="144">
        <v>128393.64</v>
      </c>
      <c r="N119" s="187">
        <f>SUM(Ikärakenne[[#This Row],[Ikä 0–5]:[Ikä 16+]])</f>
        <v>4250173.95</v>
      </c>
    </row>
    <row r="120" spans="1:14">
      <c r="A120" s="134">
        <v>320</v>
      </c>
      <c r="B120" s="130" t="s">
        <v>127</v>
      </c>
      <c r="C120" s="142">
        <v>219</v>
      </c>
      <c r="D120" s="46">
        <v>42</v>
      </c>
      <c r="E120" s="46">
        <v>298</v>
      </c>
      <c r="F120" s="46">
        <v>173</v>
      </c>
      <c r="G120" s="46">
        <v>6373</v>
      </c>
      <c r="H120" s="43">
        <v>7105</v>
      </c>
      <c r="I120" s="144">
        <v>1754395.8599999999</v>
      </c>
      <c r="J120" s="144">
        <v>356979.42</v>
      </c>
      <c r="K120" s="144">
        <v>2107309.98</v>
      </c>
      <c r="L120" s="144">
        <v>2098346.41</v>
      </c>
      <c r="M120" s="144">
        <v>398758.61</v>
      </c>
      <c r="N120" s="187">
        <f>SUM(Ikärakenne[[#This Row],[Ikä 0–5]:[Ikä 16+]])</f>
        <v>6715790.2800000003</v>
      </c>
    </row>
    <row r="121" spans="1:14">
      <c r="A121" s="134">
        <v>322</v>
      </c>
      <c r="B121" s="130" t="s">
        <v>128</v>
      </c>
      <c r="C121" s="142">
        <v>259</v>
      </c>
      <c r="D121" s="46">
        <v>50</v>
      </c>
      <c r="E121" s="46">
        <v>370</v>
      </c>
      <c r="F121" s="46">
        <v>182</v>
      </c>
      <c r="G121" s="46">
        <v>5753</v>
      </c>
      <c r="H121" s="43">
        <v>6614</v>
      </c>
      <c r="I121" s="144">
        <v>2074833.46</v>
      </c>
      <c r="J121" s="144">
        <v>424975.5</v>
      </c>
      <c r="K121" s="144">
        <v>2616458.7000000002</v>
      </c>
      <c r="L121" s="144">
        <v>2207508.94</v>
      </c>
      <c r="M121" s="144">
        <v>359965.21</v>
      </c>
      <c r="N121" s="187">
        <f>SUM(Ikärakenne[[#This Row],[Ikä 0–5]:[Ikä 16+]])</f>
        <v>7683741.8099999996</v>
      </c>
    </row>
    <row r="122" spans="1:14">
      <c r="A122" s="134">
        <v>398</v>
      </c>
      <c r="B122" s="130" t="s">
        <v>129</v>
      </c>
      <c r="C122" s="142">
        <v>5985</v>
      </c>
      <c r="D122" s="46">
        <v>1134</v>
      </c>
      <c r="E122" s="46">
        <v>7410</v>
      </c>
      <c r="F122" s="46">
        <v>3806</v>
      </c>
      <c r="G122" s="46">
        <v>101692</v>
      </c>
      <c r="H122" s="43">
        <v>120027</v>
      </c>
      <c r="I122" s="144">
        <v>47945475.899999999</v>
      </c>
      <c r="J122" s="144">
        <v>9638444.3399999999</v>
      </c>
      <c r="K122" s="144">
        <v>52399889.100000001</v>
      </c>
      <c r="L122" s="144">
        <v>46163621.020000003</v>
      </c>
      <c r="M122" s="144">
        <v>6362868.4400000004</v>
      </c>
      <c r="N122" s="187">
        <f>SUM(Ikärakenne[[#This Row],[Ikä 0–5]:[Ikä 16+]])</f>
        <v>162510298.80000001</v>
      </c>
    </row>
    <row r="123" spans="1:14">
      <c r="A123" s="134">
        <v>399</v>
      </c>
      <c r="B123" s="130" t="s">
        <v>130</v>
      </c>
      <c r="C123" s="143">
        <v>445</v>
      </c>
      <c r="D123" s="143">
        <v>104</v>
      </c>
      <c r="E123" s="143">
        <v>752</v>
      </c>
      <c r="F123" s="143">
        <v>325</v>
      </c>
      <c r="G123" s="143">
        <v>6290</v>
      </c>
      <c r="H123" s="43">
        <v>7916</v>
      </c>
      <c r="I123" s="144">
        <v>3564868.3</v>
      </c>
      <c r="J123" s="144">
        <v>883949.04</v>
      </c>
      <c r="K123" s="144">
        <v>5317775.5200000005</v>
      </c>
      <c r="L123" s="144">
        <v>3941980.25</v>
      </c>
      <c r="M123" s="144">
        <v>393565.3</v>
      </c>
      <c r="N123" s="187">
        <f>SUM(Ikärakenne[[#This Row],[Ikä 0–5]:[Ikä 16+]])</f>
        <v>14102138.41</v>
      </c>
    </row>
    <row r="124" spans="1:14">
      <c r="A124" s="134">
        <v>400</v>
      </c>
      <c r="B124" s="130" t="s">
        <v>131</v>
      </c>
      <c r="C124" s="142">
        <v>442</v>
      </c>
      <c r="D124" s="46">
        <v>87</v>
      </c>
      <c r="E124" s="46">
        <v>641</v>
      </c>
      <c r="F124" s="46">
        <v>286</v>
      </c>
      <c r="G124" s="46">
        <v>7000</v>
      </c>
      <c r="H124" s="43">
        <v>8456</v>
      </c>
      <c r="I124" s="144">
        <v>3540835.48</v>
      </c>
      <c r="J124" s="144">
        <v>739457.37</v>
      </c>
      <c r="K124" s="144">
        <v>4532837.91</v>
      </c>
      <c r="L124" s="144">
        <v>3468942.62</v>
      </c>
      <c r="M124" s="144">
        <v>437990</v>
      </c>
      <c r="N124" s="187">
        <f>SUM(Ikärakenne[[#This Row],[Ikä 0–5]:[Ikä 16+]])</f>
        <v>12720063.379999999</v>
      </c>
    </row>
    <row r="125" spans="1:14">
      <c r="A125" s="134">
        <v>402</v>
      </c>
      <c r="B125" s="130" t="s">
        <v>132</v>
      </c>
      <c r="C125" s="142">
        <v>402</v>
      </c>
      <c r="D125" s="46">
        <v>98</v>
      </c>
      <c r="E125" s="46">
        <v>608</v>
      </c>
      <c r="F125" s="46">
        <v>345</v>
      </c>
      <c r="G125" s="46">
        <v>7794</v>
      </c>
      <c r="H125" s="43">
        <v>9247</v>
      </c>
      <c r="I125" s="144">
        <v>3220397.88</v>
      </c>
      <c r="J125" s="144">
        <v>832951.98</v>
      </c>
      <c r="K125" s="144">
        <v>4299478.08</v>
      </c>
      <c r="L125" s="144">
        <v>4184563.65</v>
      </c>
      <c r="M125" s="144">
        <v>487670.58</v>
      </c>
      <c r="N125" s="187">
        <f>SUM(Ikärakenne[[#This Row],[Ikä 0–5]:[Ikä 16+]])</f>
        <v>13025062.17</v>
      </c>
    </row>
    <row r="126" spans="1:14">
      <c r="A126" s="134">
        <v>403</v>
      </c>
      <c r="B126" s="130" t="s">
        <v>133</v>
      </c>
      <c r="C126" s="142">
        <v>128</v>
      </c>
      <c r="D126" s="46">
        <v>34</v>
      </c>
      <c r="E126" s="46">
        <v>174</v>
      </c>
      <c r="F126" s="46">
        <v>92</v>
      </c>
      <c r="G126" s="46">
        <v>2438</v>
      </c>
      <c r="H126" s="43">
        <v>2866</v>
      </c>
      <c r="I126" s="144">
        <v>1025400.3199999999</v>
      </c>
      <c r="J126" s="144">
        <v>288983.34000000003</v>
      </c>
      <c r="K126" s="144">
        <v>1230442.74</v>
      </c>
      <c r="L126" s="144">
        <v>1115883.6399999999</v>
      </c>
      <c r="M126" s="144">
        <v>152545.66</v>
      </c>
      <c r="N126" s="187">
        <f>SUM(Ikärakenne[[#This Row],[Ikä 0–5]:[Ikä 16+]])</f>
        <v>3813255.7</v>
      </c>
    </row>
    <row r="127" spans="1:14">
      <c r="A127" s="134">
        <v>405</v>
      </c>
      <c r="B127" s="130" t="s">
        <v>134</v>
      </c>
      <c r="C127" s="142">
        <v>3232</v>
      </c>
      <c r="D127" s="46">
        <v>689</v>
      </c>
      <c r="E127" s="46">
        <v>4335</v>
      </c>
      <c r="F127" s="46">
        <v>2217</v>
      </c>
      <c r="G127" s="46">
        <v>62161</v>
      </c>
      <c r="H127" s="43">
        <v>72634</v>
      </c>
      <c r="I127" s="144">
        <v>25891358.079999998</v>
      </c>
      <c r="J127" s="144">
        <v>5856162.3900000006</v>
      </c>
      <c r="K127" s="144">
        <v>30654995.850000001</v>
      </c>
      <c r="L127" s="144">
        <v>26890369.890000001</v>
      </c>
      <c r="M127" s="144">
        <v>3889413.77</v>
      </c>
      <c r="N127" s="187">
        <f>SUM(Ikärakenne[[#This Row],[Ikä 0–5]:[Ikä 16+]])</f>
        <v>93182299.980000004</v>
      </c>
    </row>
    <row r="128" spans="1:14">
      <c r="A128" s="134">
        <v>407</v>
      </c>
      <c r="B128" s="130" t="s">
        <v>135</v>
      </c>
      <c r="C128" s="142">
        <v>141</v>
      </c>
      <c r="D128" s="46">
        <v>23</v>
      </c>
      <c r="E128" s="46">
        <v>142</v>
      </c>
      <c r="F128" s="46">
        <v>95</v>
      </c>
      <c r="G128" s="46">
        <v>2179</v>
      </c>
      <c r="H128" s="43">
        <v>2580</v>
      </c>
      <c r="I128" s="144">
        <v>1129542.54</v>
      </c>
      <c r="J128" s="144">
        <v>195488.73</v>
      </c>
      <c r="K128" s="144">
        <v>1004154.42</v>
      </c>
      <c r="L128" s="144">
        <v>1152271.1499999999</v>
      </c>
      <c r="M128" s="144">
        <v>136340.03</v>
      </c>
      <c r="N128" s="187">
        <f>SUM(Ikärakenne[[#This Row],[Ikä 0–5]:[Ikä 16+]])</f>
        <v>3617796.8699999996</v>
      </c>
    </row>
    <row r="129" spans="1:14">
      <c r="A129" s="134">
        <v>408</v>
      </c>
      <c r="B129" s="130" t="s">
        <v>136</v>
      </c>
      <c r="C129" s="142">
        <v>818</v>
      </c>
      <c r="D129" s="46">
        <v>194</v>
      </c>
      <c r="E129" s="46">
        <v>1133</v>
      </c>
      <c r="F129" s="46">
        <v>539</v>
      </c>
      <c r="G129" s="46">
        <v>11519</v>
      </c>
      <c r="H129" s="43">
        <v>14203</v>
      </c>
      <c r="I129" s="144">
        <v>6552948.9199999999</v>
      </c>
      <c r="J129" s="144">
        <v>1648904.94</v>
      </c>
      <c r="K129" s="144">
        <v>8012020.8300000001</v>
      </c>
      <c r="L129" s="144">
        <v>6537622.6299999999</v>
      </c>
      <c r="M129" s="144">
        <v>720743.83</v>
      </c>
      <c r="N129" s="187">
        <f>SUM(Ikärakenne[[#This Row],[Ikä 0–5]:[Ikä 16+]])</f>
        <v>23472241.149999999</v>
      </c>
    </row>
    <row r="130" spans="1:14">
      <c r="A130" s="134">
        <v>410</v>
      </c>
      <c r="B130" s="130" t="s">
        <v>137</v>
      </c>
      <c r="C130" s="142">
        <v>1291</v>
      </c>
      <c r="D130" s="46">
        <v>315</v>
      </c>
      <c r="E130" s="46">
        <v>1919</v>
      </c>
      <c r="F130" s="46">
        <v>876</v>
      </c>
      <c r="G130" s="46">
        <v>14387</v>
      </c>
      <c r="H130" s="43">
        <v>18788</v>
      </c>
      <c r="I130" s="144">
        <v>10342123.539999999</v>
      </c>
      <c r="J130" s="144">
        <v>2677345.65</v>
      </c>
      <c r="K130" s="144">
        <v>13570227.690000001</v>
      </c>
      <c r="L130" s="144">
        <v>10625152.92</v>
      </c>
      <c r="M130" s="144">
        <v>900194.59</v>
      </c>
      <c r="N130" s="187">
        <f>SUM(Ikärakenne[[#This Row],[Ikä 0–5]:[Ikä 16+]])</f>
        <v>38115044.390000008</v>
      </c>
    </row>
    <row r="131" spans="1:14">
      <c r="A131" s="134">
        <v>416</v>
      </c>
      <c r="B131" s="130" t="s">
        <v>138</v>
      </c>
      <c r="C131" s="142">
        <v>157</v>
      </c>
      <c r="D131" s="46">
        <v>33</v>
      </c>
      <c r="E131" s="46">
        <v>239</v>
      </c>
      <c r="F131" s="46">
        <v>99</v>
      </c>
      <c r="G131" s="46">
        <v>2389</v>
      </c>
      <c r="H131" s="43">
        <v>2917</v>
      </c>
      <c r="I131" s="144">
        <v>1257717.5799999998</v>
      </c>
      <c r="J131" s="144">
        <v>280483.83</v>
      </c>
      <c r="K131" s="144">
        <v>1690090.8900000001</v>
      </c>
      <c r="L131" s="144">
        <v>1200787.83</v>
      </c>
      <c r="M131" s="144">
        <v>149479.73000000001</v>
      </c>
      <c r="N131" s="187">
        <f>SUM(Ikärakenne[[#This Row],[Ikä 0–5]:[Ikä 16+]])</f>
        <v>4578559.8600000003</v>
      </c>
    </row>
    <row r="132" spans="1:14">
      <c r="A132" s="134">
        <v>418</v>
      </c>
      <c r="B132" s="130" t="s">
        <v>139</v>
      </c>
      <c r="C132" s="142">
        <v>1754</v>
      </c>
      <c r="D132" s="46">
        <v>352</v>
      </c>
      <c r="E132" s="46">
        <v>2382</v>
      </c>
      <c r="F132" s="46">
        <v>1197</v>
      </c>
      <c r="G132" s="46">
        <v>18479</v>
      </c>
      <c r="H132" s="43">
        <v>24164</v>
      </c>
      <c r="I132" s="144">
        <v>14051188.76</v>
      </c>
      <c r="J132" s="144">
        <v>2991827.52</v>
      </c>
      <c r="K132" s="144">
        <v>16844336.82</v>
      </c>
      <c r="L132" s="144">
        <v>14518616.49</v>
      </c>
      <c r="M132" s="144">
        <v>1156231.03</v>
      </c>
      <c r="N132" s="187">
        <f>SUM(Ikärakenne[[#This Row],[Ikä 0–5]:[Ikä 16+]])</f>
        <v>49562200.620000005</v>
      </c>
    </row>
    <row r="133" spans="1:14">
      <c r="A133" s="134">
        <v>420</v>
      </c>
      <c r="B133" s="130" t="s">
        <v>140</v>
      </c>
      <c r="C133" s="142">
        <v>408</v>
      </c>
      <c r="D133" s="46">
        <v>85</v>
      </c>
      <c r="E133" s="46">
        <v>539</v>
      </c>
      <c r="F133" s="46">
        <v>288</v>
      </c>
      <c r="G133" s="46">
        <v>7960</v>
      </c>
      <c r="H133" s="43">
        <v>9280</v>
      </c>
      <c r="I133" s="144">
        <v>3268463.52</v>
      </c>
      <c r="J133" s="144">
        <v>722458.35</v>
      </c>
      <c r="K133" s="144">
        <v>3811543.89</v>
      </c>
      <c r="L133" s="144">
        <v>3493200.96</v>
      </c>
      <c r="M133" s="144">
        <v>498057.2</v>
      </c>
      <c r="N133" s="187">
        <f>SUM(Ikärakenne[[#This Row],[Ikä 0–5]:[Ikä 16+]])</f>
        <v>11793723.919999998</v>
      </c>
    </row>
    <row r="134" spans="1:14">
      <c r="A134" s="134">
        <v>421</v>
      </c>
      <c r="B134" s="130" t="s">
        <v>141</v>
      </c>
      <c r="C134" s="142">
        <v>46</v>
      </c>
      <c r="D134" s="46">
        <v>5</v>
      </c>
      <c r="E134" s="46">
        <v>43</v>
      </c>
      <c r="F134" s="46">
        <v>22</v>
      </c>
      <c r="G134" s="46">
        <v>603</v>
      </c>
      <c r="H134" s="43">
        <v>719</v>
      </c>
      <c r="I134" s="144">
        <v>368503.24</v>
      </c>
      <c r="J134" s="144">
        <v>42497.55</v>
      </c>
      <c r="K134" s="144">
        <v>304074.93</v>
      </c>
      <c r="L134" s="144">
        <v>266841.74</v>
      </c>
      <c r="M134" s="144">
        <v>37729.71</v>
      </c>
      <c r="N134" s="187">
        <f>SUM(Ikärakenne[[#This Row],[Ikä 0–5]:[Ikä 16+]])</f>
        <v>1019647.1699999999</v>
      </c>
    </row>
    <row r="135" spans="1:14">
      <c r="A135" s="134">
        <v>422</v>
      </c>
      <c r="B135" s="130" t="s">
        <v>142</v>
      </c>
      <c r="C135" s="142">
        <v>309</v>
      </c>
      <c r="D135" s="46">
        <v>66</v>
      </c>
      <c r="E135" s="46">
        <v>472</v>
      </c>
      <c r="F135" s="46">
        <v>256</v>
      </c>
      <c r="G135" s="46">
        <v>9440</v>
      </c>
      <c r="H135" s="43">
        <v>10543</v>
      </c>
      <c r="I135" s="144">
        <v>2475380.46</v>
      </c>
      <c r="J135" s="144">
        <v>560967.66</v>
      </c>
      <c r="K135" s="144">
        <v>3337752.72</v>
      </c>
      <c r="L135" s="144">
        <v>3105067.52</v>
      </c>
      <c r="M135" s="144">
        <v>590660.80000000005</v>
      </c>
      <c r="N135" s="187">
        <f>SUM(Ikärakenne[[#This Row],[Ikä 0–5]:[Ikä 16+]])</f>
        <v>10069829.16</v>
      </c>
    </row>
    <row r="136" spans="1:14">
      <c r="A136" s="134">
        <v>423</v>
      </c>
      <c r="B136" s="130" t="s">
        <v>143</v>
      </c>
      <c r="C136" s="142">
        <v>1277</v>
      </c>
      <c r="D136" s="46">
        <v>256</v>
      </c>
      <c r="E136" s="46">
        <v>1813</v>
      </c>
      <c r="F136" s="46">
        <v>831</v>
      </c>
      <c r="G136" s="46">
        <v>16114</v>
      </c>
      <c r="H136" s="43">
        <v>20291</v>
      </c>
      <c r="I136" s="144">
        <v>10229970.379999999</v>
      </c>
      <c r="J136" s="144">
        <v>2175874.56</v>
      </c>
      <c r="K136" s="144">
        <v>12820647.630000001</v>
      </c>
      <c r="L136" s="144">
        <v>10079340.27</v>
      </c>
      <c r="M136" s="144">
        <v>1008252.98</v>
      </c>
      <c r="N136" s="187">
        <f>SUM(Ikärakenne[[#This Row],[Ikä 0–5]:[Ikä 16+]])</f>
        <v>36314085.82</v>
      </c>
    </row>
    <row r="137" spans="1:14">
      <c r="A137" s="130">
        <v>425</v>
      </c>
      <c r="B137" s="130" t="s">
        <v>144</v>
      </c>
      <c r="C137" s="143">
        <v>981</v>
      </c>
      <c r="D137" s="43">
        <v>228</v>
      </c>
      <c r="E137" s="43">
        <v>1461</v>
      </c>
      <c r="F137" s="43">
        <v>712</v>
      </c>
      <c r="G137" s="43">
        <v>6836</v>
      </c>
      <c r="H137" s="43">
        <v>10218</v>
      </c>
      <c r="I137" s="144">
        <v>7858732.1399999997</v>
      </c>
      <c r="J137" s="144">
        <v>1937888.28</v>
      </c>
      <c r="K137" s="144">
        <v>10331476.109999999</v>
      </c>
      <c r="L137" s="144">
        <v>8635969.040000001</v>
      </c>
      <c r="M137" s="144">
        <v>427728.52</v>
      </c>
      <c r="N137" s="187">
        <f>SUM(Ikärakenne[[#This Row],[Ikä 0–5]:[Ikä 16+]])</f>
        <v>29191794.09</v>
      </c>
    </row>
    <row r="138" spans="1:14">
      <c r="A138" s="134">
        <v>426</v>
      </c>
      <c r="B138" s="130" t="s">
        <v>145</v>
      </c>
      <c r="C138" s="142">
        <v>685</v>
      </c>
      <c r="D138" s="46">
        <v>149</v>
      </c>
      <c r="E138" s="46">
        <v>987</v>
      </c>
      <c r="F138" s="46">
        <v>468</v>
      </c>
      <c r="G138" s="46">
        <v>9690</v>
      </c>
      <c r="H138" s="43">
        <v>11979</v>
      </c>
      <c r="I138" s="144">
        <v>5487493.8999999994</v>
      </c>
      <c r="J138" s="144">
        <v>1266426.99</v>
      </c>
      <c r="K138" s="144">
        <v>6979580.3700000001</v>
      </c>
      <c r="L138" s="144">
        <v>5676451.5599999996</v>
      </c>
      <c r="M138" s="144">
        <v>606303.30000000005</v>
      </c>
      <c r="N138" s="187">
        <f>SUM(Ikärakenne[[#This Row],[Ikä 0–5]:[Ikä 16+]])</f>
        <v>20016256.120000001</v>
      </c>
    </row>
    <row r="139" spans="1:14">
      <c r="A139" s="134">
        <v>430</v>
      </c>
      <c r="B139" s="130" t="s">
        <v>146</v>
      </c>
      <c r="C139" s="142">
        <v>699</v>
      </c>
      <c r="D139" s="46">
        <v>138</v>
      </c>
      <c r="E139" s="46">
        <v>931</v>
      </c>
      <c r="F139" s="46">
        <v>521</v>
      </c>
      <c r="G139" s="46">
        <v>13339</v>
      </c>
      <c r="H139" s="43">
        <v>15628</v>
      </c>
      <c r="I139" s="144">
        <v>5599647.0599999996</v>
      </c>
      <c r="J139" s="144">
        <v>1172932.3800000001</v>
      </c>
      <c r="K139" s="144">
        <v>6583575.8100000005</v>
      </c>
      <c r="L139" s="144">
        <v>6319297.5700000003</v>
      </c>
      <c r="M139" s="144">
        <v>834621.23</v>
      </c>
      <c r="N139" s="187">
        <f>SUM(Ikärakenne[[#This Row],[Ikä 0–5]:[Ikä 16+]])</f>
        <v>20510074.050000001</v>
      </c>
    </row>
    <row r="140" spans="1:14">
      <c r="A140" s="134">
        <v>433</v>
      </c>
      <c r="B140" s="130" t="s">
        <v>147</v>
      </c>
      <c r="C140" s="142">
        <v>366</v>
      </c>
      <c r="D140" s="46">
        <v>60</v>
      </c>
      <c r="E140" s="46">
        <v>580</v>
      </c>
      <c r="F140" s="46">
        <v>321</v>
      </c>
      <c r="G140" s="46">
        <v>6472</v>
      </c>
      <c r="H140" s="43">
        <v>7799</v>
      </c>
      <c r="I140" s="144">
        <v>2932004.04</v>
      </c>
      <c r="J140" s="144">
        <v>509970.60000000003</v>
      </c>
      <c r="K140" s="144">
        <v>4101475.8000000003</v>
      </c>
      <c r="L140" s="144">
        <v>3893463.57</v>
      </c>
      <c r="M140" s="144">
        <v>404953.04</v>
      </c>
      <c r="N140" s="187">
        <f>SUM(Ikärakenne[[#This Row],[Ikä 0–5]:[Ikä 16+]])</f>
        <v>11841867.049999999</v>
      </c>
    </row>
    <row r="141" spans="1:14">
      <c r="A141" s="134">
        <v>434</v>
      </c>
      <c r="B141" s="130" t="s">
        <v>148</v>
      </c>
      <c r="C141" s="142">
        <v>614</v>
      </c>
      <c r="D141" s="46">
        <v>122</v>
      </c>
      <c r="E141" s="46">
        <v>904</v>
      </c>
      <c r="F141" s="46">
        <v>473</v>
      </c>
      <c r="G141" s="46">
        <v>12530</v>
      </c>
      <c r="H141" s="43">
        <v>14643</v>
      </c>
      <c r="I141" s="144">
        <v>4918717.16</v>
      </c>
      <c r="J141" s="144">
        <v>1036940.22</v>
      </c>
      <c r="K141" s="144">
        <v>6392645.04</v>
      </c>
      <c r="L141" s="144">
        <v>5737097.4100000001</v>
      </c>
      <c r="M141" s="144">
        <v>784002.1</v>
      </c>
      <c r="N141" s="187">
        <f>SUM(Ikärakenne[[#This Row],[Ikä 0–5]:[Ikä 16+]])</f>
        <v>18869401.93</v>
      </c>
    </row>
    <row r="142" spans="1:14">
      <c r="A142" s="134">
        <v>435</v>
      </c>
      <c r="B142" s="130" t="s">
        <v>149</v>
      </c>
      <c r="C142" s="142">
        <v>12</v>
      </c>
      <c r="D142" s="46">
        <v>1</v>
      </c>
      <c r="E142" s="46">
        <v>38</v>
      </c>
      <c r="F142" s="46">
        <v>10</v>
      </c>
      <c r="G142" s="46">
        <v>642</v>
      </c>
      <c r="H142" s="43">
        <v>703</v>
      </c>
      <c r="I142" s="144">
        <v>96131.28</v>
      </c>
      <c r="J142" s="144">
        <v>8499.51</v>
      </c>
      <c r="K142" s="144">
        <v>268717.38</v>
      </c>
      <c r="L142" s="144">
        <v>121291.7</v>
      </c>
      <c r="M142" s="144">
        <v>40169.94</v>
      </c>
      <c r="N142" s="187">
        <f>SUM(Ikärakenne[[#This Row],[Ikä 0–5]:[Ikä 16+]])</f>
        <v>534809.81000000006</v>
      </c>
    </row>
    <row r="143" spans="1:14">
      <c r="A143" s="134">
        <v>436</v>
      </c>
      <c r="B143" s="130" t="s">
        <v>150</v>
      </c>
      <c r="C143" s="142">
        <v>161</v>
      </c>
      <c r="D143" s="46">
        <v>38</v>
      </c>
      <c r="E143" s="46">
        <v>233</v>
      </c>
      <c r="F143" s="46">
        <v>128</v>
      </c>
      <c r="G143" s="46">
        <v>1458</v>
      </c>
      <c r="H143" s="43">
        <v>2018</v>
      </c>
      <c r="I143" s="144">
        <v>1289761.3399999999</v>
      </c>
      <c r="J143" s="144">
        <v>322981.38</v>
      </c>
      <c r="K143" s="144">
        <v>1647661.83</v>
      </c>
      <c r="L143" s="144">
        <v>1552533.76</v>
      </c>
      <c r="M143" s="144">
        <v>91227.06</v>
      </c>
      <c r="N143" s="187">
        <f>SUM(Ikärakenne[[#This Row],[Ikä 0–5]:[Ikä 16+]])</f>
        <v>4904165.3699999992</v>
      </c>
    </row>
    <row r="144" spans="1:14">
      <c r="A144" s="134">
        <v>440</v>
      </c>
      <c r="B144" s="130" t="s">
        <v>151</v>
      </c>
      <c r="C144" s="142">
        <v>679</v>
      </c>
      <c r="D144" s="46">
        <v>104</v>
      </c>
      <c r="E144" s="46">
        <v>652</v>
      </c>
      <c r="F144" s="46">
        <v>313</v>
      </c>
      <c r="G144" s="46">
        <v>3874</v>
      </c>
      <c r="H144" s="43">
        <v>5622</v>
      </c>
      <c r="I144" s="144">
        <v>5439428.2599999998</v>
      </c>
      <c r="J144" s="144">
        <v>883949.04</v>
      </c>
      <c r="K144" s="144">
        <v>4610624.5200000005</v>
      </c>
      <c r="L144" s="144">
        <v>3796430.21</v>
      </c>
      <c r="M144" s="144">
        <v>242396.18</v>
      </c>
      <c r="N144" s="187">
        <f>SUM(Ikärakenne[[#This Row],[Ikä 0–5]:[Ikä 16+]])</f>
        <v>14972828.210000001</v>
      </c>
    </row>
    <row r="145" spans="1:14">
      <c r="A145" s="134">
        <v>441</v>
      </c>
      <c r="B145" s="130" t="s">
        <v>152</v>
      </c>
      <c r="C145" s="142">
        <v>151</v>
      </c>
      <c r="D145" s="46">
        <v>41</v>
      </c>
      <c r="E145" s="46">
        <v>234</v>
      </c>
      <c r="F145" s="46">
        <v>135</v>
      </c>
      <c r="G145" s="46">
        <v>3912</v>
      </c>
      <c r="H145" s="43">
        <v>4473</v>
      </c>
      <c r="I145" s="144">
        <v>1209651.94</v>
      </c>
      <c r="J145" s="144">
        <v>348479.91000000003</v>
      </c>
      <c r="K145" s="144">
        <v>1654733.34</v>
      </c>
      <c r="L145" s="144">
        <v>1637437.95</v>
      </c>
      <c r="M145" s="144">
        <v>244773.84</v>
      </c>
      <c r="N145" s="187">
        <f>SUM(Ikärakenne[[#This Row],[Ikä 0–5]:[Ikä 16+]])</f>
        <v>5095076.9800000004</v>
      </c>
    </row>
    <row r="146" spans="1:14">
      <c r="A146" s="134">
        <v>444</v>
      </c>
      <c r="B146" s="130" t="s">
        <v>153</v>
      </c>
      <c r="C146" s="142">
        <v>2196</v>
      </c>
      <c r="D146" s="46">
        <v>478</v>
      </c>
      <c r="E146" s="46">
        <v>3253</v>
      </c>
      <c r="F146" s="46">
        <v>1804</v>
      </c>
      <c r="G146" s="46">
        <v>38257</v>
      </c>
      <c r="H146" s="43">
        <v>45988</v>
      </c>
      <c r="I146" s="144">
        <v>17592024.239999998</v>
      </c>
      <c r="J146" s="144">
        <v>4062765.7800000003</v>
      </c>
      <c r="K146" s="144">
        <v>23003622.030000001</v>
      </c>
      <c r="L146" s="144">
        <v>21881022.68</v>
      </c>
      <c r="M146" s="144">
        <v>2393740.4900000002</v>
      </c>
      <c r="N146" s="187">
        <f>SUM(Ikärakenne[[#This Row],[Ikä 0–5]:[Ikä 16+]])</f>
        <v>68933175.219999999</v>
      </c>
    </row>
    <row r="147" spans="1:14">
      <c r="A147" s="134">
        <v>445</v>
      </c>
      <c r="B147" s="130" t="s">
        <v>154</v>
      </c>
      <c r="C147" s="142">
        <v>675</v>
      </c>
      <c r="D147" s="46">
        <v>132</v>
      </c>
      <c r="E147" s="46">
        <v>1072</v>
      </c>
      <c r="F147" s="46">
        <v>528</v>
      </c>
      <c r="G147" s="46">
        <v>12679</v>
      </c>
      <c r="H147" s="43">
        <v>15086</v>
      </c>
      <c r="I147" s="144">
        <v>5407384.5</v>
      </c>
      <c r="J147" s="144">
        <v>1121935.32</v>
      </c>
      <c r="K147" s="144">
        <v>7580658.7200000007</v>
      </c>
      <c r="L147" s="144">
        <v>6404201.7599999998</v>
      </c>
      <c r="M147" s="144">
        <v>793325.03</v>
      </c>
      <c r="N147" s="187">
        <f>SUM(Ikärakenne[[#This Row],[Ikä 0–5]:[Ikä 16+]])</f>
        <v>21307505.330000002</v>
      </c>
    </row>
    <row r="148" spans="1:14">
      <c r="A148" s="134">
        <v>475</v>
      </c>
      <c r="B148" s="130" t="s">
        <v>155</v>
      </c>
      <c r="C148" s="142">
        <v>318</v>
      </c>
      <c r="D148" s="46">
        <v>62</v>
      </c>
      <c r="E148" s="46">
        <v>356</v>
      </c>
      <c r="F148" s="46">
        <v>162</v>
      </c>
      <c r="G148" s="46">
        <v>4589</v>
      </c>
      <c r="H148" s="43">
        <v>5487</v>
      </c>
      <c r="I148" s="144">
        <v>2547478.92</v>
      </c>
      <c r="J148" s="144">
        <v>526969.62</v>
      </c>
      <c r="K148" s="144">
        <v>2517457.56</v>
      </c>
      <c r="L148" s="144">
        <v>1964925.54</v>
      </c>
      <c r="M148" s="144">
        <v>287133.73</v>
      </c>
      <c r="N148" s="187">
        <f>SUM(Ikärakenne[[#This Row],[Ikä 0–5]:[Ikä 16+]])</f>
        <v>7843965.3699999992</v>
      </c>
    </row>
    <row r="149" spans="1:14">
      <c r="A149" s="134">
        <v>480</v>
      </c>
      <c r="B149" s="130" t="s">
        <v>156</v>
      </c>
      <c r="C149" s="142">
        <v>103</v>
      </c>
      <c r="D149" s="46">
        <v>21</v>
      </c>
      <c r="E149" s="46">
        <v>155</v>
      </c>
      <c r="F149" s="46">
        <v>55</v>
      </c>
      <c r="G149" s="46">
        <v>1656</v>
      </c>
      <c r="H149" s="43">
        <v>1990</v>
      </c>
      <c r="I149" s="144">
        <v>825126.82</v>
      </c>
      <c r="J149" s="144">
        <v>178489.71</v>
      </c>
      <c r="K149" s="144">
        <v>1096084.05</v>
      </c>
      <c r="L149" s="144">
        <v>667104.35</v>
      </c>
      <c r="M149" s="144">
        <v>103615.92</v>
      </c>
      <c r="N149" s="187">
        <f>SUM(Ikärakenne[[#This Row],[Ikä 0–5]:[Ikä 16+]])</f>
        <v>2870420.85</v>
      </c>
    </row>
    <row r="150" spans="1:14">
      <c r="A150" s="134">
        <v>481</v>
      </c>
      <c r="B150" s="130" t="s">
        <v>157</v>
      </c>
      <c r="C150" s="142">
        <v>619</v>
      </c>
      <c r="D150" s="46">
        <v>148</v>
      </c>
      <c r="E150" s="46">
        <v>848</v>
      </c>
      <c r="F150" s="46">
        <v>421</v>
      </c>
      <c r="G150" s="46">
        <v>7576</v>
      </c>
      <c r="H150" s="43">
        <v>9612</v>
      </c>
      <c r="I150" s="144">
        <v>4958771.8599999994</v>
      </c>
      <c r="J150" s="144">
        <v>1257927.48</v>
      </c>
      <c r="K150" s="144">
        <v>5996640.4800000004</v>
      </c>
      <c r="L150" s="144">
        <v>5106380.57</v>
      </c>
      <c r="M150" s="144">
        <v>474030.32</v>
      </c>
      <c r="N150" s="187">
        <f>SUM(Ikärakenne[[#This Row],[Ikä 0–5]:[Ikä 16+]])</f>
        <v>17793750.710000001</v>
      </c>
    </row>
    <row r="151" spans="1:14">
      <c r="A151" s="134">
        <v>483</v>
      </c>
      <c r="B151" s="130" t="s">
        <v>158</v>
      </c>
      <c r="C151" s="142">
        <v>103</v>
      </c>
      <c r="D151" s="46">
        <v>27</v>
      </c>
      <c r="E151" s="46">
        <v>110</v>
      </c>
      <c r="F151" s="46">
        <v>45</v>
      </c>
      <c r="G151" s="46">
        <v>791</v>
      </c>
      <c r="H151" s="43">
        <v>1076</v>
      </c>
      <c r="I151" s="144">
        <v>825126.82</v>
      </c>
      <c r="J151" s="144">
        <v>229486.77000000002</v>
      </c>
      <c r="K151" s="144">
        <v>777866.1</v>
      </c>
      <c r="L151" s="144">
        <v>545812.65</v>
      </c>
      <c r="M151" s="144">
        <v>49492.87</v>
      </c>
      <c r="N151" s="187">
        <f>SUM(Ikärakenne[[#This Row],[Ikä 0–5]:[Ikä 16+]])</f>
        <v>2427785.21</v>
      </c>
    </row>
    <row r="152" spans="1:14">
      <c r="A152" s="134">
        <v>484</v>
      </c>
      <c r="B152" s="130" t="s">
        <v>159</v>
      </c>
      <c r="C152" s="142">
        <v>160</v>
      </c>
      <c r="D152" s="46">
        <v>29</v>
      </c>
      <c r="E152" s="46">
        <v>195</v>
      </c>
      <c r="F152" s="46">
        <v>88</v>
      </c>
      <c r="G152" s="46">
        <v>2583</v>
      </c>
      <c r="H152" s="43">
        <v>3055</v>
      </c>
      <c r="I152" s="144">
        <v>1281750.3999999999</v>
      </c>
      <c r="J152" s="144">
        <v>246485.79</v>
      </c>
      <c r="K152" s="144">
        <v>1378944.45</v>
      </c>
      <c r="L152" s="144">
        <v>1067366.96</v>
      </c>
      <c r="M152" s="144">
        <v>161618.31</v>
      </c>
      <c r="N152" s="187">
        <f>SUM(Ikärakenne[[#This Row],[Ikä 0–5]:[Ikä 16+]])</f>
        <v>4136165.9099999997</v>
      </c>
    </row>
    <row r="153" spans="1:14">
      <c r="A153" s="134">
        <v>489</v>
      </c>
      <c r="B153" s="130" t="s">
        <v>160</v>
      </c>
      <c r="C153" s="142">
        <v>51</v>
      </c>
      <c r="D153" s="46">
        <v>10</v>
      </c>
      <c r="E153" s="46">
        <v>80</v>
      </c>
      <c r="F153" s="46">
        <v>50</v>
      </c>
      <c r="G153" s="46">
        <v>1644</v>
      </c>
      <c r="H153" s="43">
        <v>1835</v>
      </c>
      <c r="I153" s="144">
        <v>408557.94</v>
      </c>
      <c r="J153" s="144">
        <v>84995.1</v>
      </c>
      <c r="K153" s="144">
        <v>565720.80000000005</v>
      </c>
      <c r="L153" s="144">
        <v>606458.5</v>
      </c>
      <c r="M153" s="144">
        <v>102865.08</v>
      </c>
      <c r="N153" s="187">
        <f>SUM(Ikärakenne[[#This Row],[Ikä 0–5]:[Ikä 16+]])</f>
        <v>1768597.4200000002</v>
      </c>
    </row>
    <row r="154" spans="1:14">
      <c r="A154" s="134">
        <v>491</v>
      </c>
      <c r="B154" s="130" t="s">
        <v>161</v>
      </c>
      <c r="C154" s="142">
        <v>2453</v>
      </c>
      <c r="D154" s="46">
        <v>469</v>
      </c>
      <c r="E154" s="46">
        <v>3140</v>
      </c>
      <c r="F154" s="46">
        <v>1632</v>
      </c>
      <c r="G154" s="46">
        <v>44428</v>
      </c>
      <c r="H154" s="43">
        <v>52122</v>
      </c>
      <c r="I154" s="144">
        <v>19650835.82</v>
      </c>
      <c r="J154" s="144">
        <v>3986270.19</v>
      </c>
      <c r="K154" s="144">
        <v>22204541.400000002</v>
      </c>
      <c r="L154" s="144">
        <v>19794805.440000001</v>
      </c>
      <c r="M154" s="144">
        <v>2779859.96</v>
      </c>
      <c r="N154" s="187">
        <f>SUM(Ikärakenne[[#This Row],[Ikä 0–5]:[Ikä 16+]])</f>
        <v>68416312.810000002</v>
      </c>
    </row>
    <row r="155" spans="1:14">
      <c r="A155" s="134">
        <v>494</v>
      </c>
      <c r="B155" s="130" t="s">
        <v>162</v>
      </c>
      <c r="C155" s="142">
        <v>659</v>
      </c>
      <c r="D155" s="46">
        <v>158</v>
      </c>
      <c r="E155" s="46">
        <v>916</v>
      </c>
      <c r="F155" s="46">
        <v>459</v>
      </c>
      <c r="G155" s="46">
        <v>6717</v>
      </c>
      <c r="H155" s="43">
        <v>8909</v>
      </c>
      <c r="I155" s="144">
        <v>5279209.46</v>
      </c>
      <c r="J155" s="144">
        <v>1342922.58</v>
      </c>
      <c r="K155" s="144">
        <v>6477503.1600000001</v>
      </c>
      <c r="L155" s="144">
        <v>5567289.0300000003</v>
      </c>
      <c r="M155" s="144">
        <v>420282.69</v>
      </c>
      <c r="N155" s="187">
        <f>SUM(Ikärakenne[[#This Row],[Ikä 0–5]:[Ikä 16+]])</f>
        <v>19087206.920000002</v>
      </c>
    </row>
    <row r="156" spans="1:14">
      <c r="A156" s="134">
        <v>495</v>
      </c>
      <c r="B156" s="130" t="s">
        <v>163</v>
      </c>
      <c r="C156" s="142">
        <v>52</v>
      </c>
      <c r="D156" s="46">
        <v>7</v>
      </c>
      <c r="E156" s="46">
        <v>92</v>
      </c>
      <c r="F156" s="46">
        <v>51</v>
      </c>
      <c r="G156" s="46">
        <v>1286</v>
      </c>
      <c r="H156" s="43">
        <v>1488</v>
      </c>
      <c r="I156" s="144">
        <v>416568.88</v>
      </c>
      <c r="J156" s="144">
        <v>59496.57</v>
      </c>
      <c r="K156" s="144">
        <v>650578.92000000004</v>
      </c>
      <c r="L156" s="144">
        <v>618587.67000000004</v>
      </c>
      <c r="M156" s="144">
        <v>80465.02</v>
      </c>
      <c r="N156" s="187">
        <f>SUM(Ikärakenne[[#This Row],[Ikä 0–5]:[Ikä 16+]])</f>
        <v>1825697.06</v>
      </c>
    </row>
    <row r="157" spans="1:14">
      <c r="A157" s="134">
        <v>498</v>
      </c>
      <c r="B157" s="130" t="s">
        <v>164</v>
      </c>
      <c r="C157" s="142">
        <v>110</v>
      </c>
      <c r="D157" s="46">
        <v>19</v>
      </c>
      <c r="E157" s="46">
        <v>166</v>
      </c>
      <c r="F157" s="46">
        <v>78</v>
      </c>
      <c r="G157" s="46">
        <v>1948</v>
      </c>
      <c r="H157" s="43">
        <v>2321</v>
      </c>
      <c r="I157" s="144">
        <v>881203.39999999991</v>
      </c>
      <c r="J157" s="144">
        <v>161490.69</v>
      </c>
      <c r="K157" s="144">
        <v>1173870.6600000001</v>
      </c>
      <c r="L157" s="144">
        <v>946075.26</v>
      </c>
      <c r="M157" s="144">
        <v>121886.36</v>
      </c>
      <c r="N157" s="187">
        <f>SUM(Ikärakenne[[#This Row],[Ikä 0–5]:[Ikä 16+]])</f>
        <v>3284526.3699999996</v>
      </c>
    </row>
    <row r="158" spans="1:14">
      <c r="A158" s="134">
        <v>499</v>
      </c>
      <c r="B158" s="130" t="s">
        <v>165</v>
      </c>
      <c r="C158" s="142">
        <v>1349</v>
      </c>
      <c r="D158" s="46">
        <v>228</v>
      </c>
      <c r="E158" s="46">
        <v>1699</v>
      </c>
      <c r="F158" s="46">
        <v>778</v>
      </c>
      <c r="G158" s="46">
        <v>15482</v>
      </c>
      <c r="H158" s="43">
        <v>19536</v>
      </c>
      <c r="I158" s="144">
        <v>10806758.059999999</v>
      </c>
      <c r="J158" s="144">
        <v>1937888.28</v>
      </c>
      <c r="K158" s="144">
        <v>12014495.49</v>
      </c>
      <c r="L158" s="144">
        <v>9436494.2599999998</v>
      </c>
      <c r="M158" s="144">
        <v>968708.74</v>
      </c>
      <c r="N158" s="187">
        <f>SUM(Ikärakenne[[#This Row],[Ikä 0–5]:[Ikä 16+]])</f>
        <v>35164344.829999998</v>
      </c>
    </row>
    <row r="159" spans="1:14">
      <c r="A159" s="134">
        <v>500</v>
      </c>
      <c r="B159" s="130" t="s">
        <v>166</v>
      </c>
      <c r="C159" s="142">
        <v>684</v>
      </c>
      <c r="D159" s="46">
        <v>167</v>
      </c>
      <c r="E159" s="46">
        <v>1029</v>
      </c>
      <c r="F159" s="46">
        <v>495</v>
      </c>
      <c r="G159" s="46">
        <v>8051</v>
      </c>
      <c r="H159" s="43">
        <v>10426</v>
      </c>
      <c r="I159" s="144">
        <v>5479482.96</v>
      </c>
      <c r="J159" s="144">
        <v>1419418.17</v>
      </c>
      <c r="K159" s="144">
        <v>7276583.79</v>
      </c>
      <c r="L159" s="144">
        <v>6003939.1500000004</v>
      </c>
      <c r="M159" s="144">
        <v>503751.07</v>
      </c>
      <c r="N159" s="187">
        <f>SUM(Ikärakenne[[#This Row],[Ikä 0–5]:[Ikä 16+]])</f>
        <v>20683175.140000001</v>
      </c>
    </row>
    <row r="160" spans="1:14">
      <c r="A160" s="134">
        <v>503</v>
      </c>
      <c r="B160" s="130" t="s">
        <v>167</v>
      </c>
      <c r="C160" s="142">
        <v>398</v>
      </c>
      <c r="D160" s="46">
        <v>77</v>
      </c>
      <c r="E160" s="46">
        <v>476</v>
      </c>
      <c r="F160" s="46">
        <v>260</v>
      </c>
      <c r="G160" s="46">
        <v>6383</v>
      </c>
      <c r="H160" s="43">
        <v>7594</v>
      </c>
      <c r="I160" s="144">
        <v>3188354.1199999996</v>
      </c>
      <c r="J160" s="144">
        <v>654462.27</v>
      </c>
      <c r="K160" s="144">
        <v>3366038.7600000002</v>
      </c>
      <c r="L160" s="144">
        <v>3153584.2</v>
      </c>
      <c r="M160" s="144">
        <v>399384.31</v>
      </c>
      <c r="N160" s="187">
        <f>SUM(Ikärakenne[[#This Row],[Ikä 0–5]:[Ikä 16+]])</f>
        <v>10761823.660000002</v>
      </c>
    </row>
    <row r="161" spans="1:14">
      <c r="A161" s="134">
        <v>504</v>
      </c>
      <c r="B161" s="130" t="s">
        <v>168</v>
      </c>
      <c r="C161" s="142">
        <v>70</v>
      </c>
      <c r="D161" s="46">
        <v>17</v>
      </c>
      <c r="E161" s="46">
        <v>126</v>
      </c>
      <c r="F161" s="46">
        <v>63</v>
      </c>
      <c r="G161" s="46">
        <v>1540</v>
      </c>
      <c r="H161" s="43">
        <v>1816</v>
      </c>
      <c r="I161" s="144">
        <v>560765.79999999993</v>
      </c>
      <c r="J161" s="144">
        <v>144491.67000000001</v>
      </c>
      <c r="K161" s="144">
        <v>891010.26</v>
      </c>
      <c r="L161" s="144">
        <v>764137.71</v>
      </c>
      <c r="M161" s="144">
        <v>96357.8</v>
      </c>
      <c r="N161" s="187">
        <f>SUM(Ikärakenne[[#This Row],[Ikä 0–5]:[Ikä 16+]])</f>
        <v>2456763.2399999998</v>
      </c>
    </row>
    <row r="162" spans="1:14">
      <c r="A162" s="134">
        <v>505</v>
      </c>
      <c r="B162" s="130" t="s">
        <v>169</v>
      </c>
      <c r="C162" s="142">
        <v>1265</v>
      </c>
      <c r="D162" s="46">
        <v>261</v>
      </c>
      <c r="E162" s="46">
        <v>1790</v>
      </c>
      <c r="F162" s="46">
        <v>941</v>
      </c>
      <c r="G162" s="46">
        <v>16580</v>
      </c>
      <c r="H162" s="43">
        <v>20837</v>
      </c>
      <c r="I162" s="144">
        <v>10133839.1</v>
      </c>
      <c r="J162" s="144">
        <v>2218372.11</v>
      </c>
      <c r="K162" s="144">
        <v>12658002.9</v>
      </c>
      <c r="L162" s="144">
        <v>11413548.970000001</v>
      </c>
      <c r="M162" s="144">
        <v>1037410.6</v>
      </c>
      <c r="N162" s="187">
        <f>SUM(Ikärakenne[[#This Row],[Ikä 0–5]:[Ikä 16+]])</f>
        <v>37461173.68</v>
      </c>
    </row>
    <row r="163" spans="1:14">
      <c r="A163" s="134">
        <v>507</v>
      </c>
      <c r="B163" s="130" t="s">
        <v>170</v>
      </c>
      <c r="C163" s="142">
        <v>181</v>
      </c>
      <c r="D163" s="46">
        <v>47</v>
      </c>
      <c r="E163" s="46">
        <v>283</v>
      </c>
      <c r="F163" s="46">
        <v>147</v>
      </c>
      <c r="G163" s="46">
        <v>4977</v>
      </c>
      <c r="H163" s="43">
        <v>5635</v>
      </c>
      <c r="I163" s="144">
        <v>1449980.14</v>
      </c>
      <c r="J163" s="144">
        <v>399476.97000000003</v>
      </c>
      <c r="K163" s="144">
        <v>2001237.33</v>
      </c>
      <c r="L163" s="144">
        <v>1782987.99</v>
      </c>
      <c r="M163" s="144">
        <v>311410.89</v>
      </c>
      <c r="N163" s="187">
        <f>SUM(Ikärakenne[[#This Row],[Ikä 0–5]:[Ikä 16+]])</f>
        <v>5945093.3199999994</v>
      </c>
    </row>
    <row r="164" spans="1:14">
      <c r="A164" s="134">
        <v>508</v>
      </c>
      <c r="B164" s="130" t="s">
        <v>171</v>
      </c>
      <c r="C164" s="142">
        <v>364</v>
      </c>
      <c r="D164" s="46">
        <v>71</v>
      </c>
      <c r="E164" s="46">
        <v>486</v>
      </c>
      <c r="F164" s="46">
        <v>276</v>
      </c>
      <c r="G164" s="46">
        <v>8366</v>
      </c>
      <c r="H164" s="43">
        <v>9563</v>
      </c>
      <c r="I164" s="144">
        <v>2915982.1599999997</v>
      </c>
      <c r="J164" s="144">
        <v>603465.21</v>
      </c>
      <c r="K164" s="144">
        <v>3436753.8600000003</v>
      </c>
      <c r="L164" s="144">
        <v>3347650.92</v>
      </c>
      <c r="M164" s="144">
        <v>523460.62</v>
      </c>
      <c r="N164" s="187">
        <f>SUM(Ikärakenne[[#This Row],[Ikä 0–5]:[Ikä 16+]])</f>
        <v>10827312.77</v>
      </c>
    </row>
    <row r="165" spans="1:14">
      <c r="A165" s="134">
        <v>529</v>
      </c>
      <c r="B165" s="130" t="s">
        <v>172</v>
      </c>
      <c r="C165" s="142">
        <v>910</v>
      </c>
      <c r="D165" s="46">
        <v>193</v>
      </c>
      <c r="E165" s="46">
        <v>1240</v>
      </c>
      <c r="F165" s="46">
        <v>742</v>
      </c>
      <c r="G165" s="46">
        <v>16494</v>
      </c>
      <c r="H165" s="43">
        <v>19579</v>
      </c>
      <c r="I165" s="144">
        <v>7289955.3999999994</v>
      </c>
      <c r="J165" s="144">
        <v>1640405.43</v>
      </c>
      <c r="K165" s="144">
        <v>8768672.4000000004</v>
      </c>
      <c r="L165" s="144">
        <v>8999844.1400000006</v>
      </c>
      <c r="M165" s="144">
        <v>1032029.58</v>
      </c>
      <c r="N165" s="187">
        <f>SUM(Ikärakenne[[#This Row],[Ikä 0–5]:[Ikä 16+]])</f>
        <v>27730906.949999999</v>
      </c>
    </row>
    <row r="166" spans="1:14">
      <c r="A166" s="134">
        <v>531</v>
      </c>
      <c r="B166" s="130" t="s">
        <v>173</v>
      </c>
      <c r="C166" s="142">
        <v>213</v>
      </c>
      <c r="D166" s="46">
        <v>56</v>
      </c>
      <c r="E166" s="46">
        <v>358</v>
      </c>
      <c r="F166" s="46">
        <v>192</v>
      </c>
      <c r="G166" s="46">
        <v>4350</v>
      </c>
      <c r="H166" s="43">
        <v>5169</v>
      </c>
      <c r="I166" s="144">
        <v>1706330.22</v>
      </c>
      <c r="J166" s="144">
        <v>475972.56</v>
      </c>
      <c r="K166" s="144">
        <v>2531600.58</v>
      </c>
      <c r="L166" s="144">
        <v>2328800.64</v>
      </c>
      <c r="M166" s="144">
        <v>272179.5</v>
      </c>
      <c r="N166" s="187">
        <f>SUM(Ikärakenne[[#This Row],[Ikä 0–5]:[Ikä 16+]])</f>
        <v>7314883.5</v>
      </c>
    </row>
    <row r="167" spans="1:14">
      <c r="A167" s="134">
        <v>535</v>
      </c>
      <c r="B167" s="130" t="s">
        <v>174</v>
      </c>
      <c r="C167" s="142">
        <v>724</v>
      </c>
      <c r="D167" s="46">
        <v>153</v>
      </c>
      <c r="E167" s="46">
        <v>1061</v>
      </c>
      <c r="F167" s="46">
        <v>509</v>
      </c>
      <c r="G167" s="46">
        <v>7949</v>
      </c>
      <c r="H167" s="43">
        <v>10396</v>
      </c>
      <c r="I167" s="144">
        <v>5799920.5599999996</v>
      </c>
      <c r="J167" s="144">
        <v>1300425.03</v>
      </c>
      <c r="K167" s="144">
        <v>7502872.1100000003</v>
      </c>
      <c r="L167" s="144">
        <v>6173747.5300000003</v>
      </c>
      <c r="M167" s="144">
        <v>497368.93</v>
      </c>
      <c r="N167" s="187">
        <f>SUM(Ikärakenne[[#This Row],[Ikä 0–5]:[Ikä 16+]])</f>
        <v>21274334.16</v>
      </c>
    </row>
    <row r="168" spans="1:14">
      <c r="A168" s="134">
        <v>536</v>
      </c>
      <c r="B168" s="130" t="s">
        <v>175</v>
      </c>
      <c r="C168" s="142">
        <v>2039</v>
      </c>
      <c r="D168" s="46">
        <v>422</v>
      </c>
      <c r="E168" s="46">
        <v>2808</v>
      </c>
      <c r="F168" s="46">
        <v>1461</v>
      </c>
      <c r="G168" s="46">
        <v>28154</v>
      </c>
      <c r="H168" s="43">
        <v>34884</v>
      </c>
      <c r="I168" s="144">
        <v>16334306.659999998</v>
      </c>
      <c r="J168" s="144">
        <v>3586793.22</v>
      </c>
      <c r="K168" s="144">
        <v>19856800.080000002</v>
      </c>
      <c r="L168" s="144">
        <v>17720717.370000001</v>
      </c>
      <c r="M168" s="144">
        <v>1761595.78</v>
      </c>
      <c r="N168" s="187">
        <f>SUM(Ikärakenne[[#This Row],[Ikä 0–5]:[Ikä 16+]])</f>
        <v>59260213.109999999</v>
      </c>
    </row>
    <row r="169" spans="1:14">
      <c r="A169" s="134">
        <v>538</v>
      </c>
      <c r="B169" s="130" t="s">
        <v>176</v>
      </c>
      <c r="C169" s="142">
        <v>273</v>
      </c>
      <c r="D169" s="46">
        <v>72</v>
      </c>
      <c r="E169" s="46">
        <v>403</v>
      </c>
      <c r="F169" s="46">
        <v>213</v>
      </c>
      <c r="G169" s="46">
        <v>3728</v>
      </c>
      <c r="H169" s="43">
        <v>4689</v>
      </c>
      <c r="I169" s="144">
        <v>2186986.62</v>
      </c>
      <c r="J169" s="144">
        <v>611964.72</v>
      </c>
      <c r="K169" s="144">
        <v>2849818.5300000003</v>
      </c>
      <c r="L169" s="144">
        <v>2583513.21</v>
      </c>
      <c r="M169" s="144">
        <v>233260.96</v>
      </c>
      <c r="N169" s="187">
        <f>SUM(Ikärakenne[[#This Row],[Ikä 0–5]:[Ikä 16+]])</f>
        <v>8465544.040000001</v>
      </c>
    </row>
    <row r="170" spans="1:14">
      <c r="A170" s="134">
        <v>541</v>
      </c>
      <c r="B170" s="130" t="s">
        <v>177</v>
      </c>
      <c r="C170" s="142">
        <v>362</v>
      </c>
      <c r="D170" s="46">
        <v>69</v>
      </c>
      <c r="E170" s="46">
        <v>491</v>
      </c>
      <c r="F170" s="46">
        <v>254</v>
      </c>
      <c r="G170" s="46">
        <v>8247</v>
      </c>
      <c r="H170" s="43">
        <v>9423</v>
      </c>
      <c r="I170" s="144">
        <v>2899960.28</v>
      </c>
      <c r="J170" s="144">
        <v>586466.19000000006</v>
      </c>
      <c r="K170" s="144">
        <v>3472111.41</v>
      </c>
      <c r="L170" s="144">
        <v>3080809.18</v>
      </c>
      <c r="M170" s="144">
        <v>516014.79</v>
      </c>
      <c r="N170" s="187">
        <f>SUM(Ikärakenne[[#This Row],[Ikä 0–5]:[Ikä 16+]])</f>
        <v>10555361.85</v>
      </c>
    </row>
    <row r="171" spans="1:14">
      <c r="A171" s="134">
        <v>543</v>
      </c>
      <c r="B171" s="130" t="s">
        <v>178</v>
      </c>
      <c r="C171" s="142">
        <v>2818</v>
      </c>
      <c r="D171" s="46">
        <v>587</v>
      </c>
      <c r="E171" s="46">
        <v>3815</v>
      </c>
      <c r="F171" s="46">
        <v>2005</v>
      </c>
      <c r="G171" s="46">
        <v>34902</v>
      </c>
      <c r="H171" s="43">
        <v>44127</v>
      </c>
      <c r="I171" s="144">
        <v>22574828.919999998</v>
      </c>
      <c r="J171" s="144">
        <v>4989212.37</v>
      </c>
      <c r="K171" s="144">
        <v>26977810.650000002</v>
      </c>
      <c r="L171" s="144">
        <v>24318985.850000001</v>
      </c>
      <c r="M171" s="144">
        <v>2183818.14</v>
      </c>
      <c r="N171" s="187">
        <f>SUM(Ikärakenne[[#This Row],[Ikä 0–5]:[Ikä 16+]])</f>
        <v>81044655.929999992</v>
      </c>
    </row>
    <row r="172" spans="1:14">
      <c r="A172" s="134">
        <v>545</v>
      </c>
      <c r="B172" s="130" t="s">
        <v>179</v>
      </c>
      <c r="C172" s="142">
        <v>592</v>
      </c>
      <c r="D172" s="46">
        <v>104</v>
      </c>
      <c r="E172" s="46">
        <v>623</v>
      </c>
      <c r="F172" s="46">
        <v>304</v>
      </c>
      <c r="G172" s="46">
        <v>7939</v>
      </c>
      <c r="H172" s="43">
        <v>9562</v>
      </c>
      <c r="I172" s="144">
        <v>4742476.4799999995</v>
      </c>
      <c r="J172" s="144">
        <v>883949.04</v>
      </c>
      <c r="K172" s="144">
        <v>4405550.7300000004</v>
      </c>
      <c r="L172" s="144">
        <v>3687267.68</v>
      </c>
      <c r="M172" s="144">
        <v>496743.23</v>
      </c>
      <c r="N172" s="187">
        <f>SUM(Ikärakenne[[#This Row],[Ikä 0–5]:[Ikä 16+]])</f>
        <v>14215987.16</v>
      </c>
    </row>
    <row r="173" spans="1:14">
      <c r="A173" s="134">
        <v>560</v>
      </c>
      <c r="B173" s="130" t="s">
        <v>180</v>
      </c>
      <c r="C173" s="142">
        <v>837</v>
      </c>
      <c r="D173" s="46">
        <v>184</v>
      </c>
      <c r="E173" s="46">
        <v>1135</v>
      </c>
      <c r="F173" s="46">
        <v>610</v>
      </c>
      <c r="G173" s="46">
        <v>13042</v>
      </c>
      <c r="H173" s="43">
        <v>15808</v>
      </c>
      <c r="I173" s="144">
        <v>6705156.7799999993</v>
      </c>
      <c r="J173" s="144">
        <v>1563909.84</v>
      </c>
      <c r="K173" s="144">
        <v>8026163.8500000006</v>
      </c>
      <c r="L173" s="144">
        <v>7398793.7000000002</v>
      </c>
      <c r="M173" s="144">
        <v>816037.94000000006</v>
      </c>
      <c r="N173" s="187">
        <f>SUM(Ikärakenne[[#This Row],[Ikä 0–5]:[Ikä 16+]])</f>
        <v>24510062.109999999</v>
      </c>
    </row>
    <row r="174" spans="1:14">
      <c r="A174" s="134">
        <v>561</v>
      </c>
      <c r="B174" s="130" t="s">
        <v>181</v>
      </c>
      <c r="C174" s="142">
        <v>67</v>
      </c>
      <c r="D174" s="46">
        <v>12</v>
      </c>
      <c r="E174" s="46">
        <v>95</v>
      </c>
      <c r="F174" s="46">
        <v>57</v>
      </c>
      <c r="G174" s="46">
        <v>1106</v>
      </c>
      <c r="H174" s="43">
        <v>1337</v>
      </c>
      <c r="I174" s="144">
        <v>536732.98</v>
      </c>
      <c r="J174" s="144">
        <v>101994.12</v>
      </c>
      <c r="K174" s="144">
        <v>671793.45000000007</v>
      </c>
      <c r="L174" s="144">
        <v>691362.69000000006</v>
      </c>
      <c r="M174" s="144">
        <v>69202.42</v>
      </c>
      <c r="N174" s="187">
        <f>SUM(Ikärakenne[[#This Row],[Ikä 0–5]:[Ikä 16+]])</f>
        <v>2071085.6600000001</v>
      </c>
    </row>
    <row r="175" spans="1:14">
      <c r="A175" s="134">
        <v>562</v>
      </c>
      <c r="B175" s="130" t="s">
        <v>182</v>
      </c>
      <c r="C175" s="142">
        <v>400</v>
      </c>
      <c r="D175" s="46">
        <v>84</v>
      </c>
      <c r="E175" s="46">
        <v>585</v>
      </c>
      <c r="F175" s="46">
        <v>308</v>
      </c>
      <c r="G175" s="46">
        <v>7601</v>
      </c>
      <c r="H175" s="43">
        <v>8978</v>
      </c>
      <c r="I175" s="144">
        <v>3204376</v>
      </c>
      <c r="J175" s="144">
        <v>713958.84</v>
      </c>
      <c r="K175" s="144">
        <v>4136833.35</v>
      </c>
      <c r="L175" s="144">
        <v>3735784.36</v>
      </c>
      <c r="M175" s="144">
        <v>475594.57</v>
      </c>
      <c r="N175" s="187">
        <f>SUM(Ikärakenne[[#This Row],[Ikä 0–5]:[Ikä 16+]])</f>
        <v>12266547.119999999</v>
      </c>
    </row>
    <row r="176" spans="1:14">
      <c r="A176" s="134">
        <v>563</v>
      </c>
      <c r="B176" s="130" t="s">
        <v>183</v>
      </c>
      <c r="C176" s="142">
        <v>377</v>
      </c>
      <c r="D176" s="46">
        <v>65</v>
      </c>
      <c r="E176" s="46">
        <v>554</v>
      </c>
      <c r="F176" s="46">
        <v>312</v>
      </c>
      <c r="G176" s="46">
        <v>5794</v>
      </c>
      <c r="H176" s="43">
        <v>7102</v>
      </c>
      <c r="I176" s="144">
        <v>3020124.38</v>
      </c>
      <c r="J176" s="144">
        <v>552468.15</v>
      </c>
      <c r="K176" s="144">
        <v>3917616.54</v>
      </c>
      <c r="L176" s="144">
        <v>3784301.04</v>
      </c>
      <c r="M176" s="144">
        <v>362530.58</v>
      </c>
      <c r="N176" s="187">
        <f>SUM(Ikärakenne[[#This Row],[Ikä 0–5]:[Ikä 16+]])</f>
        <v>11637040.689999999</v>
      </c>
    </row>
    <row r="177" spans="1:14">
      <c r="A177" s="134">
        <v>564</v>
      </c>
      <c r="B177" s="130" t="s">
        <v>184</v>
      </c>
      <c r="C177" s="142">
        <v>12554</v>
      </c>
      <c r="D177" s="46">
        <v>2319</v>
      </c>
      <c r="E177" s="46">
        <v>15583</v>
      </c>
      <c r="F177" s="46">
        <v>7948</v>
      </c>
      <c r="G177" s="46">
        <v>171147</v>
      </c>
      <c r="H177" s="43">
        <v>209551</v>
      </c>
      <c r="I177" s="144">
        <v>100569340.75999999</v>
      </c>
      <c r="J177" s="144">
        <v>19710363.690000001</v>
      </c>
      <c r="K177" s="144">
        <v>110195340.33</v>
      </c>
      <c r="L177" s="144">
        <v>96402643.159999996</v>
      </c>
      <c r="M177" s="144">
        <v>10708667.790000001</v>
      </c>
      <c r="N177" s="187">
        <f>SUM(Ikärakenne[[#This Row],[Ikä 0–5]:[Ikä 16+]])</f>
        <v>337586355.72999996</v>
      </c>
    </row>
    <row r="178" spans="1:14">
      <c r="A178" s="134">
        <v>576</v>
      </c>
      <c r="B178" s="130" t="s">
        <v>185</v>
      </c>
      <c r="C178" s="142">
        <v>87</v>
      </c>
      <c r="D178" s="46">
        <v>11</v>
      </c>
      <c r="E178" s="46">
        <v>123</v>
      </c>
      <c r="F178" s="46">
        <v>77</v>
      </c>
      <c r="G178" s="46">
        <v>2515</v>
      </c>
      <c r="H178" s="43">
        <v>2813</v>
      </c>
      <c r="I178" s="144">
        <v>696951.77999999991</v>
      </c>
      <c r="J178" s="144">
        <v>93494.61</v>
      </c>
      <c r="K178" s="144">
        <v>869795.73</v>
      </c>
      <c r="L178" s="144">
        <v>933946.09</v>
      </c>
      <c r="M178" s="144">
        <v>157363.54999999999</v>
      </c>
      <c r="N178" s="187">
        <f>SUM(Ikärakenne[[#This Row],[Ikä 0–5]:[Ikä 16+]])</f>
        <v>2751551.76</v>
      </c>
    </row>
    <row r="179" spans="1:14">
      <c r="A179" s="134">
        <v>577</v>
      </c>
      <c r="B179" s="130" t="s">
        <v>186</v>
      </c>
      <c r="C179" s="142">
        <v>747</v>
      </c>
      <c r="D179" s="46">
        <v>139</v>
      </c>
      <c r="E179" s="46">
        <v>932</v>
      </c>
      <c r="F179" s="46">
        <v>399</v>
      </c>
      <c r="G179" s="46">
        <v>8824</v>
      </c>
      <c r="H179" s="43">
        <v>11041</v>
      </c>
      <c r="I179" s="144">
        <v>5984172.1799999997</v>
      </c>
      <c r="J179" s="144">
        <v>1181431.8900000001</v>
      </c>
      <c r="K179" s="144">
        <v>6590647.3200000003</v>
      </c>
      <c r="L179" s="144">
        <v>4839538.83</v>
      </c>
      <c r="M179" s="144">
        <v>552117.68000000005</v>
      </c>
      <c r="N179" s="187">
        <f>SUM(Ikärakenne[[#This Row],[Ikä 0–5]:[Ikä 16+]])</f>
        <v>19147907.899999999</v>
      </c>
    </row>
    <row r="180" spans="1:14">
      <c r="A180" s="134">
        <v>578</v>
      </c>
      <c r="B180" s="130" t="s">
        <v>187</v>
      </c>
      <c r="C180" s="142">
        <v>108</v>
      </c>
      <c r="D180" s="46">
        <v>17</v>
      </c>
      <c r="E180" s="46">
        <v>193</v>
      </c>
      <c r="F180" s="46">
        <v>101</v>
      </c>
      <c r="G180" s="46">
        <v>2764</v>
      </c>
      <c r="H180" s="43">
        <v>3183</v>
      </c>
      <c r="I180" s="144">
        <v>865181.5199999999</v>
      </c>
      <c r="J180" s="144">
        <v>144491.67000000001</v>
      </c>
      <c r="K180" s="144">
        <v>1364801.43</v>
      </c>
      <c r="L180" s="144">
        <v>1225046.17</v>
      </c>
      <c r="M180" s="144">
        <v>172943.48</v>
      </c>
      <c r="N180" s="187">
        <f>SUM(Ikärakenne[[#This Row],[Ikä 0–5]:[Ikä 16+]])</f>
        <v>3772464.27</v>
      </c>
    </row>
    <row r="181" spans="1:14">
      <c r="A181" s="134">
        <v>580</v>
      </c>
      <c r="B181" s="130" t="s">
        <v>188</v>
      </c>
      <c r="C181" s="142">
        <v>157</v>
      </c>
      <c r="D181" s="46">
        <v>27</v>
      </c>
      <c r="E181" s="46">
        <v>211</v>
      </c>
      <c r="F181" s="46">
        <v>101</v>
      </c>
      <c r="G181" s="46">
        <v>4071</v>
      </c>
      <c r="H181" s="43">
        <v>4567</v>
      </c>
      <c r="I181" s="144">
        <v>1257717.5799999998</v>
      </c>
      <c r="J181" s="144">
        <v>229486.77000000002</v>
      </c>
      <c r="K181" s="144">
        <v>1492088.61</v>
      </c>
      <c r="L181" s="144">
        <v>1225046.17</v>
      </c>
      <c r="M181" s="144">
        <v>254722.47</v>
      </c>
      <c r="N181" s="187">
        <f>SUM(Ikärakenne[[#This Row],[Ikä 0–5]:[Ikä 16+]])</f>
        <v>4459061.5999999996</v>
      </c>
    </row>
    <row r="182" spans="1:14">
      <c r="A182" s="134">
        <v>581</v>
      </c>
      <c r="B182" s="130" t="s">
        <v>189</v>
      </c>
      <c r="C182" s="142">
        <v>290</v>
      </c>
      <c r="D182" s="46">
        <v>65</v>
      </c>
      <c r="E182" s="46">
        <v>350</v>
      </c>
      <c r="F182" s="46">
        <v>210</v>
      </c>
      <c r="G182" s="46">
        <v>5371</v>
      </c>
      <c r="H182" s="43">
        <v>6286</v>
      </c>
      <c r="I182" s="144">
        <v>2323172.6</v>
      </c>
      <c r="J182" s="144">
        <v>552468.15</v>
      </c>
      <c r="K182" s="144">
        <v>2475028.5</v>
      </c>
      <c r="L182" s="144">
        <v>2547125.7000000002</v>
      </c>
      <c r="M182" s="144">
        <v>336063.47000000003</v>
      </c>
      <c r="N182" s="187">
        <f>SUM(Ikärakenne[[#This Row],[Ikä 0–5]:[Ikä 16+]])</f>
        <v>8233858.4199999999</v>
      </c>
    </row>
    <row r="183" spans="1:14">
      <c r="A183" s="134">
        <v>583</v>
      </c>
      <c r="B183" s="130" t="s">
        <v>190</v>
      </c>
      <c r="C183" s="142">
        <v>34</v>
      </c>
      <c r="D183" s="46">
        <v>6</v>
      </c>
      <c r="E183" s="46">
        <v>35</v>
      </c>
      <c r="F183" s="46">
        <v>21</v>
      </c>
      <c r="G183" s="46">
        <v>828</v>
      </c>
      <c r="H183" s="43">
        <v>924</v>
      </c>
      <c r="I183" s="144">
        <v>272371.95999999996</v>
      </c>
      <c r="J183" s="144">
        <v>50997.06</v>
      </c>
      <c r="K183" s="144">
        <v>247502.85</v>
      </c>
      <c r="L183" s="144">
        <v>254712.57</v>
      </c>
      <c r="M183" s="144">
        <v>51807.96</v>
      </c>
      <c r="N183" s="187">
        <f>SUM(Ikärakenne[[#This Row],[Ikä 0–5]:[Ikä 16+]])</f>
        <v>877392.39999999991</v>
      </c>
    </row>
    <row r="184" spans="1:14">
      <c r="A184" s="134">
        <v>584</v>
      </c>
      <c r="B184" s="130" t="s">
        <v>191</v>
      </c>
      <c r="C184" s="142">
        <v>225</v>
      </c>
      <c r="D184" s="46">
        <v>41</v>
      </c>
      <c r="E184" s="46">
        <v>301</v>
      </c>
      <c r="F184" s="46">
        <v>159</v>
      </c>
      <c r="G184" s="46">
        <v>1950</v>
      </c>
      <c r="H184" s="43">
        <v>2676</v>
      </c>
      <c r="I184" s="144">
        <v>1802461.5</v>
      </c>
      <c r="J184" s="144">
        <v>348479.91000000003</v>
      </c>
      <c r="K184" s="144">
        <v>2128524.5100000002</v>
      </c>
      <c r="L184" s="144">
        <v>1928538.03</v>
      </c>
      <c r="M184" s="144">
        <v>122011.5</v>
      </c>
      <c r="N184" s="187">
        <f>SUM(Ikärakenne[[#This Row],[Ikä 0–5]:[Ikä 16+]])</f>
        <v>6330015.4500000002</v>
      </c>
    </row>
    <row r="185" spans="1:14">
      <c r="A185" s="134">
        <v>588</v>
      </c>
      <c r="B185" s="130" t="s">
        <v>192</v>
      </c>
      <c r="C185" s="142">
        <v>53</v>
      </c>
      <c r="D185" s="46">
        <v>11</v>
      </c>
      <c r="E185" s="46">
        <v>62</v>
      </c>
      <c r="F185" s="46">
        <v>55</v>
      </c>
      <c r="G185" s="46">
        <v>1463</v>
      </c>
      <c r="H185" s="43">
        <v>1644</v>
      </c>
      <c r="I185" s="144">
        <v>424579.82</v>
      </c>
      <c r="J185" s="144">
        <v>93494.61</v>
      </c>
      <c r="K185" s="144">
        <v>438433.62</v>
      </c>
      <c r="L185" s="144">
        <v>667104.35</v>
      </c>
      <c r="M185" s="144">
        <v>91539.91</v>
      </c>
      <c r="N185" s="187">
        <f>SUM(Ikärakenne[[#This Row],[Ikä 0–5]:[Ikä 16+]])</f>
        <v>1715152.3099999998</v>
      </c>
    </row>
    <row r="186" spans="1:14">
      <c r="A186" s="134">
        <v>592</v>
      </c>
      <c r="B186" s="130" t="s">
        <v>193</v>
      </c>
      <c r="C186" s="142">
        <v>201</v>
      </c>
      <c r="D186" s="46">
        <v>37</v>
      </c>
      <c r="E186" s="46">
        <v>316</v>
      </c>
      <c r="F186" s="46">
        <v>165</v>
      </c>
      <c r="G186" s="46">
        <v>2959</v>
      </c>
      <c r="H186" s="43">
        <v>3678</v>
      </c>
      <c r="I186" s="144">
        <v>1610198.94</v>
      </c>
      <c r="J186" s="144">
        <v>314481.87</v>
      </c>
      <c r="K186" s="144">
        <v>2234597.16</v>
      </c>
      <c r="L186" s="144">
        <v>2001313.05</v>
      </c>
      <c r="M186" s="144">
        <v>185144.63</v>
      </c>
      <c r="N186" s="187">
        <f>SUM(Ikärakenne[[#This Row],[Ikä 0–5]:[Ikä 16+]])</f>
        <v>6345735.6500000004</v>
      </c>
    </row>
    <row r="187" spans="1:14">
      <c r="A187" s="134">
        <v>593</v>
      </c>
      <c r="B187" s="130" t="s">
        <v>194</v>
      </c>
      <c r="C187" s="142">
        <v>648</v>
      </c>
      <c r="D187" s="46">
        <v>145</v>
      </c>
      <c r="E187" s="46">
        <v>871</v>
      </c>
      <c r="F187" s="46">
        <v>489</v>
      </c>
      <c r="G187" s="46">
        <v>15100</v>
      </c>
      <c r="H187" s="43">
        <v>17253</v>
      </c>
      <c r="I187" s="144">
        <v>5191089.12</v>
      </c>
      <c r="J187" s="144">
        <v>1232428.95</v>
      </c>
      <c r="K187" s="144">
        <v>6159285.21</v>
      </c>
      <c r="L187" s="144">
        <v>5931164.1299999999</v>
      </c>
      <c r="M187" s="144">
        <v>944807</v>
      </c>
      <c r="N187" s="187">
        <f>SUM(Ikärakenne[[#This Row],[Ikä 0–5]:[Ikä 16+]])</f>
        <v>19458774.41</v>
      </c>
    </row>
    <row r="188" spans="1:14">
      <c r="A188" s="134">
        <v>595</v>
      </c>
      <c r="B188" s="130" t="s">
        <v>195</v>
      </c>
      <c r="C188" s="142">
        <v>168</v>
      </c>
      <c r="D188" s="46">
        <v>35</v>
      </c>
      <c r="E188" s="46">
        <v>238</v>
      </c>
      <c r="F188" s="46">
        <v>154</v>
      </c>
      <c r="G188" s="46">
        <v>3674</v>
      </c>
      <c r="H188" s="43">
        <v>4269</v>
      </c>
      <c r="I188" s="144">
        <v>1345837.92</v>
      </c>
      <c r="J188" s="144">
        <v>297482.85000000003</v>
      </c>
      <c r="K188" s="144">
        <v>1683019.3800000001</v>
      </c>
      <c r="L188" s="144">
        <v>1867892.18</v>
      </c>
      <c r="M188" s="144">
        <v>229882.18</v>
      </c>
      <c r="N188" s="187">
        <f>SUM(Ikärakenne[[#This Row],[Ikä 0–5]:[Ikä 16+]])</f>
        <v>5424114.5099999998</v>
      </c>
    </row>
    <row r="189" spans="1:14">
      <c r="A189" s="134">
        <v>598</v>
      </c>
      <c r="B189" s="130" t="s">
        <v>196</v>
      </c>
      <c r="C189" s="142">
        <v>1052</v>
      </c>
      <c r="D189" s="46">
        <v>181</v>
      </c>
      <c r="E189" s="46">
        <v>1227</v>
      </c>
      <c r="F189" s="46">
        <v>682</v>
      </c>
      <c r="G189" s="46">
        <v>15955</v>
      </c>
      <c r="H189" s="43">
        <v>19097</v>
      </c>
      <c r="I189" s="144">
        <v>8427508.879999999</v>
      </c>
      <c r="J189" s="144">
        <v>1538411.31</v>
      </c>
      <c r="K189" s="144">
        <v>8676742.7699999996</v>
      </c>
      <c r="L189" s="144">
        <v>8272093.9400000004</v>
      </c>
      <c r="M189" s="144">
        <v>998304.35</v>
      </c>
      <c r="N189" s="187">
        <f>SUM(Ikärakenne[[#This Row],[Ikä 0–5]:[Ikä 16+]])</f>
        <v>27913061.250000004</v>
      </c>
    </row>
    <row r="190" spans="1:14">
      <c r="A190" s="134">
        <v>599</v>
      </c>
      <c r="B190" s="130" t="s">
        <v>197</v>
      </c>
      <c r="C190" s="142">
        <v>980</v>
      </c>
      <c r="D190" s="46">
        <v>165</v>
      </c>
      <c r="E190" s="46">
        <v>1075</v>
      </c>
      <c r="F190" s="46">
        <v>562</v>
      </c>
      <c r="G190" s="46">
        <v>8390</v>
      </c>
      <c r="H190" s="43">
        <v>11172</v>
      </c>
      <c r="I190" s="144">
        <v>7850721.1999999993</v>
      </c>
      <c r="J190" s="144">
        <v>1402419.1500000001</v>
      </c>
      <c r="K190" s="144">
        <v>7601873.25</v>
      </c>
      <c r="L190" s="144">
        <v>6816593.54</v>
      </c>
      <c r="M190" s="144">
        <v>524962.30000000005</v>
      </c>
      <c r="N190" s="187">
        <f>SUM(Ikärakenne[[#This Row],[Ikä 0–5]:[Ikä 16+]])</f>
        <v>24196569.440000001</v>
      </c>
    </row>
    <row r="191" spans="1:14">
      <c r="A191" s="134">
        <v>601</v>
      </c>
      <c r="B191" s="130" t="s">
        <v>198</v>
      </c>
      <c r="C191" s="142">
        <v>147</v>
      </c>
      <c r="D191" s="46">
        <v>26</v>
      </c>
      <c r="E191" s="46">
        <v>258</v>
      </c>
      <c r="F191" s="46">
        <v>152</v>
      </c>
      <c r="G191" s="46">
        <v>3290</v>
      </c>
      <c r="H191" s="43">
        <v>3873</v>
      </c>
      <c r="I191" s="144">
        <v>1177608.18</v>
      </c>
      <c r="J191" s="144">
        <v>220987.26</v>
      </c>
      <c r="K191" s="144">
        <v>1824449.58</v>
      </c>
      <c r="L191" s="144">
        <v>1843633.84</v>
      </c>
      <c r="M191" s="144">
        <v>205855.3</v>
      </c>
      <c r="N191" s="187">
        <f>SUM(Ikärakenne[[#This Row],[Ikä 0–5]:[Ikä 16+]])</f>
        <v>5272534.16</v>
      </c>
    </row>
    <row r="192" spans="1:14">
      <c r="A192" s="134">
        <v>604</v>
      </c>
      <c r="B192" s="130" t="s">
        <v>199</v>
      </c>
      <c r="C192" s="142">
        <v>1346</v>
      </c>
      <c r="D192" s="46">
        <v>279</v>
      </c>
      <c r="E192" s="46">
        <v>1795</v>
      </c>
      <c r="F192" s="46">
        <v>830</v>
      </c>
      <c r="G192" s="46">
        <v>15956</v>
      </c>
      <c r="H192" s="43">
        <v>20206</v>
      </c>
      <c r="I192" s="144">
        <v>10782725.24</v>
      </c>
      <c r="J192" s="144">
        <v>2371363.29</v>
      </c>
      <c r="K192" s="144">
        <v>12693360.450000001</v>
      </c>
      <c r="L192" s="144">
        <v>10067211.1</v>
      </c>
      <c r="M192" s="144">
        <v>998366.92</v>
      </c>
      <c r="N192" s="187">
        <f>SUM(Ikärakenne[[#This Row],[Ikä 0–5]:[Ikä 16+]])</f>
        <v>36913027.000000007</v>
      </c>
    </row>
    <row r="193" spans="1:14">
      <c r="A193" s="134">
        <v>607</v>
      </c>
      <c r="B193" s="130" t="s">
        <v>200</v>
      </c>
      <c r="C193" s="142">
        <v>199</v>
      </c>
      <c r="D193" s="46">
        <v>32</v>
      </c>
      <c r="E193" s="46">
        <v>236</v>
      </c>
      <c r="F193" s="46">
        <v>112</v>
      </c>
      <c r="G193" s="46">
        <v>3582</v>
      </c>
      <c r="H193" s="43">
        <v>4161</v>
      </c>
      <c r="I193" s="144">
        <v>1594177.0599999998</v>
      </c>
      <c r="J193" s="144">
        <v>271984.32</v>
      </c>
      <c r="K193" s="144">
        <v>1668876.36</v>
      </c>
      <c r="L193" s="144">
        <v>1358467.04</v>
      </c>
      <c r="M193" s="144">
        <v>224125.74</v>
      </c>
      <c r="N193" s="187">
        <f>SUM(Ikärakenne[[#This Row],[Ikä 0–5]:[Ikä 16+]])</f>
        <v>5117630.5200000005</v>
      </c>
    </row>
    <row r="194" spans="1:14">
      <c r="A194" s="134">
        <v>608</v>
      </c>
      <c r="B194" s="130" t="s">
        <v>201</v>
      </c>
      <c r="C194" s="142">
        <v>73</v>
      </c>
      <c r="D194" s="46">
        <v>26</v>
      </c>
      <c r="E194" s="46">
        <v>124</v>
      </c>
      <c r="F194" s="46">
        <v>76</v>
      </c>
      <c r="G194" s="46">
        <v>1714</v>
      </c>
      <c r="H194" s="43">
        <v>2013</v>
      </c>
      <c r="I194" s="144">
        <v>584798.62</v>
      </c>
      <c r="J194" s="144">
        <v>220987.26</v>
      </c>
      <c r="K194" s="144">
        <v>876867.24</v>
      </c>
      <c r="L194" s="144">
        <v>921816.92</v>
      </c>
      <c r="M194" s="144">
        <v>107244.98</v>
      </c>
      <c r="N194" s="187">
        <f>SUM(Ikärakenne[[#This Row],[Ikä 0–5]:[Ikä 16+]])</f>
        <v>2711715.02</v>
      </c>
    </row>
    <row r="195" spans="1:14">
      <c r="A195" s="134">
        <v>609</v>
      </c>
      <c r="B195" s="130" t="s">
        <v>202</v>
      </c>
      <c r="C195" s="142">
        <v>3958</v>
      </c>
      <c r="D195" s="46">
        <v>781</v>
      </c>
      <c r="E195" s="46">
        <v>5028</v>
      </c>
      <c r="F195" s="46">
        <v>2635</v>
      </c>
      <c r="G195" s="46">
        <v>71080</v>
      </c>
      <c r="H195" s="43">
        <v>83482</v>
      </c>
      <c r="I195" s="144">
        <v>31707300.52</v>
      </c>
      <c r="J195" s="144">
        <v>6638117.3100000005</v>
      </c>
      <c r="K195" s="144">
        <v>35555552.280000001</v>
      </c>
      <c r="L195" s="144">
        <v>31960362.949999999</v>
      </c>
      <c r="M195" s="144">
        <v>4447475.5999999996</v>
      </c>
      <c r="N195" s="187">
        <f>SUM(Ikärakenne[[#This Row],[Ikä 0–5]:[Ikä 16+]])</f>
        <v>110308808.66</v>
      </c>
    </row>
    <row r="196" spans="1:14">
      <c r="A196" s="130">
        <v>611</v>
      </c>
      <c r="B196" s="130" t="s">
        <v>203</v>
      </c>
      <c r="C196" s="142">
        <v>310</v>
      </c>
      <c r="D196" s="46">
        <v>57</v>
      </c>
      <c r="E196" s="46">
        <v>438</v>
      </c>
      <c r="F196" s="46">
        <v>246</v>
      </c>
      <c r="G196" s="46">
        <v>4015</v>
      </c>
      <c r="H196" s="43">
        <v>5066</v>
      </c>
      <c r="I196" s="144">
        <v>2483391.4</v>
      </c>
      <c r="J196" s="144">
        <v>484472.07</v>
      </c>
      <c r="K196" s="144">
        <v>3097321.38</v>
      </c>
      <c r="L196" s="144">
        <v>2983775.82</v>
      </c>
      <c r="M196" s="144">
        <v>251218.55</v>
      </c>
      <c r="N196" s="187">
        <f>SUM(Ikärakenne[[#This Row],[Ikä 0–5]:[Ikä 16+]])</f>
        <v>9300179.2200000007</v>
      </c>
    </row>
    <row r="197" spans="1:14">
      <c r="A197" s="134">
        <v>614</v>
      </c>
      <c r="B197" s="130" t="s">
        <v>204</v>
      </c>
      <c r="C197" s="142">
        <v>72</v>
      </c>
      <c r="D197" s="46">
        <v>10</v>
      </c>
      <c r="E197" s="46">
        <v>119</v>
      </c>
      <c r="F197" s="46">
        <v>62</v>
      </c>
      <c r="G197" s="46">
        <v>2803</v>
      </c>
      <c r="H197" s="43">
        <v>3066</v>
      </c>
      <c r="I197" s="144">
        <v>576787.67999999993</v>
      </c>
      <c r="J197" s="144">
        <v>84995.1</v>
      </c>
      <c r="K197" s="144">
        <v>841509.69000000006</v>
      </c>
      <c r="L197" s="144">
        <v>752008.54</v>
      </c>
      <c r="M197" s="144">
        <v>175383.71</v>
      </c>
      <c r="N197" s="187">
        <f>SUM(Ikärakenne[[#This Row],[Ikä 0–5]:[Ikä 16+]])</f>
        <v>2430684.7199999997</v>
      </c>
    </row>
    <row r="198" spans="1:14">
      <c r="A198" s="134">
        <v>615</v>
      </c>
      <c r="B198" s="130" t="s">
        <v>205</v>
      </c>
      <c r="C198" s="142">
        <v>362</v>
      </c>
      <c r="D198" s="46">
        <v>78</v>
      </c>
      <c r="E198" s="46">
        <v>546</v>
      </c>
      <c r="F198" s="46">
        <v>277</v>
      </c>
      <c r="G198" s="46">
        <v>6439</v>
      </c>
      <c r="H198" s="43">
        <v>7702</v>
      </c>
      <c r="I198" s="144">
        <v>2899960.28</v>
      </c>
      <c r="J198" s="144">
        <v>662961.78</v>
      </c>
      <c r="K198" s="144">
        <v>3861044.46</v>
      </c>
      <c r="L198" s="144">
        <v>3359780.09</v>
      </c>
      <c r="M198" s="144">
        <v>402888.23</v>
      </c>
      <c r="N198" s="187">
        <f>SUM(Ikärakenne[[#This Row],[Ikä 0–5]:[Ikä 16+]])</f>
        <v>11186634.84</v>
      </c>
    </row>
    <row r="199" spans="1:14">
      <c r="A199" s="134">
        <v>616</v>
      </c>
      <c r="B199" s="130" t="s">
        <v>206</v>
      </c>
      <c r="C199" s="142">
        <v>86</v>
      </c>
      <c r="D199" s="46">
        <v>17</v>
      </c>
      <c r="E199" s="46">
        <v>131</v>
      </c>
      <c r="F199" s="46">
        <v>69</v>
      </c>
      <c r="G199" s="46">
        <v>1545</v>
      </c>
      <c r="H199" s="43">
        <v>1848</v>
      </c>
      <c r="I199" s="144">
        <v>688940.84</v>
      </c>
      <c r="J199" s="144">
        <v>144491.67000000001</v>
      </c>
      <c r="K199" s="144">
        <v>926367.81</v>
      </c>
      <c r="L199" s="144">
        <v>836912.73</v>
      </c>
      <c r="M199" s="144">
        <v>96670.65</v>
      </c>
      <c r="N199" s="187">
        <f>SUM(Ikärakenne[[#This Row],[Ikä 0–5]:[Ikä 16+]])</f>
        <v>2693383.6999999997</v>
      </c>
    </row>
    <row r="200" spans="1:14">
      <c r="A200" s="134">
        <v>619</v>
      </c>
      <c r="B200" s="130" t="s">
        <v>207</v>
      </c>
      <c r="C200" s="142">
        <v>109</v>
      </c>
      <c r="D200" s="46">
        <v>20</v>
      </c>
      <c r="E200" s="46">
        <v>146</v>
      </c>
      <c r="F200" s="46">
        <v>90</v>
      </c>
      <c r="G200" s="46">
        <v>2356</v>
      </c>
      <c r="H200" s="43">
        <v>2721</v>
      </c>
      <c r="I200" s="144">
        <v>873192.46</v>
      </c>
      <c r="J200" s="144">
        <v>169990.2</v>
      </c>
      <c r="K200" s="144">
        <v>1032440.4600000001</v>
      </c>
      <c r="L200" s="144">
        <v>1091625.3</v>
      </c>
      <c r="M200" s="144">
        <v>147414.92000000001</v>
      </c>
      <c r="N200" s="187">
        <f>SUM(Ikärakenne[[#This Row],[Ikä 0–5]:[Ikä 16+]])</f>
        <v>3314663.34</v>
      </c>
    </row>
    <row r="201" spans="1:14">
      <c r="A201" s="134">
        <v>620</v>
      </c>
      <c r="B201" s="130" t="s">
        <v>208</v>
      </c>
      <c r="C201" s="142">
        <v>64</v>
      </c>
      <c r="D201" s="46">
        <v>10</v>
      </c>
      <c r="E201" s="46">
        <v>101</v>
      </c>
      <c r="F201" s="46">
        <v>63</v>
      </c>
      <c r="G201" s="46">
        <v>2208</v>
      </c>
      <c r="H201" s="43">
        <v>2446</v>
      </c>
      <c r="I201" s="144">
        <v>512700.15999999997</v>
      </c>
      <c r="J201" s="144">
        <v>84995.1</v>
      </c>
      <c r="K201" s="144">
        <v>714222.51</v>
      </c>
      <c r="L201" s="144">
        <v>764137.71</v>
      </c>
      <c r="M201" s="144">
        <v>138154.56</v>
      </c>
      <c r="N201" s="187">
        <f>SUM(Ikärakenne[[#This Row],[Ikä 0–5]:[Ikä 16+]])</f>
        <v>2214210.04</v>
      </c>
    </row>
    <row r="202" spans="1:14">
      <c r="A202" s="134">
        <v>623</v>
      </c>
      <c r="B202" s="130" t="s">
        <v>209</v>
      </c>
      <c r="C202" s="142">
        <v>42</v>
      </c>
      <c r="D202" s="46">
        <v>7</v>
      </c>
      <c r="E202" s="46">
        <v>66</v>
      </c>
      <c r="F202" s="46">
        <v>36</v>
      </c>
      <c r="G202" s="46">
        <v>1966</v>
      </c>
      <c r="H202" s="43">
        <v>2117</v>
      </c>
      <c r="I202" s="144">
        <v>336459.48</v>
      </c>
      <c r="J202" s="144">
        <v>59496.57</v>
      </c>
      <c r="K202" s="144">
        <v>466719.66000000003</v>
      </c>
      <c r="L202" s="144">
        <v>436650.12</v>
      </c>
      <c r="M202" s="144">
        <v>123012.62</v>
      </c>
      <c r="N202" s="187">
        <f>SUM(Ikärakenne[[#This Row],[Ikä 0–5]:[Ikä 16+]])</f>
        <v>1422338.4500000002</v>
      </c>
    </row>
    <row r="203" spans="1:14">
      <c r="A203" s="134">
        <v>624</v>
      </c>
      <c r="B203" s="130" t="s">
        <v>210</v>
      </c>
      <c r="C203" s="142">
        <v>242</v>
      </c>
      <c r="D203" s="46">
        <v>58</v>
      </c>
      <c r="E203" s="46">
        <v>398</v>
      </c>
      <c r="F203" s="46">
        <v>178</v>
      </c>
      <c r="G203" s="46">
        <v>4243</v>
      </c>
      <c r="H203" s="43">
        <v>5119</v>
      </c>
      <c r="I203" s="144">
        <v>1938647.48</v>
      </c>
      <c r="J203" s="144">
        <v>492971.58</v>
      </c>
      <c r="K203" s="144">
        <v>2814460.98</v>
      </c>
      <c r="L203" s="144">
        <v>2158992.2600000002</v>
      </c>
      <c r="M203" s="144">
        <v>265484.51</v>
      </c>
      <c r="N203" s="187">
        <f>SUM(Ikärakenne[[#This Row],[Ikä 0–5]:[Ikä 16+]])</f>
        <v>7670556.8100000005</v>
      </c>
    </row>
    <row r="204" spans="1:14">
      <c r="A204" s="134">
        <v>625</v>
      </c>
      <c r="B204" s="130" t="s">
        <v>211</v>
      </c>
      <c r="C204" s="142">
        <v>163</v>
      </c>
      <c r="D204" s="46">
        <v>29</v>
      </c>
      <c r="E204" s="46">
        <v>254</v>
      </c>
      <c r="F204" s="46">
        <v>116</v>
      </c>
      <c r="G204" s="46">
        <v>2486</v>
      </c>
      <c r="H204" s="43">
        <v>3048</v>
      </c>
      <c r="I204" s="144">
        <v>1305783.22</v>
      </c>
      <c r="J204" s="144">
        <v>246485.79</v>
      </c>
      <c r="K204" s="144">
        <v>1796163.54</v>
      </c>
      <c r="L204" s="144">
        <v>1406983.72</v>
      </c>
      <c r="M204" s="144">
        <v>155549.01999999999</v>
      </c>
      <c r="N204" s="187">
        <f>SUM(Ikärakenne[[#This Row],[Ikä 0–5]:[Ikä 16+]])</f>
        <v>4910965.2899999991</v>
      </c>
    </row>
    <row r="205" spans="1:14">
      <c r="A205" s="134">
        <v>626</v>
      </c>
      <c r="B205" s="130" t="s">
        <v>212</v>
      </c>
      <c r="C205" s="142">
        <v>240</v>
      </c>
      <c r="D205" s="46">
        <v>43</v>
      </c>
      <c r="E205" s="46">
        <v>328</v>
      </c>
      <c r="F205" s="46">
        <v>150</v>
      </c>
      <c r="G205" s="46">
        <v>4203</v>
      </c>
      <c r="H205" s="43">
        <v>4964</v>
      </c>
      <c r="I205" s="144">
        <v>1922625.5999999999</v>
      </c>
      <c r="J205" s="144">
        <v>365478.93</v>
      </c>
      <c r="K205" s="144">
        <v>2319455.2800000003</v>
      </c>
      <c r="L205" s="144">
        <v>1819375.5</v>
      </c>
      <c r="M205" s="144">
        <v>262981.71000000002</v>
      </c>
      <c r="N205" s="187">
        <f>SUM(Ikärakenne[[#This Row],[Ikä 0–5]:[Ikä 16+]])</f>
        <v>6689917.0200000005</v>
      </c>
    </row>
    <row r="206" spans="1:14">
      <c r="A206" s="134">
        <v>630</v>
      </c>
      <c r="B206" s="130" t="s">
        <v>213</v>
      </c>
      <c r="C206" s="142">
        <v>124</v>
      </c>
      <c r="D206" s="46">
        <v>31</v>
      </c>
      <c r="E206" s="46">
        <v>144</v>
      </c>
      <c r="F206" s="46">
        <v>76</v>
      </c>
      <c r="G206" s="46">
        <v>1256</v>
      </c>
      <c r="H206" s="43">
        <v>1631</v>
      </c>
      <c r="I206" s="144">
        <v>993356.55999999994</v>
      </c>
      <c r="J206" s="144">
        <v>263484.81</v>
      </c>
      <c r="K206" s="144">
        <v>1018297.4400000001</v>
      </c>
      <c r="L206" s="144">
        <v>921816.92</v>
      </c>
      <c r="M206" s="144">
        <v>78587.92</v>
      </c>
      <c r="N206" s="187">
        <f>SUM(Ikärakenne[[#This Row],[Ikä 0–5]:[Ikä 16+]])</f>
        <v>3275543.65</v>
      </c>
    </row>
    <row r="207" spans="1:14">
      <c r="A207" s="134">
        <v>631</v>
      </c>
      <c r="B207" s="130" t="s">
        <v>214</v>
      </c>
      <c r="C207" s="142">
        <v>98</v>
      </c>
      <c r="D207" s="46">
        <v>24</v>
      </c>
      <c r="E207" s="46">
        <v>135</v>
      </c>
      <c r="F207" s="46">
        <v>63</v>
      </c>
      <c r="G207" s="46">
        <v>1665</v>
      </c>
      <c r="H207" s="43">
        <v>1985</v>
      </c>
      <c r="I207" s="144">
        <v>785072.12</v>
      </c>
      <c r="J207" s="144">
        <v>203988.24</v>
      </c>
      <c r="K207" s="144">
        <v>954653.85</v>
      </c>
      <c r="L207" s="144">
        <v>764137.71</v>
      </c>
      <c r="M207" s="144">
        <v>104179.05</v>
      </c>
      <c r="N207" s="187">
        <f>SUM(Ikärakenne[[#This Row],[Ikä 0–5]:[Ikä 16+]])</f>
        <v>2812030.9699999997</v>
      </c>
    </row>
    <row r="208" spans="1:14">
      <c r="A208" s="134">
        <v>635</v>
      </c>
      <c r="B208" s="130" t="s">
        <v>215</v>
      </c>
      <c r="C208" s="142">
        <v>297</v>
      </c>
      <c r="D208" s="46">
        <v>60</v>
      </c>
      <c r="E208" s="46">
        <v>404</v>
      </c>
      <c r="F208" s="46">
        <v>237</v>
      </c>
      <c r="G208" s="46">
        <v>5441</v>
      </c>
      <c r="H208" s="43">
        <v>6439</v>
      </c>
      <c r="I208" s="144">
        <v>2379249.1799999997</v>
      </c>
      <c r="J208" s="144">
        <v>509970.60000000003</v>
      </c>
      <c r="K208" s="144">
        <v>2856890.04</v>
      </c>
      <c r="L208" s="144">
        <v>2874613.29</v>
      </c>
      <c r="M208" s="144">
        <v>340443.37</v>
      </c>
      <c r="N208" s="187">
        <f>SUM(Ikärakenne[[#This Row],[Ikä 0–5]:[Ikä 16+]])</f>
        <v>8961166.4799999986</v>
      </c>
    </row>
    <row r="209" spans="1:14">
      <c r="A209" s="134">
        <v>636</v>
      </c>
      <c r="B209" s="130" t="s">
        <v>216</v>
      </c>
      <c r="C209" s="142">
        <v>460</v>
      </c>
      <c r="D209" s="46">
        <v>88</v>
      </c>
      <c r="E209" s="46">
        <v>672</v>
      </c>
      <c r="F209" s="46">
        <v>300</v>
      </c>
      <c r="G209" s="46">
        <v>6702</v>
      </c>
      <c r="H209" s="43">
        <v>8222</v>
      </c>
      <c r="I209" s="144">
        <v>3685032.4</v>
      </c>
      <c r="J209" s="144">
        <v>747956.88</v>
      </c>
      <c r="K209" s="144">
        <v>4752054.72</v>
      </c>
      <c r="L209" s="144">
        <v>3638751</v>
      </c>
      <c r="M209" s="144">
        <v>419344.14</v>
      </c>
      <c r="N209" s="187">
        <f>SUM(Ikärakenne[[#This Row],[Ikä 0–5]:[Ikä 16+]])</f>
        <v>13243139.140000001</v>
      </c>
    </row>
    <row r="210" spans="1:14">
      <c r="A210" s="134">
        <v>638</v>
      </c>
      <c r="B210" s="130" t="s">
        <v>217</v>
      </c>
      <c r="C210" s="142">
        <v>2827</v>
      </c>
      <c r="D210" s="46">
        <v>594</v>
      </c>
      <c r="E210" s="46">
        <v>3790</v>
      </c>
      <c r="F210" s="46">
        <v>1922</v>
      </c>
      <c r="G210" s="46">
        <v>42016</v>
      </c>
      <c r="H210" s="43">
        <v>51149</v>
      </c>
      <c r="I210" s="144">
        <v>22646927.379999999</v>
      </c>
      <c r="J210" s="144">
        <v>5048708.9400000004</v>
      </c>
      <c r="K210" s="144">
        <v>26801022.900000002</v>
      </c>
      <c r="L210" s="144">
        <v>23312264.739999998</v>
      </c>
      <c r="M210" s="144">
        <v>2628941.12</v>
      </c>
      <c r="N210" s="187">
        <f>SUM(Ikärakenne[[#This Row],[Ikä 0–5]:[Ikä 16+]])</f>
        <v>80437865.079999998</v>
      </c>
    </row>
    <row r="211" spans="1:14">
      <c r="A211" s="134">
        <v>678</v>
      </c>
      <c r="B211" s="130" t="s">
        <v>218</v>
      </c>
      <c r="C211" s="142">
        <v>1329</v>
      </c>
      <c r="D211" s="46">
        <v>272</v>
      </c>
      <c r="E211" s="46">
        <v>1976</v>
      </c>
      <c r="F211" s="46">
        <v>1014</v>
      </c>
      <c r="G211" s="46">
        <v>19669</v>
      </c>
      <c r="H211" s="43">
        <v>24260</v>
      </c>
      <c r="I211" s="144">
        <v>10646539.26</v>
      </c>
      <c r="J211" s="144">
        <v>2311866.7200000002</v>
      </c>
      <c r="K211" s="144">
        <v>13973303.76</v>
      </c>
      <c r="L211" s="144">
        <v>12298978.380000001</v>
      </c>
      <c r="M211" s="144">
        <v>1230689.33</v>
      </c>
      <c r="N211" s="187">
        <f>SUM(Ikärakenne[[#This Row],[Ikä 0–5]:[Ikä 16+]])</f>
        <v>40461377.450000003</v>
      </c>
    </row>
    <row r="212" spans="1:14">
      <c r="A212" s="134">
        <v>680</v>
      </c>
      <c r="B212" s="130" t="s">
        <v>219</v>
      </c>
      <c r="C212" s="142">
        <v>1410</v>
      </c>
      <c r="D212" s="46">
        <v>270</v>
      </c>
      <c r="E212" s="46">
        <v>1648</v>
      </c>
      <c r="F212" s="46">
        <v>823</v>
      </c>
      <c r="G212" s="46">
        <v>20659</v>
      </c>
      <c r="H212" s="43">
        <v>24810</v>
      </c>
      <c r="I212" s="144">
        <v>11295425.399999999</v>
      </c>
      <c r="J212" s="144">
        <v>2294867.7000000002</v>
      </c>
      <c r="K212" s="144">
        <v>11653848.48</v>
      </c>
      <c r="L212" s="144">
        <v>9982306.9100000001</v>
      </c>
      <c r="M212" s="144">
        <v>1292633.6300000001</v>
      </c>
      <c r="N212" s="187">
        <f>SUM(Ikärakenne[[#This Row],[Ikä 0–5]:[Ikä 16+]])</f>
        <v>36519082.119999997</v>
      </c>
    </row>
    <row r="213" spans="1:14">
      <c r="A213" s="134">
        <v>681</v>
      </c>
      <c r="B213" s="130" t="s">
        <v>220</v>
      </c>
      <c r="C213" s="142">
        <v>127</v>
      </c>
      <c r="D213" s="46">
        <v>19</v>
      </c>
      <c r="E213" s="46">
        <v>180</v>
      </c>
      <c r="F213" s="46">
        <v>84</v>
      </c>
      <c r="G213" s="46">
        <v>2920</v>
      </c>
      <c r="H213" s="43">
        <v>3330</v>
      </c>
      <c r="I213" s="144">
        <v>1017389.38</v>
      </c>
      <c r="J213" s="144">
        <v>161490.69</v>
      </c>
      <c r="K213" s="144">
        <v>1272871.8</v>
      </c>
      <c r="L213" s="144">
        <v>1018850.28</v>
      </c>
      <c r="M213" s="144">
        <v>182704.4</v>
      </c>
      <c r="N213" s="187">
        <f>SUM(Ikärakenne[[#This Row],[Ikä 0–5]:[Ikä 16+]])</f>
        <v>3653306.5500000003</v>
      </c>
    </row>
    <row r="214" spans="1:14">
      <c r="A214" s="134">
        <v>683</v>
      </c>
      <c r="B214" s="130" t="s">
        <v>221</v>
      </c>
      <c r="C214" s="142">
        <v>179</v>
      </c>
      <c r="D214" s="46">
        <v>35</v>
      </c>
      <c r="E214" s="46">
        <v>330</v>
      </c>
      <c r="F214" s="46">
        <v>158</v>
      </c>
      <c r="G214" s="46">
        <v>2968</v>
      </c>
      <c r="H214" s="43">
        <v>3670</v>
      </c>
      <c r="I214" s="144">
        <v>1433958.26</v>
      </c>
      <c r="J214" s="144">
        <v>297482.85000000003</v>
      </c>
      <c r="K214" s="144">
        <v>2333598.3000000003</v>
      </c>
      <c r="L214" s="144">
        <v>1916408.86</v>
      </c>
      <c r="M214" s="144">
        <v>185707.76</v>
      </c>
      <c r="N214" s="187">
        <f>SUM(Ikärakenne[[#This Row],[Ikä 0–5]:[Ikä 16+]])</f>
        <v>6167156.0300000003</v>
      </c>
    </row>
    <row r="215" spans="1:14">
      <c r="A215" s="134">
        <v>684</v>
      </c>
      <c r="B215" s="130" t="s">
        <v>222</v>
      </c>
      <c r="C215" s="142">
        <v>1934</v>
      </c>
      <c r="D215" s="46">
        <v>342</v>
      </c>
      <c r="E215" s="46">
        <v>2451</v>
      </c>
      <c r="F215" s="46">
        <v>1221</v>
      </c>
      <c r="G215" s="46">
        <v>33011</v>
      </c>
      <c r="H215" s="43">
        <v>38959</v>
      </c>
      <c r="I215" s="144">
        <v>15493157.959999999</v>
      </c>
      <c r="J215" s="144">
        <v>2906832.42</v>
      </c>
      <c r="K215" s="144">
        <v>17332271.010000002</v>
      </c>
      <c r="L215" s="144">
        <v>14809716.57</v>
      </c>
      <c r="M215" s="144">
        <v>2065498.27</v>
      </c>
      <c r="N215" s="187">
        <f>SUM(Ikärakenne[[#This Row],[Ikä 0–5]:[Ikä 16+]])</f>
        <v>52607476.230000004</v>
      </c>
    </row>
    <row r="216" spans="1:14">
      <c r="A216" s="134">
        <v>686</v>
      </c>
      <c r="B216" s="130" t="s">
        <v>223</v>
      </c>
      <c r="C216" s="142">
        <v>97</v>
      </c>
      <c r="D216" s="46">
        <v>21</v>
      </c>
      <c r="E216" s="46">
        <v>169</v>
      </c>
      <c r="F216" s="46">
        <v>105</v>
      </c>
      <c r="G216" s="46">
        <v>2641</v>
      </c>
      <c r="H216" s="43">
        <v>3033</v>
      </c>
      <c r="I216" s="144">
        <v>777061.17999999993</v>
      </c>
      <c r="J216" s="144">
        <v>178489.71</v>
      </c>
      <c r="K216" s="144">
        <v>1195085.19</v>
      </c>
      <c r="L216" s="144">
        <v>1273562.8500000001</v>
      </c>
      <c r="M216" s="144">
        <v>165247.37</v>
      </c>
      <c r="N216" s="187">
        <f>SUM(Ikärakenne[[#This Row],[Ikä 0–5]:[Ikä 16+]])</f>
        <v>3589446.3000000003</v>
      </c>
    </row>
    <row r="217" spans="1:14">
      <c r="A217" s="134">
        <v>687</v>
      </c>
      <c r="B217" s="130" t="s">
        <v>224</v>
      </c>
      <c r="C217" s="142">
        <v>35</v>
      </c>
      <c r="D217" s="46">
        <v>11</v>
      </c>
      <c r="E217" s="46">
        <v>65</v>
      </c>
      <c r="F217" s="46">
        <v>48</v>
      </c>
      <c r="G217" s="46">
        <v>1354</v>
      </c>
      <c r="H217" s="43">
        <v>1513</v>
      </c>
      <c r="I217" s="144">
        <v>280382.89999999997</v>
      </c>
      <c r="J217" s="144">
        <v>93494.61</v>
      </c>
      <c r="K217" s="144">
        <v>459648.15</v>
      </c>
      <c r="L217" s="144">
        <v>582200.16</v>
      </c>
      <c r="M217" s="144">
        <v>84719.78</v>
      </c>
      <c r="N217" s="187">
        <f>SUM(Ikärakenne[[#This Row],[Ikä 0–5]:[Ikä 16+]])</f>
        <v>1500445.5999999999</v>
      </c>
    </row>
    <row r="218" spans="1:14">
      <c r="A218" s="134">
        <v>689</v>
      </c>
      <c r="B218" s="130" t="s">
        <v>225</v>
      </c>
      <c r="C218" s="142">
        <v>71</v>
      </c>
      <c r="D218" s="46">
        <v>18</v>
      </c>
      <c r="E218" s="46">
        <v>128</v>
      </c>
      <c r="F218" s="46">
        <v>79</v>
      </c>
      <c r="G218" s="46">
        <v>2796</v>
      </c>
      <c r="H218" s="43">
        <v>3092</v>
      </c>
      <c r="I218" s="144">
        <v>568776.74</v>
      </c>
      <c r="J218" s="144">
        <v>152991.18</v>
      </c>
      <c r="K218" s="144">
        <v>905153.28</v>
      </c>
      <c r="L218" s="144">
        <v>958204.43</v>
      </c>
      <c r="M218" s="144">
        <v>174945.72</v>
      </c>
      <c r="N218" s="187">
        <f>SUM(Ikärakenne[[#This Row],[Ikä 0–5]:[Ikä 16+]])</f>
        <v>2760071.35</v>
      </c>
    </row>
    <row r="219" spans="1:14">
      <c r="A219" s="134">
        <v>691</v>
      </c>
      <c r="B219" s="130" t="s">
        <v>226</v>
      </c>
      <c r="C219" s="142">
        <v>178</v>
      </c>
      <c r="D219" s="46">
        <v>29</v>
      </c>
      <c r="E219" s="46">
        <v>217</v>
      </c>
      <c r="F219" s="46">
        <v>111</v>
      </c>
      <c r="G219" s="46">
        <v>2155</v>
      </c>
      <c r="H219" s="43">
        <v>2690</v>
      </c>
      <c r="I219" s="144">
        <v>1425947.3199999998</v>
      </c>
      <c r="J219" s="144">
        <v>246485.79</v>
      </c>
      <c r="K219" s="144">
        <v>1534517.6700000002</v>
      </c>
      <c r="L219" s="144">
        <v>1346337.87</v>
      </c>
      <c r="M219" s="144">
        <v>134838.35</v>
      </c>
      <c r="N219" s="187">
        <f>SUM(Ikärakenne[[#This Row],[Ikä 0–5]:[Ikä 16+]])</f>
        <v>4688127</v>
      </c>
    </row>
    <row r="220" spans="1:14">
      <c r="A220" s="134">
        <v>694</v>
      </c>
      <c r="B220" s="130" t="s">
        <v>227</v>
      </c>
      <c r="C220" s="142">
        <v>1368</v>
      </c>
      <c r="D220" s="46">
        <v>297</v>
      </c>
      <c r="E220" s="46">
        <v>1910</v>
      </c>
      <c r="F220" s="46">
        <v>1053</v>
      </c>
      <c r="G220" s="46">
        <v>23893</v>
      </c>
      <c r="H220" s="43">
        <v>28521</v>
      </c>
      <c r="I220" s="144">
        <v>10958965.92</v>
      </c>
      <c r="J220" s="144">
        <v>2524354.4700000002</v>
      </c>
      <c r="K220" s="144">
        <v>13506584.1</v>
      </c>
      <c r="L220" s="144">
        <v>12772016.01</v>
      </c>
      <c r="M220" s="144">
        <v>1494985.01</v>
      </c>
      <c r="N220" s="187">
        <f>SUM(Ikärakenne[[#This Row],[Ikä 0–5]:[Ikä 16+]])</f>
        <v>41256905.509999998</v>
      </c>
    </row>
    <row r="221" spans="1:14">
      <c r="A221" s="134">
        <v>697</v>
      </c>
      <c r="B221" s="130" t="s">
        <v>228</v>
      </c>
      <c r="C221" s="142">
        <v>40</v>
      </c>
      <c r="D221" s="46">
        <v>10</v>
      </c>
      <c r="E221" s="46">
        <v>50</v>
      </c>
      <c r="F221" s="46">
        <v>26</v>
      </c>
      <c r="G221" s="46">
        <v>1084</v>
      </c>
      <c r="H221" s="43">
        <v>1210</v>
      </c>
      <c r="I221" s="144">
        <v>320437.59999999998</v>
      </c>
      <c r="J221" s="144">
        <v>84995.1</v>
      </c>
      <c r="K221" s="144">
        <v>353575.5</v>
      </c>
      <c r="L221" s="144">
        <v>315358.42</v>
      </c>
      <c r="M221" s="144">
        <v>67825.88</v>
      </c>
      <c r="N221" s="187">
        <f>SUM(Ikärakenne[[#This Row],[Ikä 0–5]:[Ikä 16+]])</f>
        <v>1142192.5</v>
      </c>
    </row>
    <row r="222" spans="1:14">
      <c r="A222" s="134">
        <v>698</v>
      </c>
      <c r="B222" s="130" t="s">
        <v>229</v>
      </c>
      <c r="C222" s="142">
        <v>3698</v>
      </c>
      <c r="D222" s="46">
        <v>672</v>
      </c>
      <c r="E222" s="46">
        <v>4555</v>
      </c>
      <c r="F222" s="46">
        <v>2172</v>
      </c>
      <c r="G222" s="46">
        <v>53083</v>
      </c>
      <c r="H222" s="43">
        <v>64180</v>
      </c>
      <c r="I222" s="144">
        <v>29624456.119999997</v>
      </c>
      <c r="J222" s="144">
        <v>5711670.7199999997</v>
      </c>
      <c r="K222" s="144">
        <v>32210728.050000001</v>
      </c>
      <c r="L222" s="144">
        <v>26344557.239999998</v>
      </c>
      <c r="M222" s="144">
        <v>3321403.31</v>
      </c>
      <c r="N222" s="187">
        <f>SUM(Ikärakenne[[#This Row],[Ikä 0–5]:[Ikä 16+]])</f>
        <v>97212815.439999998</v>
      </c>
    </row>
    <row r="223" spans="1:14">
      <c r="A223" s="134">
        <v>700</v>
      </c>
      <c r="B223" s="130" t="s">
        <v>230</v>
      </c>
      <c r="C223" s="142">
        <v>162</v>
      </c>
      <c r="D223" s="46">
        <v>32</v>
      </c>
      <c r="E223" s="46">
        <v>286</v>
      </c>
      <c r="F223" s="46">
        <v>154</v>
      </c>
      <c r="G223" s="46">
        <v>4279</v>
      </c>
      <c r="H223" s="43">
        <v>4913</v>
      </c>
      <c r="I223" s="144">
        <v>1297772.28</v>
      </c>
      <c r="J223" s="144">
        <v>271984.32</v>
      </c>
      <c r="K223" s="144">
        <v>2022451.86</v>
      </c>
      <c r="L223" s="144">
        <v>1867892.18</v>
      </c>
      <c r="M223" s="144">
        <v>267737.03000000003</v>
      </c>
      <c r="N223" s="187">
        <f>SUM(Ikärakenne[[#This Row],[Ikä 0–5]:[Ikä 16+]])</f>
        <v>5727837.6699999999</v>
      </c>
    </row>
    <row r="224" spans="1:14">
      <c r="A224" s="134">
        <v>702</v>
      </c>
      <c r="B224" s="130" t="s">
        <v>231</v>
      </c>
      <c r="C224" s="142">
        <v>146</v>
      </c>
      <c r="D224" s="46">
        <v>32</v>
      </c>
      <c r="E224" s="46">
        <v>197</v>
      </c>
      <c r="F224" s="46">
        <v>112</v>
      </c>
      <c r="G224" s="46">
        <v>3668</v>
      </c>
      <c r="H224" s="43">
        <v>4155</v>
      </c>
      <c r="I224" s="144">
        <v>1169597.24</v>
      </c>
      <c r="J224" s="144">
        <v>271984.32</v>
      </c>
      <c r="K224" s="144">
        <v>1393087.47</v>
      </c>
      <c r="L224" s="144">
        <v>1358467.04</v>
      </c>
      <c r="M224" s="144">
        <v>229506.76</v>
      </c>
      <c r="N224" s="187">
        <f>SUM(Ikärakenne[[#This Row],[Ikä 0–5]:[Ikä 16+]])</f>
        <v>4422642.83</v>
      </c>
    </row>
    <row r="225" spans="1:14">
      <c r="A225" s="134">
        <v>704</v>
      </c>
      <c r="B225" s="130" t="s">
        <v>232</v>
      </c>
      <c r="C225" s="142">
        <v>480</v>
      </c>
      <c r="D225" s="46">
        <v>82</v>
      </c>
      <c r="E225" s="46">
        <v>564</v>
      </c>
      <c r="F225" s="46">
        <v>242</v>
      </c>
      <c r="G225" s="46">
        <v>5011</v>
      </c>
      <c r="H225" s="43">
        <v>6379</v>
      </c>
      <c r="I225" s="144">
        <v>3845251.1999999997</v>
      </c>
      <c r="J225" s="144">
        <v>696959.82000000007</v>
      </c>
      <c r="K225" s="144">
        <v>3988331.64</v>
      </c>
      <c r="L225" s="144">
        <v>2935259.14</v>
      </c>
      <c r="M225" s="144">
        <v>313538.27</v>
      </c>
      <c r="N225" s="187">
        <f>SUM(Ikärakenne[[#This Row],[Ikä 0–5]:[Ikä 16+]])</f>
        <v>11779340.07</v>
      </c>
    </row>
    <row r="226" spans="1:14">
      <c r="A226" s="134">
        <v>707</v>
      </c>
      <c r="B226" s="130" t="s">
        <v>233</v>
      </c>
      <c r="C226" s="142">
        <v>42</v>
      </c>
      <c r="D226" s="46">
        <v>10</v>
      </c>
      <c r="E226" s="46">
        <v>80</v>
      </c>
      <c r="F226" s="46">
        <v>45</v>
      </c>
      <c r="G226" s="46">
        <v>1855</v>
      </c>
      <c r="H226" s="43">
        <v>2032</v>
      </c>
      <c r="I226" s="144">
        <v>336459.48</v>
      </c>
      <c r="J226" s="144">
        <v>84995.1</v>
      </c>
      <c r="K226" s="144">
        <v>565720.80000000005</v>
      </c>
      <c r="L226" s="144">
        <v>545812.65</v>
      </c>
      <c r="M226" s="144">
        <v>116067.35</v>
      </c>
      <c r="N226" s="187">
        <f>SUM(Ikärakenne[[#This Row],[Ikä 0–5]:[Ikä 16+]])</f>
        <v>1649055.3800000001</v>
      </c>
    </row>
    <row r="227" spans="1:14">
      <c r="A227" s="134">
        <v>710</v>
      </c>
      <c r="B227" s="130" t="s">
        <v>234</v>
      </c>
      <c r="C227" s="142">
        <v>1334</v>
      </c>
      <c r="D227" s="46">
        <v>264</v>
      </c>
      <c r="E227" s="46">
        <v>1711</v>
      </c>
      <c r="F227" s="46">
        <v>910</v>
      </c>
      <c r="G227" s="46">
        <v>23265</v>
      </c>
      <c r="H227" s="43">
        <v>27484</v>
      </c>
      <c r="I227" s="144">
        <v>10686593.959999999</v>
      </c>
      <c r="J227" s="144">
        <v>2243870.64</v>
      </c>
      <c r="K227" s="144">
        <v>12099353.610000001</v>
      </c>
      <c r="L227" s="144">
        <v>11037544.699999999</v>
      </c>
      <c r="M227" s="144">
        <v>1455691.05</v>
      </c>
      <c r="N227" s="187">
        <f>SUM(Ikärakenne[[#This Row],[Ikä 0–5]:[Ikä 16+]])</f>
        <v>37523053.959999993</v>
      </c>
    </row>
    <row r="228" spans="1:14">
      <c r="A228" s="134">
        <v>729</v>
      </c>
      <c r="B228" s="130" t="s">
        <v>235</v>
      </c>
      <c r="C228" s="142">
        <v>375</v>
      </c>
      <c r="D228" s="46">
        <v>93</v>
      </c>
      <c r="E228" s="46">
        <v>527</v>
      </c>
      <c r="F228" s="46">
        <v>321</v>
      </c>
      <c r="G228" s="46">
        <v>7801</v>
      </c>
      <c r="H228" s="43">
        <v>9117</v>
      </c>
      <c r="I228" s="144">
        <v>3004102.5</v>
      </c>
      <c r="J228" s="144">
        <v>790454.43</v>
      </c>
      <c r="K228" s="144">
        <v>3726685.77</v>
      </c>
      <c r="L228" s="144">
        <v>3893463.57</v>
      </c>
      <c r="M228" s="144">
        <v>488108.57</v>
      </c>
      <c r="N228" s="187">
        <f>SUM(Ikärakenne[[#This Row],[Ikä 0–5]:[Ikä 16+]])</f>
        <v>11902814.84</v>
      </c>
    </row>
    <row r="229" spans="1:14">
      <c r="A229" s="134">
        <v>732</v>
      </c>
      <c r="B229" s="130" t="s">
        <v>236</v>
      </c>
      <c r="C229" s="142">
        <v>77</v>
      </c>
      <c r="D229" s="46">
        <v>19</v>
      </c>
      <c r="E229" s="46">
        <v>146</v>
      </c>
      <c r="F229" s="46">
        <v>77</v>
      </c>
      <c r="G229" s="46">
        <v>3097</v>
      </c>
      <c r="H229" s="43">
        <v>3416</v>
      </c>
      <c r="I229" s="144">
        <v>616842.38</v>
      </c>
      <c r="J229" s="144">
        <v>161490.69</v>
      </c>
      <c r="K229" s="144">
        <v>1032440.4600000001</v>
      </c>
      <c r="L229" s="144">
        <v>933946.09</v>
      </c>
      <c r="M229" s="144">
        <v>193779.29</v>
      </c>
      <c r="N229" s="187">
        <f>SUM(Ikärakenne[[#This Row],[Ikä 0–5]:[Ikä 16+]])</f>
        <v>2938498.91</v>
      </c>
    </row>
    <row r="230" spans="1:14">
      <c r="A230" s="134">
        <v>734</v>
      </c>
      <c r="B230" s="130" t="s">
        <v>237</v>
      </c>
      <c r="C230" s="142">
        <v>2069</v>
      </c>
      <c r="D230" s="46">
        <v>423</v>
      </c>
      <c r="E230" s="46">
        <v>3245</v>
      </c>
      <c r="F230" s="46">
        <v>1829</v>
      </c>
      <c r="G230" s="46">
        <v>43834</v>
      </c>
      <c r="H230" s="43">
        <v>51400</v>
      </c>
      <c r="I230" s="144">
        <v>16574634.859999999</v>
      </c>
      <c r="J230" s="144">
        <v>3595292.73</v>
      </c>
      <c r="K230" s="144">
        <v>22947049.949999999</v>
      </c>
      <c r="L230" s="144">
        <v>22184251.93</v>
      </c>
      <c r="M230" s="144">
        <v>2742693.38</v>
      </c>
      <c r="N230" s="187">
        <f>SUM(Ikärakenne[[#This Row],[Ikä 0–5]:[Ikä 16+]])</f>
        <v>68043922.849999994</v>
      </c>
    </row>
    <row r="231" spans="1:14">
      <c r="A231" s="134">
        <v>738</v>
      </c>
      <c r="B231" s="130" t="s">
        <v>238</v>
      </c>
      <c r="C231" s="142">
        <v>135</v>
      </c>
      <c r="D231" s="46">
        <v>37</v>
      </c>
      <c r="E231" s="46">
        <v>199</v>
      </c>
      <c r="F231" s="46">
        <v>101</v>
      </c>
      <c r="G231" s="46">
        <v>2487</v>
      </c>
      <c r="H231" s="43">
        <v>2959</v>
      </c>
      <c r="I231" s="144">
        <v>1081476.8999999999</v>
      </c>
      <c r="J231" s="144">
        <v>314481.87</v>
      </c>
      <c r="K231" s="144">
        <v>1407230.49</v>
      </c>
      <c r="L231" s="144">
        <v>1225046.17</v>
      </c>
      <c r="M231" s="144">
        <v>155611.59</v>
      </c>
      <c r="N231" s="187">
        <f>SUM(Ikärakenne[[#This Row],[Ikä 0–5]:[Ikä 16+]])</f>
        <v>4183847.0199999996</v>
      </c>
    </row>
    <row r="232" spans="1:14">
      <c r="A232" s="134">
        <v>739</v>
      </c>
      <c r="B232" s="130" t="s">
        <v>239</v>
      </c>
      <c r="C232" s="142">
        <v>104</v>
      </c>
      <c r="D232" s="46">
        <v>22</v>
      </c>
      <c r="E232" s="46">
        <v>165</v>
      </c>
      <c r="F232" s="46">
        <v>100</v>
      </c>
      <c r="G232" s="46">
        <v>2870</v>
      </c>
      <c r="H232" s="43">
        <v>3261</v>
      </c>
      <c r="I232" s="144">
        <v>833137.76</v>
      </c>
      <c r="J232" s="144">
        <v>186989.22</v>
      </c>
      <c r="K232" s="144">
        <v>1166799.1500000001</v>
      </c>
      <c r="L232" s="144">
        <v>1212917</v>
      </c>
      <c r="M232" s="144">
        <v>179575.9</v>
      </c>
      <c r="N232" s="187">
        <f>SUM(Ikärakenne[[#This Row],[Ikä 0–5]:[Ikä 16+]])</f>
        <v>3579419.03</v>
      </c>
    </row>
    <row r="233" spans="1:14">
      <c r="A233" s="134">
        <v>740</v>
      </c>
      <c r="B233" s="130" t="s">
        <v>240</v>
      </c>
      <c r="C233" s="142">
        <v>1138</v>
      </c>
      <c r="D233" s="46">
        <v>228</v>
      </c>
      <c r="E233" s="46">
        <v>1699</v>
      </c>
      <c r="F233" s="46">
        <v>941</v>
      </c>
      <c r="G233" s="46">
        <v>28541</v>
      </c>
      <c r="H233" s="43">
        <v>32547</v>
      </c>
      <c r="I233" s="144">
        <v>9116449.7199999988</v>
      </c>
      <c r="J233" s="144">
        <v>1937888.28</v>
      </c>
      <c r="K233" s="144">
        <v>12014495.49</v>
      </c>
      <c r="L233" s="144">
        <v>11413548.970000001</v>
      </c>
      <c r="M233" s="144">
        <v>1785810.37</v>
      </c>
      <c r="N233" s="187">
        <f>SUM(Ikärakenne[[#This Row],[Ikä 0–5]:[Ikä 16+]])</f>
        <v>36268192.829999998</v>
      </c>
    </row>
    <row r="234" spans="1:14">
      <c r="A234" s="134">
        <v>742</v>
      </c>
      <c r="B234" s="130" t="s">
        <v>241</v>
      </c>
      <c r="C234" s="142">
        <v>44</v>
      </c>
      <c r="D234" s="46">
        <v>6</v>
      </c>
      <c r="E234" s="46">
        <v>46</v>
      </c>
      <c r="F234" s="46">
        <v>16</v>
      </c>
      <c r="G234" s="46">
        <v>897</v>
      </c>
      <c r="H234" s="43">
        <v>1009</v>
      </c>
      <c r="I234" s="144">
        <v>352481.36</v>
      </c>
      <c r="J234" s="144">
        <v>50997.06</v>
      </c>
      <c r="K234" s="144">
        <v>325289.46000000002</v>
      </c>
      <c r="L234" s="144">
        <v>194066.72</v>
      </c>
      <c r="M234" s="144">
        <v>56125.29</v>
      </c>
      <c r="N234" s="187">
        <f>SUM(Ikärakenne[[#This Row],[Ikä 0–5]:[Ikä 16+]])</f>
        <v>978959.89</v>
      </c>
    </row>
    <row r="235" spans="1:14">
      <c r="A235" s="134">
        <v>743</v>
      </c>
      <c r="B235" s="130" t="s">
        <v>242</v>
      </c>
      <c r="C235" s="142">
        <v>3975</v>
      </c>
      <c r="D235" s="46">
        <v>756</v>
      </c>
      <c r="E235" s="46">
        <v>4732</v>
      </c>
      <c r="F235" s="46">
        <v>2207</v>
      </c>
      <c r="G235" s="46">
        <v>53066</v>
      </c>
      <c r="H235" s="43">
        <v>64736</v>
      </c>
      <c r="I235" s="144">
        <v>31843486.5</v>
      </c>
      <c r="J235" s="144">
        <v>6425629.5600000005</v>
      </c>
      <c r="K235" s="144">
        <v>33462385.32</v>
      </c>
      <c r="L235" s="144">
        <v>26769078.190000001</v>
      </c>
      <c r="M235" s="144">
        <v>3320339.62</v>
      </c>
      <c r="N235" s="187">
        <f>SUM(Ikärakenne[[#This Row],[Ikä 0–5]:[Ikä 16+]])</f>
        <v>101820919.19</v>
      </c>
    </row>
    <row r="236" spans="1:14">
      <c r="A236" s="134">
        <v>746</v>
      </c>
      <c r="B236" s="130" t="s">
        <v>243</v>
      </c>
      <c r="C236" s="142">
        <v>357</v>
      </c>
      <c r="D236" s="46">
        <v>72</v>
      </c>
      <c r="E236" s="46">
        <v>531</v>
      </c>
      <c r="F236" s="46">
        <v>299</v>
      </c>
      <c r="G236" s="46">
        <v>3522</v>
      </c>
      <c r="H236" s="43">
        <v>4781</v>
      </c>
      <c r="I236" s="144">
        <v>2859905.58</v>
      </c>
      <c r="J236" s="144">
        <v>611964.72</v>
      </c>
      <c r="K236" s="144">
        <v>3754971.81</v>
      </c>
      <c r="L236" s="144">
        <v>3626621.83</v>
      </c>
      <c r="M236" s="144">
        <v>220371.54</v>
      </c>
      <c r="N236" s="187">
        <f>SUM(Ikärakenne[[#This Row],[Ikä 0–5]:[Ikä 16+]])</f>
        <v>11073835.479999999</v>
      </c>
    </row>
    <row r="237" spans="1:14">
      <c r="A237" s="134">
        <v>747</v>
      </c>
      <c r="B237" s="130" t="s">
        <v>244</v>
      </c>
      <c r="C237" s="142">
        <v>46</v>
      </c>
      <c r="D237" s="46">
        <v>14</v>
      </c>
      <c r="E237" s="46">
        <v>73</v>
      </c>
      <c r="F237" s="46">
        <v>31</v>
      </c>
      <c r="G237" s="46">
        <v>1188</v>
      </c>
      <c r="H237" s="43">
        <v>1352</v>
      </c>
      <c r="I237" s="144">
        <v>368503.24</v>
      </c>
      <c r="J237" s="144">
        <v>118993.14</v>
      </c>
      <c r="K237" s="144">
        <v>516220.23000000004</v>
      </c>
      <c r="L237" s="144">
        <v>376004.27</v>
      </c>
      <c r="M237" s="144">
        <v>74333.16</v>
      </c>
      <c r="N237" s="187">
        <f>SUM(Ikärakenne[[#This Row],[Ikä 0–5]:[Ikä 16+]])</f>
        <v>1454054.04</v>
      </c>
    </row>
    <row r="238" spans="1:14">
      <c r="A238" s="134">
        <v>748</v>
      </c>
      <c r="B238" s="130" t="s">
        <v>245</v>
      </c>
      <c r="C238" s="142">
        <v>333</v>
      </c>
      <c r="D238" s="46">
        <v>63</v>
      </c>
      <c r="E238" s="46">
        <v>505</v>
      </c>
      <c r="F238" s="46">
        <v>240</v>
      </c>
      <c r="G238" s="46">
        <v>3887</v>
      </c>
      <c r="H238" s="43">
        <v>5028</v>
      </c>
      <c r="I238" s="144">
        <v>2667643.02</v>
      </c>
      <c r="J238" s="144">
        <v>535469.13</v>
      </c>
      <c r="K238" s="144">
        <v>3571112.5500000003</v>
      </c>
      <c r="L238" s="144">
        <v>2911000.8</v>
      </c>
      <c r="M238" s="144">
        <v>243209.59</v>
      </c>
      <c r="N238" s="187">
        <f>SUM(Ikärakenne[[#This Row],[Ikä 0–5]:[Ikä 16+]])</f>
        <v>9928435.0899999999</v>
      </c>
    </row>
    <row r="239" spans="1:14">
      <c r="A239" s="134">
        <v>749</v>
      </c>
      <c r="B239" s="130" t="s">
        <v>246</v>
      </c>
      <c r="C239" s="142">
        <v>1333</v>
      </c>
      <c r="D239" s="46">
        <v>302</v>
      </c>
      <c r="E239" s="46">
        <v>1842</v>
      </c>
      <c r="F239" s="46">
        <v>906</v>
      </c>
      <c r="G239" s="46">
        <v>16910</v>
      </c>
      <c r="H239" s="43">
        <v>21293</v>
      </c>
      <c r="I239" s="144">
        <v>10678583.02</v>
      </c>
      <c r="J239" s="144">
        <v>2566852.02</v>
      </c>
      <c r="K239" s="144">
        <v>13025721.42</v>
      </c>
      <c r="L239" s="144">
        <v>10989028.02</v>
      </c>
      <c r="M239" s="144">
        <v>1058058.7</v>
      </c>
      <c r="N239" s="187">
        <f>SUM(Ikärakenne[[#This Row],[Ikä 0–5]:[Ikä 16+]])</f>
        <v>38318243.180000007</v>
      </c>
    </row>
    <row r="240" spans="1:14">
      <c r="A240" s="134">
        <v>751</v>
      </c>
      <c r="B240" s="130" t="s">
        <v>247</v>
      </c>
      <c r="C240" s="142">
        <v>105</v>
      </c>
      <c r="D240" s="46">
        <v>24</v>
      </c>
      <c r="E240" s="46">
        <v>191</v>
      </c>
      <c r="F240" s="46">
        <v>105</v>
      </c>
      <c r="G240" s="46">
        <v>2479</v>
      </c>
      <c r="H240" s="43">
        <v>2904</v>
      </c>
      <c r="I240" s="144">
        <v>841148.7</v>
      </c>
      <c r="J240" s="144">
        <v>203988.24</v>
      </c>
      <c r="K240" s="144">
        <v>1350658.4100000001</v>
      </c>
      <c r="L240" s="144">
        <v>1273562.8500000001</v>
      </c>
      <c r="M240" s="144">
        <v>155111.03</v>
      </c>
      <c r="N240" s="187">
        <f>SUM(Ikärakenne[[#This Row],[Ikä 0–5]:[Ikä 16+]])</f>
        <v>3824469.23</v>
      </c>
    </row>
    <row r="241" spans="1:14">
      <c r="A241" s="134">
        <v>753</v>
      </c>
      <c r="B241" s="130" t="s">
        <v>248</v>
      </c>
      <c r="C241" s="142">
        <v>1338</v>
      </c>
      <c r="D241" s="46">
        <v>231</v>
      </c>
      <c r="E241" s="46">
        <v>1759</v>
      </c>
      <c r="F241" s="46">
        <v>929</v>
      </c>
      <c r="G241" s="46">
        <v>17933</v>
      </c>
      <c r="H241" s="43">
        <v>22190</v>
      </c>
      <c r="I241" s="144">
        <v>10718637.719999999</v>
      </c>
      <c r="J241" s="144">
        <v>1963386.81</v>
      </c>
      <c r="K241" s="144">
        <v>12438786.09</v>
      </c>
      <c r="L241" s="144">
        <v>11267998.93</v>
      </c>
      <c r="M241" s="144">
        <v>1122067.81</v>
      </c>
      <c r="N241" s="187">
        <f>SUM(Ikärakenne[[#This Row],[Ikä 0–5]:[Ikä 16+]])</f>
        <v>37510877.359999999</v>
      </c>
    </row>
    <row r="242" spans="1:14">
      <c r="A242" s="134">
        <v>755</v>
      </c>
      <c r="B242" s="130" t="s">
        <v>249</v>
      </c>
      <c r="C242" s="142">
        <v>327</v>
      </c>
      <c r="D242" s="46">
        <v>67</v>
      </c>
      <c r="E242" s="46">
        <v>480</v>
      </c>
      <c r="F242" s="46">
        <v>269</v>
      </c>
      <c r="G242" s="46">
        <v>5055</v>
      </c>
      <c r="H242" s="43">
        <v>6198</v>
      </c>
      <c r="I242" s="144">
        <v>2619577.38</v>
      </c>
      <c r="J242" s="144">
        <v>569467.17000000004</v>
      </c>
      <c r="K242" s="144">
        <v>3394324.8000000003</v>
      </c>
      <c r="L242" s="144">
        <v>3262746.73</v>
      </c>
      <c r="M242" s="144">
        <v>316291.34999999998</v>
      </c>
      <c r="N242" s="187">
        <f>SUM(Ikärakenne[[#This Row],[Ikä 0–5]:[Ikä 16+]])</f>
        <v>10162407.43</v>
      </c>
    </row>
    <row r="243" spans="1:14">
      <c r="A243" s="134">
        <v>758</v>
      </c>
      <c r="B243" s="130" t="s">
        <v>250</v>
      </c>
      <c r="C243" s="142">
        <v>344</v>
      </c>
      <c r="D243" s="46">
        <v>79</v>
      </c>
      <c r="E243" s="46">
        <v>488</v>
      </c>
      <c r="F243" s="46">
        <v>236</v>
      </c>
      <c r="G243" s="46">
        <v>7040</v>
      </c>
      <c r="H243" s="43">
        <v>8187</v>
      </c>
      <c r="I243" s="144">
        <v>2755763.36</v>
      </c>
      <c r="J243" s="144">
        <v>671461.29</v>
      </c>
      <c r="K243" s="144">
        <v>3450896.88</v>
      </c>
      <c r="L243" s="144">
        <v>2862484.12</v>
      </c>
      <c r="M243" s="144">
        <v>440492.79999999999</v>
      </c>
      <c r="N243" s="187">
        <f>SUM(Ikärakenne[[#This Row],[Ikä 0–5]:[Ikä 16+]])</f>
        <v>10181098.449999999</v>
      </c>
    </row>
    <row r="244" spans="1:14">
      <c r="A244" s="134">
        <v>759</v>
      </c>
      <c r="B244" s="130" t="s">
        <v>251</v>
      </c>
      <c r="C244" s="142">
        <v>101</v>
      </c>
      <c r="D244" s="46">
        <v>16</v>
      </c>
      <c r="E244" s="46">
        <v>161</v>
      </c>
      <c r="F244" s="46">
        <v>56</v>
      </c>
      <c r="G244" s="46">
        <v>1663</v>
      </c>
      <c r="H244" s="43">
        <v>1997</v>
      </c>
      <c r="I244" s="144">
        <v>809104.94</v>
      </c>
      <c r="J244" s="144">
        <v>135992.16</v>
      </c>
      <c r="K244" s="144">
        <v>1138513.1100000001</v>
      </c>
      <c r="L244" s="144">
        <v>679233.52</v>
      </c>
      <c r="M244" s="144">
        <v>104053.91</v>
      </c>
      <c r="N244" s="187">
        <f>SUM(Ikärakenne[[#This Row],[Ikä 0–5]:[Ikä 16+]])</f>
        <v>2866897.64</v>
      </c>
    </row>
    <row r="245" spans="1:14">
      <c r="A245" s="134">
        <v>761</v>
      </c>
      <c r="B245" s="130" t="s">
        <v>252</v>
      </c>
      <c r="C245" s="142">
        <v>340</v>
      </c>
      <c r="D245" s="46">
        <v>79</v>
      </c>
      <c r="E245" s="46">
        <v>495</v>
      </c>
      <c r="F245" s="46">
        <v>287</v>
      </c>
      <c r="G245" s="46">
        <v>7362</v>
      </c>
      <c r="H245" s="43">
        <v>8563</v>
      </c>
      <c r="I245" s="144">
        <v>2723719.6</v>
      </c>
      <c r="J245" s="144">
        <v>671461.29</v>
      </c>
      <c r="K245" s="144">
        <v>3500397.45</v>
      </c>
      <c r="L245" s="144">
        <v>3481071.79</v>
      </c>
      <c r="M245" s="144">
        <v>460640.34</v>
      </c>
      <c r="N245" s="187">
        <f>SUM(Ikärakenne[[#This Row],[Ikä 0–5]:[Ikä 16+]])</f>
        <v>10837290.469999999</v>
      </c>
    </row>
    <row r="246" spans="1:14">
      <c r="A246" s="134">
        <v>762</v>
      </c>
      <c r="B246" s="130" t="s">
        <v>253</v>
      </c>
      <c r="C246" s="142">
        <v>136</v>
      </c>
      <c r="D246" s="46">
        <v>25</v>
      </c>
      <c r="E246" s="46">
        <v>205</v>
      </c>
      <c r="F246" s="46">
        <v>118</v>
      </c>
      <c r="G246" s="46">
        <v>3293</v>
      </c>
      <c r="H246" s="43">
        <v>3777</v>
      </c>
      <c r="I246" s="144">
        <v>1089487.8399999999</v>
      </c>
      <c r="J246" s="144">
        <v>212487.75</v>
      </c>
      <c r="K246" s="144">
        <v>1449659.55</v>
      </c>
      <c r="L246" s="144">
        <v>1431242.06</v>
      </c>
      <c r="M246" s="144">
        <v>206043.01</v>
      </c>
      <c r="N246" s="187">
        <f>SUM(Ikärakenne[[#This Row],[Ikä 0–5]:[Ikä 16+]])</f>
        <v>4388920.21</v>
      </c>
    </row>
    <row r="247" spans="1:14">
      <c r="A247" s="134">
        <v>765</v>
      </c>
      <c r="B247" s="130" t="s">
        <v>254</v>
      </c>
      <c r="C247" s="142">
        <v>515</v>
      </c>
      <c r="D247" s="46">
        <v>100</v>
      </c>
      <c r="E247" s="46">
        <v>689</v>
      </c>
      <c r="F247" s="46">
        <v>344</v>
      </c>
      <c r="G247" s="46">
        <v>8700</v>
      </c>
      <c r="H247" s="43">
        <v>10348</v>
      </c>
      <c r="I247" s="144">
        <v>4125634.0999999996</v>
      </c>
      <c r="J247" s="144">
        <v>849951</v>
      </c>
      <c r="K247" s="144">
        <v>4872270.3900000006</v>
      </c>
      <c r="L247" s="144">
        <v>4172434.48</v>
      </c>
      <c r="M247" s="144">
        <v>544359</v>
      </c>
      <c r="N247" s="187">
        <f>SUM(Ikärakenne[[#This Row],[Ikä 0–5]:[Ikä 16+]])</f>
        <v>14564648.970000001</v>
      </c>
    </row>
    <row r="248" spans="1:14">
      <c r="A248" s="134">
        <v>768</v>
      </c>
      <c r="B248" s="130" t="s">
        <v>255</v>
      </c>
      <c r="C248" s="142">
        <v>70</v>
      </c>
      <c r="D248" s="46">
        <v>10</v>
      </c>
      <c r="E248" s="46">
        <v>89</v>
      </c>
      <c r="F248" s="46">
        <v>51</v>
      </c>
      <c r="G248" s="46">
        <v>2210</v>
      </c>
      <c r="H248" s="43">
        <v>2430</v>
      </c>
      <c r="I248" s="144">
        <v>560765.79999999993</v>
      </c>
      <c r="J248" s="144">
        <v>84995.1</v>
      </c>
      <c r="K248" s="144">
        <v>629364.39</v>
      </c>
      <c r="L248" s="144">
        <v>618587.67000000004</v>
      </c>
      <c r="M248" s="144">
        <v>138279.70000000001</v>
      </c>
      <c r="N248" s="187">
        <f>SUM(Ikärakenne[[#This Row],[Ikä 0–5]:[Ikä 16+]])</f>
        <v>2031992.66</v>
      </c>
    </row>
    <row r="249" spans="1:14">
      <c r="A249" s="134">
        <v>777</v>
      </c>
      <c r="B249" s="130" t="s">
        <v>256</v>
      </c>
      <c r="C249" s="142">
        <v>222</v>
      </c>
      <c r="D249" s="46">
        <v>50</v>
      </c>
      <c r="E249" s="46">
        <v>343</v>
      </c>
      <c r="F249" s="46">
        <v>189</v>
      </c>
      <c r="G249" s="46">
        <v>6704</v>
      </c>
      <c r="H249" s="43">
        <v>7508</v>
      </c>
      <c r="I249" s="144">
        <v>1778428.68</v>
      </c>
      <c r="J249" s="144">
        <v>424975.5</v>
      </c>
      <c r="K249" s="144">
        <v>2425527.9300000002</v>
      </c>
      <c r="L249" s="144">
        <v>2292413.13</v>
      </c>
      <c r="M249" s="144">
        <v>419469.28</v>
      </c>
      <c r="N249" s="187">
        <f>SUM(Ikärakenne[[#This Row],[Ikä 0–5]:[Ikä 16+]])</f>
        <v>7340814.5199999996</v>
      </c>
    </row>
    <row r="250" spans="1:14">
      <c r="A250" s="134">
        <v>778</v>
      </c>
      <c r="B250" s="130" t="s">
        <v>257</v>
      </c>
      <c r="C250" s="142">
        <v>291</v>
      </c>
      <c r="D250" s="46">
        <v>64</v>
      </c>
      <c r="E250" s="46">
        <v>409</v>
      </c>
      <c r="F250" s="46">
        <v>199</v>
      </c>
      <c r="G250" s="46">
        <v>5928</v>
      </c>
      <c r="H250" s="43">
        <v>6891</v>
      </c>
      <c r="I250" s="144">
        <v>2331183.54</v>
      </c>
      <c r="J250" s="144">
        <v>543968.64</v>
      </c>
      <c r="K250" s="144">
        <v>2892247.5900000003</v>
      </c>
      <c r="L250" s="144">
        <v>2413704.83</v>
      </c>
      <c r="M250" s="144">
        <v>370914.96</v>
      </c>
      <c r="N250" s="187">
        <f>SUM(Ikärakenne[[#This Row],[Ikä 0–5]:[Ikä 16+]])</f>
        <v>8552019.5600000005</v>
      </c>
    </row>
    <row r="251" spans="1:14">
      <c r="A251" s="134">
        <v>781</v>
      </c>
      <c r="B251" s="130" t="s">
        <v>258</v>
      </c>
      <c r="C251" s="142">
        <v>94</v>
      </c>
      <c r="D251" s="46">
        <v>26</v>
      </c>
      <c r="E251" s="46">
        <v>124</v>
      </c>
      <c r="F251" s="46">
        <v>80</v>
      </c>
      <c r="G251" s="46">
        <v>3260</v>
      </c>
      <c r="H251" s="43">
        <v>3584</v>
      </c>
      <c r="I251" s="144">
        <v>753028.36</v>
      </c>
      <c r="J251" s="144">
        <v>220987.26</v>
      </c>
      <c r="K251" s="144">
        <v>876867.24</v>
      </c>
      <c r="L251" s="144">
        <v>970333.6</v>
      </c>
      <c r="M251" s="144">
        <v>203978.2</v>
      </c>
      <c r="N251" s="187">
        <f>SUM(Ikärakenne[[#This Row],[Ikä 0–5]:[Ikä 16+]])</f>
        <v>3025194.66</v>
      </c>
    </row>
    <row r="252" spans="1:14">
      <c r="A252" s="134">
        <v>783</v>
      </c>
      <c r="B252" s="130" t="s">
        <v>259</v>
      </c>
      <c r="C252" s="142">
        <v>278</v>
      </c>
      <c r="D252" s="46">
        <v>55</v>
      </c>
      <c r="E252" s="46">
        <v>389</v>
      </c>
      <c r="F252" s="46">
        <v>200</v>
      </c>
      <c r="G252" s="46">
        <v>5666</v>
      </c>
      <c r="H252" s="43">
        <v>6588</v>
      </c>
      <c r="I252" s="144">
        <v>2227041.3199999998</v>
      </c>
      <c r="J252" s="144">
        <v>467473.05</v>
      </c>
      <c r="K252" s="144">
        <v>2750817.39</v>
      </c>
      <c r="L252" s="144">
        <v>2425834</v>
      </c>
      <c r="M252" s="144">
        <v>354521.62</v>
      </c>
      <c r="N252" s="187">
        <f>SUM(Ikärakenne[[#This Row],[Ikä 0–5]:[Ikä 16+]])</f>
        <v>8225687.3799999999</v>
      </c>
    </row>
    <row r="253" spans="1:14">
      <c r="A253" s="134">
        <v>785</v>
      </c>
      <c r="B253" s="130" t="s">
        <v>260</v>
      </c>
      <c r="C253" s="46">
        <v>100</v>
      </c>
      <c r="D253" s="46">
        <v>17</v>
      </c>
      <c r="E253" s="46">
        <v>123</v>
      </c>
      <c r="F253" s="46">
        <v>75</v>
      </c>
      <c r="G253" s="46">
        <v>2358</v>
      </c>
      <c r="H253" s="43">
        <v>2673</v>
      </c>
      <c r="I253" s="144">
        <v>801094</v>
      </c>
      <c r="J253" s="144">
        <v>144491.67000000001</v>
      </c>
      <c r="K253" s="144">
        <v>869795.73</v>
      </c>
      <c r="L253" s="144">
        <v>909687.75</v>
      </c>
      <c r="M253" s="144">
        <v>147540.06</v>
      </c>
      <c r="N253" s="187">
        <f>SUM(Ikärakenne[[#This Row],[Ikä 0–5]:[Ikä 16+]])</f>
        <v>2872609.21</v>
      </c>
    </row>
    <row r="254" spans="1:14">
      <c r="A254" s="134">
        <v>790</v>
      </c>
      <c r="B254" s="130" t="s">
        <v>261</v>
      </c>
      <c r="C254" s="142">
        <v>1059</v>
      </c>
      <c r="D254" s="46">
        <v>231</v>
      </c>
      <c r="E254" s="46">
        <v>1512</v>
      </c>
      <c r="F254" s="46">
        <v>837</v>
      </c>
      <c r="G254" s="46">
        <v>20359</v>
      </c>
      <c r="H254" s="43">
        <v>23998</v>
      </c>
      <c r="I254" s="144">
        <v>8483585.459999999</v>
      </c>
      <c r="J254" s="144">
        <v>1963386.81</v>
      </c>
      <c r="K254" s="144">
        <v>10692123.120000001</v>
      </c>
      <c r="L254" s="144">
        <v>10152115.290000001</v>
      </c>
      <c r="M254" s="144">
        <v>1273862.6300000001</v>
      </c>
      <c r="N254" s="187">
        <f>SUM(Ikärakenne[[#This Row],[Ikä 0–5]:[Ikä 16+]])</f>
        <v>32565073.309999999</v>
      </c>
    </row>
    <row r="255" spans="1:14">
      <c r="A255" s="134">
        <v>791</v>
      </c>
      <c r="B255" s="130" t="s">
        <v>262</v>
      </c>
      <c r="C255" s="142">
        <v>240</v>
      </c>
      <c r="D255" s="46">
        <v>56</v>
      </c>
      <c r="E255" s="46">
        <v>330</v>
      </c>
      <c r="F255" s="46">
        <v>190</v>
      </c>
      <c r="G255" s="46">
        <v>4315</v>
      </c>
      <c r="H255" s="43">
        <v>5131</v>
      </c>
      <c r="I255" s="144">
        <v>1922625.5999999999</v>
      </c>
      <c r="J255" s="144">
        <v>475972.56</v>
      </c>
      <c r="K255" s="144">
        <v>2333598.3000000003</v>
      </c>
      <c r="L255" s="144">
        <v>2304542.2999999998</v>
      </c>
      <c r="M255" s="144">
        <v>269989.55</v>
      </c>
      <c r="N255" s="187">
        <f>SUM(Ikärakenne[[#This Row],[Ikä 0–5]:[Ikä 16+]])</f>
        <v>7306728.3099999996</v>
      </c>
    </row>
    <row r="256" spans="1:14">
      <c r="A256" s="134">
        <v>831</v>
      </c>
      <c r="B256" s="130" t="s">
        <v>263</v>
      </c>
      <c r="C256" s="142">
        <v>201</v>
      </c>
      <c r="D256" s="46">
        <v>51</v>
      </c>
      <c r="E256" s="46">
        <v>308</v>
      </c>
      <c r="F256" s="46">
        <v>173</v>
      </c>
      <c r="G256" s="46">
        <v>3862</v>
      </c>
      <c r="H256" s="43">
        <v>4595</v>
      </c>
      <c r="I256" s="144">
        <v>1610198.94</v>
      </c>
      <c r="J256" s="144">
        <v>433475.01</v>
      </c>
      <c r="K256" s="144">
        <v>2178025.08</v>
      </c>
      <c r="L256" s="144">
        <v>2098346.41</v>
      </c>
      <c r="M256" s="144">
        <v>241645.34</v>
      </c>
      <c r="N256" s="187">
        <f>SUM(Ikärakenne[[#This Row],[Ikä 0–5]:[Ikä 16+]])</f>
        <v>6561690.7800000003</v>
      </c>
    </row>
    <row r="257" spans="1:14">
      <c r="A257" s="134">
        <v>832</v>
      </c>
      <c r="B257" s="130" t="s">
        <v>264</v>
      </c>
      <c r="C257" s="142">
        <v>176</v>
      </c>
      <c r="D257" s="46">
        <v>43</v>
      </c>
      <c r="E257" s="46">
        <v>263</v>
      </c>
      <c r="F257" s="46">
        <v>136</v>
      </c>
      <c r="G257" s="46">
        <v>3295</v>
      </c>
      <c r="H257" s="43">
        <v>3913</v>
      </c>
      <c r="I257" s="144">
        <v>1409925.44</v>
      </c>
      <c r="J257" s="144">
        <v>365478.93</v>
      </c>
      <c r="K257" s="144">
        <v>1859807.1300000001</v>
      </c>
      <c r="L257" s="144">
        <v>1649567.12</v>
      </c>
      <c r="M257" s="144">
        <v>206168.15</v>
      </c>
      <c r="N257" s="187">
        <f>SUM(Ikärakenne[[#This Row],[Ikä 0–5]:[Ikä 16+]])</f>
        <v>5490946.7700000005</v>
      </c>
    </row>
    <row r="258" spans="1:14">
      <c r="A258" s="134">
        <v>833</v>
      </c>
      <c r="B258" s="130" t="s">
        <v>265</v>
      </c>
      <c r="C258" s="142">
        <v>81</v>
      </c>
      <c r="D258" s="46">
        <v>9</v>
      </c>
      <c r="E258" s="46">
        <v>103</v>
      </c>
      <c r="F258" s="46">
        <v>45</v>
      </c>
      <c r="G258" s="46">
        <v>1439</v>
      </c>
      <c r="H258" s="43">
        <v>1677</v>
      </c>
      <c r="I258" s="144">
        <v>648886.14</v>
      </c>
      <c r="J258" s="144">
        <v>76495.59</v>
      </c>
      <c r="K258" s="144">
        <v>728365.53</v>
      </c>
      <c r="L258" s="144">
        <v>545812.65</v>
      </c>
      <c r="M258" s="144">
        <v>90038.23</v>
      </c>
      <c r="N258" s="187">
        <f>SUM(Ikärakenne[[#This Row],[Ikä 0–5]:[Ikä 16+]])</f>
        <v>2089598.1400000001</v>
      </c>
    </row>
    <row r="259" spans="1:14">
      <c r="A259" s="134">
        <v>834</v>
      </c>
      <c r="B259" s="130" t="s">
        <v>266</v>
      </c>
      <c r="C259" s="142">
        <v>274</v>
      </c>
      <c r="D259" s="46">
        <v>42</v>
      </c>
      <c r="E259" s="46">
        <v>386</v>
      </c>
      <c r="F259" s="46">
        <v>221</v>
      </c>
      <c r="G259" s="46">
        <v>5044</v>
      </c>
      <c r="H259" s="43">
        <v>5967</v>
      </c>
      <c r="I259" s="144">
        <v>2194997.56</v>
      </c>
      <c r="J259" s="144">
        <v>356979.42</v>
      </c>
      <c r="K259" s="144">
        <v>2729602.86</v>
      </c>
      <c r="L259" s="144">
        <v>2680546.5699999998</v>
      </c>
      <c r="M259" s="144">
        <v>315603.08</v>
      </c>
      <c r="N259" s="187">
        <f>SUM(Ikärakenne[[#This Row],[Ikä 0–5]:[Ikä 16+]])</f>
        <v>8277729.4900000002</v>
      </c>
    </row>
    <row r="260" spans="1:14">
      <c r="A260" s="134">
        <v>837</v>
      </c>
      <c r="B260" s="130" t="s">
        <v>267</v>
      </c>
      <c r="C260" s="142">
        <v>12182</v>
      </c>
      <c r="D260" s="46">
        <v>2171</v>
      </c>
      <c r="E260" s="46">
        <v>13307</v>
      </c>
      <c r="F260" s="46">
        <v>6356</v>
      </c>
      <c r="G260" s="46">
        <v>210207</v>
      </c>
      <c r="H260" s="43">
        <v>244223</v>
      </c>
      <c r="I260" s="144">
        <v>97589271.079999998</v>
      </c>
      <c r="J260" s="144">
        <v>18452436.210000001</v>
      </c>
      <c r="K260" s="144">
        <v>94100583.570000008</v>
      </c>
      <c r="L260" s="144">
        <v>77093004.519999996</v>
      </c>
      <c r="M260" s="144">
        <v>13152651.99</v>
      </c>
      <c r="N260" s="187">
        <f>SUM(Ikärakenne[[#This Row],[Ikä 0–5]:[Ikä 16+]])</f>
        <v>300387947.37</v>
      </c>
    </row>
    <row r="261" spans="1:14">
      <c r="A261" s="134">
        <v>844</v>
      </c>
      <c r="B261" s="130" t="s">
        <v>268</v>
      </c>
      <c r="C261" s="142">
        <v>45</v>
      </c>
      <c r="D261" s="46">
        <v>13</v>
      </c>
      <c r="E261" s="46">
        <v>61</v>
      </c>
      <c r="F261" s="46">
        <v>25</v>
      </c>
      <c r="G261" s="46">
        <v>1335</v>
      </c>
      <c r="H261" s="43">
        <v>1479</v>
      </c>
      <c r="I261" s="144">
        <v>360492.3</v>
      </c>
      <c r="J261" s="144">
        <v>110493.63</v>
      </c>
      <c r="K261" s="144">
        <v>431362.11</v>
      </c>
      <c r="L261" s="144">
        <v>303229.25</v>
      </c>
      <c r="M261" s="144">
        <v>83530.95</v>
      </c>
      <c r="N261" s="187">
        <f>SUM(Ikärakenne[[#This Row],[Ikä 0–5]:[Ikä 16+]])</f>
        <v>1289108.24</v>
      </c>
    </row>
    <row r="262" spans="1:14">
      <c r="A262" s="134">
        <v>845</v>
      </c>
      <c r="B262" s="130" t="s">
        <v>269</v>
      </c>
      <c r="C262" s="142">
        <v>143</v>
      </c>
      <c r="D262" s="46">
        <v>38</v>
      </c>
      <c r="E262" s="46">
        <v>199</v>
      </c>
      <c r="F262" s="46">
        <v>96</v>
      </c>
      <c r="G262" s="46">
        <v>2406</v>
      </c>
      <c r="H262" s="43">
        <v>2882</v>
      </c>
      <c r="I262" s="144">
        <v>1145564.42</v>
      </c>
      <c r="J262" s="144">
        <v>322981.38</v>
      </c>
      <c r="K262" s="144">
        <v>1407230.49</v>
      </c>
      <c r="L262" s="144">
        <v>1164400.32</v>
      </c>
      <c r="M262" s="144">
        <v>150543.42000000001</v>
      </c>
      <c r="N262" s="187">
        <f>SUM(Ikärakenne[[#This Row],[Ikä 0–5]:[Ikä 16+]])</f>
        <v>4190720.0300000003</v>
      </c>
    </row>
    <row r="263" spans="1:14">
      <c r="A263" s="134">
        <v>846</v>
      </c>
      <c r="B263" s="130" t="s">
        <v>270</v>
      </c>
      <c r="C263" s="142">
        <v>220</v>
      </c>
      <c r="D263" s="46">
        <v>39</v>
      </c>
      <c r="E263" s="46">
        <v>321</v>
      </c>
      <c r="F263" s="46">
        <v>168</v>
      </c>
      <c r="G263" s="46">
        <v>4204</v>
      </c>
      <c r="H263" s="43">
        <v>4952</v>
      </c>
      <c r="I263" s="144">
        <v>1762406.7999999998</v>
      </c>
      <c r="J263" s="144">
        <v>331480.89</v>
      </c>
      <c r="K263" s="144">
        <v>2269954.71</v>
      </c>
      <c r="L263" s="144">
        <v>2037700.56</v>
      </c>
      <c r="M263" s="144">
        <v>263044.28000000003</v>
      </c>
      <c r="N263" s="187">
        <f>SUM(Ikärakenne[[#This Row],[Ikä 0–5]:[Ikä 16+]])</f>
        <v>6664587.2400000012</v>
      </c>
    </row>
    <row r="264" spans="1:14">
      <c r="A264" s="134">
        <v>848</v>
      </c>
      <c r="B264" s="130" t="s">
        <v>271</v>
      </c>
      <c r="C264" s="142">
        <v>168</v>
      </c>
      <c r="D264" s="46">
        <v>39</v>
      </c>
      <c r="E264" s="46">
        <v>263</v>
      </c>
      <c r="F264" s="46">
        <v>125</v>
      </c>
      <c r="G264" s="46">
        <v>3646</v>
      </c>
      <c r="H264" s="43">
        <v>4241</v>
      </c>
      <c r="I264" s="144">
        <v>1345837.92</v>
      </c>
      <c r="J264" s="144">
        <v>331480.89</v>
      </c>
      <c r="K264" s="144">
        <v>1859807.1300000001</v>
      </c>
      <c r="L264" s="144">
        <v>1516146.25</v>
      </c>
      <c r="M264" s="144">
        <v>228130.22</v>
      </c>
      <c r="N264" s="187">
        <f>SUM(Ikärakenne[[#This Row],[Ikä 0–5]:[Ikä 16+]])</f>
        <v>5281402.41</v>
      </c>
    </row>
    <row r="265" spans="1:14">
      <c r="A265" s="134">
        <v>849</v>
      </c>
      <c r="B265" s="130" t="s">
        <v>272</v>
      </c>
      <c r="C265" s="142">
        <v>161</v>
      </c>
      <c r="D265" s="46">
        <v>30</v>
      </c>
      <c r="E265" s="46">
        <v>248</v>
      </c>
      <c r="F265" s="46">
        <v>127</v>
      </c>
      <c r="G265" s="46">
        <v>2372</v>
      </c>
      <c r="H265" s="43">
        <v>2938</v>
      </c>
      <c r="I265" s="144">
        <v>1289761.3399999999</v>
      </c>
      <c r="J265" s="144">
        <v>254985.30000000002</v>
      </c>
      <c r="K265" s="144">
        <v>1753734.48</v>
      </c>
      <c r="L265" s="144">
        <v>1540404.59</v>
      </c>
      <c r="M265" s="144">
        <v>148416.04</v>
      </c>
      <c r="N265" s="187">
        <f>SUM(Ikärakenne[[#This Row],[Ikä 0–5]:[Ikä 16+]])</f>
        <v>4987301.75</v>
      </c>
    </row>
    <row r="266" spans="1:14">
      <c r="A266" s="134">
        <v>850</v>
      </c>
      <c r="B266" s="130" t="s">
        <v>273</v>
      </c>
      <c r="C266" s="142">
        <v>125</v>
      </c>
      <c r="D266" s="46">
        <v>28</v>
      </c>
      <c r="E266" s="46">
        <v>225</v>
      </c>
      <c r="F266" s="46">
        <v>91</v>
      </c>
      <c r="G266" s="46">
        <v>1918</v>
      </c>
      <c r="H266" s="43">
        <v>2387</v>
      </c>
      <c r="I266" s="144">
        <v>1001367.5</v>
      </c>
      <c r="J266" s="144">
        <v>237986.28</v>
      </c>
      <c r="K266" s="144">
        <v>1591089.75</v>
      </c>
      <c r="L266" s="144">
        <v>1103754.47</v>
      </c>
      <c r="M266" s="144">
        <v>120009.26</v>
      </c>
      <c r="N266" s="187">
        <f>SUM(Ikärakenne[[#This Row],[Ikä 0–5]:[Ikä 16+]])</f>
        <v>4054207.26</v>
      </c>
    </row>
    <row r="267" spans="1:14">
      <c r="A267" s="134">
        <v>851</v>
      </c>
      <c r="B267" s="130" t="s">
        <v>274</v>
      </c>
      <c r="C267" s="142">
        <v>1199</v>
      </c>
      <c r="D267" s="46">
        <v>228</v>
      </c>
      <c r="E267" s="46">
        <v>1584</v>
      </c>
      <c r="F267" s="46">
        <v>797</v>
      </c>
      <c r="G267" s="46">
        <v>17525</v>
      </c>
      <c r="H267" s="43">
        <v>21333</v>
      </c>
      <c r="I267" s="144">
        <v>9605117.0599999987</v>
      </c>
      <c r="J267" s="144">
        <v>1937888.28</v>
      </c>
      <c r="K267" s="144">
        <v>11201271.84</v>
      </c>
      <c r="L267" s="144">
        <v>9666948.4900000002</v>
      </c>
      <c r="M267" s="144">
        <v>1096539.25</v>
      </c>
      <c r="N267" s="187">
        <f>SUM(Ikärakenne[[#This Row],[Ikä 0–5]:[Ikä 16+]])</f>
        <v>33507764.920000002</v>
      </c>
    </row>
    <row r="268" spans="1:14">
      <c r="A268" s="134">
        <v>853</v>
      </c>
      <c r="B268" s="130" t="s">
        <v>275</v>
      </c>
      <c r="C268" s="142">
        <v>9579</v>
      </c>
      <c r="D268" s="46">
        <v>1716</v>
      </c>
      <c r="E268" s="46">
        <v>9964</v>
      </c>
      <c r="F268" s="46">
        <v>4744</v>
      </c>
      <c r="G268" s="46">
        <v>169134</v>
      </c>
      <c r="H268" s="43">
        <v>195137</v>
      </c>
      <c r="I268" s="144">
        <v>76736794.25999999</v>
      </c>
      <c r="J268" s="144">
        <v>14585159.16</v>
      </c>
      <c r="K268" s="144">
        <v>70460525.640000001</v>
      </c>
      <c r="L268" s="144">
        <v>57540782.479999997</v>
      </c>
      <c r="M268" s="144">
        <v>10582714.380000001</v>
      </c>
      <c r="N268" s="187">
        <f>SUM(Ikärakenne[[#This Row],[Ikä 0–5]:[Ikä 16+]])</f>
        <v>229905975.91999999</v>
      </c>
    </row>
    <row r="269" spans="1:14">
      <c r="A269" s="134">
        <v>854</v>
      </c>
      <c r="B269" s="130" t="s">
        <v>276</v>
      </c>
      <c r="C269" s="142">
        <v>107</v>
      </c>
      <c r="D269" s="46">
        <v>28</v>
      </c>
      <c r="E269" s="46">
        <v>140</v>
      </c>
      <c r="F269" s="46">
        <v>55</v>
      </c>
      <c r="G269" s="46">
        <v>2966</v>
      </c>
      <c r="H269" s="43">
        <v>3296</v>
      </c>
      <c r="I269" s="144">
        <v>857170.58</v>
      </c>
      <c r="J269" s="144">
        <v>237986.28</v>
      </c>
      <c r="K269" s="144">
        <v>990011.4</v>
      </c>
      <c r="L269" s="144">
        <v>667104.35</v>
      </c>
      <c r="M269" s="144">
        <v>185582.62</v>
      </c>
      <c r="N269" s="187">
        <f>SUM(Ikärakenne[[#This Row],[Ikä 0–5]:[Ikä 16+]])</f>
        <v>2937855.23</v>
      </c>
    </row>
    <row r="270" spans="1:14">
      <c r="A270" s="134">
        <v>857</v>
      </c>
      <c r="B270" s="130" t="s">
        <v>277</v>
      </c>
      <c r="C270" s="142">
        <v>66</v>
      </c>
      <c r="D270" s="46">
        <v>12</v>
      </c>
      <c r="E270" s="46">
        <v>120</v>
      </c>
      <c r="F270" s="46">
        <v>61</v>
      </c>
      <c r="G270" s="46">
        <v>2161</v>
      </c>
      <c r="H270" s="43">
        <v>2420</v>
      </c>
      <c r="I270" s="144">
        <v>528722.03999999992</v>
      </c>
      <c r="J270" s="144">
        <v>101994.12</v>
      </c>
      <c r="K270" s="144">
        <v>848581.20000000007</v>
      </c>
      <c r="L270" s="144">
        <v>739879.37</v>
      </c>
      <c r="M270" s="144">
        <v>135213.76999999999</v>
      </c>
      <c r="N270" s="187">
        <f>SUM(Ikärakenne[[#This Row],[Ikä 0–5]:[Ikä 16+]])</f>
        <v>2354390.5</v>
      </c>
    </row>
    <row r="271" spans="1:14">
      <c r="A271" s="134">
        <v>858</v>
      </c>
      <c r="B271" s="130" t="s">
        <v>278</v>
      </c>
      <c r="C271" s="142">
        <v>2267</v>
      </c>
      <c r="D271" s="46">
        <v>462</v>
      </c>
      <c r="E271" s="46">
        <v>3229</v>
      </c>
      <c r="F271" s="46">
        <v>1696</v>
      </c>
      <c r="G271" s="46">
        <v>32064</v>
      </c>
      <c r="H271" s="43">
        <v>39718</v>
      </c>
      <c r="I271" s="144">
        <v>18160800.98</v>
      </c>
      <c r="J271" s="144">
        <v>3926773.62</v>
      </c>
      <c r="K271" s="144">
        <v>22833905.789999999</v>
      </c>
      <c r="L271" s="144">
        <v>20571072.32</v>
      </c>
      <c r="M271" s="144">
        <v>2006244.48</v>
      </c>
      <c r="N271" s="187">
        <f>SUM(Ikärakenne[[#This Row],[Ikä 0–5]:[Ikä 16+]])</f>
        <v>67498797.189999998</v>
      </c>
    </row>
    <row r="272" spans="1:14">
      <c r="A272" s="134">
        <v>859</v>
      </c>
      <c r="B272" s="130" t="s">
        <v>279</v>
      </c>
      <c r="C272" s="142">
        <v>624</v>
      </c>
      <c r="D272" s="46">
        <v>121</v>
      </c>
      <c r="E272" s="46">
        <v>919</v>
      </c>
      <c r="F272" s="46">
        <v>463</v>
      </c>
      <c r="G272" s="46">
        <v>4466</v>
      </c>
      <c r="H272" s="43">
        <v>6593</v>
      </c>
      <c r="I272" s="144">
        <v>4998826.5599999996</v>
      </c>
      <c r="J272" s="144">
        <v>1028440.7100000001</v>
      </c>
      <c r="K272" s="144">
        <v>6498717.6900000004</v>
      </c>
      <c r="L272" s="144">
        <v>5615805.71</v>
      </c>
      <c r="M272" s="144">
        <v>279437.62</v>
      </c>
      <c r="N272" s="187">
        <f>SUM(Ikärakenne[[#This Row],[Ikä 0–5]:[Ikä 16+]])</f>
        <v>18421228.290000003</v>
      </c>
    </row>
    <row r="273" spans="1:14">
      <c r="A273" s="134">
        <v>886</v>
      </c>
      <c r="B273" s="130" t="s">
        <v>280</v>
      </c>
      <c r="C273" s="142">
        <v>649</v>
      </c>
      <c r="D273" s="46">
        <v>132</v>
      </c>
      <c r="E273" s="46">
        <v>970</v>
      </c>
      <c r="F273" s="46">
        <v>474</v>
      </c>
      <c r="G273" s="46">
        <v>10444</v>
      </c>
      <c r="H273" s="43">
        <v>12669</v>
      </c>
      <c r="I273" s="144">
        <v>5199100.0599999996</v>
      </c>
      <c r="J273" s="144">
        <v>1121935.32</v>
      </c>
      <c r="K273" s="144">
        <v>6859364.7000000002</v>
      </c>
      <c r="L273" s="144">
        <v>5749226.5800000001</v>
      </c>
      <c r="M273" s="144">
        <v>653481.07999999996</v>
      </c>
      <c r="N273" s="187">
        <f>SUM(Ikärakenne[[#This Row],[Ikä 0–5]:[Ikä 16+]])</f>
        <v>19583107.739999998</v>
      </c>
    </row>
    <row r="274" spans="1:14">
      <c r="A274" s="134">
        <v>887</v>
      </c>
      <c r="B274" s="130" t="s">
        <v>281</v>
      </c>
      <c r="C274" s="142">
        <v>200</v>
      </c>
      <c r="D274" s="46">
        <v>45</v>
      </c>
      <c r="E274" s="46">
        <v>264</v>
      </c>
      <c r="F274" s="46">
        <v>143</v>
      </c>
      <c r="G274" s="46">
        <v>4017</v>
      </c>
      <c r="H274" s="43">
        <v>4669</v>
      </c>
      <c r="I274" s="144">
        <v>1602188</v>
      </c>
      <c r="J274" s="144">
        <v>382477.95</v>
      </c>
      <c r="K274" s="144">
        <v>1866878.6400000001</v>
      </c>
      <c r="L274" s="144">
        <v>1734471.31</v>
      </c>
      <c r="M274" s="144">
        <v>251343.69</v>
      </c>
      <c r="N274" s="187">
        <f>SUM(Ikärakenne[[#This Row],[Ikä 0–5]:[Ikä 16+]])</f>
        <v>5837359.5900000008</v>
      </c>
    </row>
    <row r="275" spans="1:14">
      <c r="A275" s="134">
        <v>889</v>
      </c>
      <c r="B275" s="130" t="s">
        <v>282</v>
      </c>
      <c r="C275" s="142">
        <v>100</v>
      </c>
      <c r="D275" s="46">
        <v>21</v>
      </c>
      <c r="E275" s="46">
        <v>189</v>
      </c>
      <c r="F275" s="46">
        <v>98</v>
      </c>
      <c r="G275" s="46">
        <v>2160</v>
      </c>
      <c r="H275" s="43">
        <v>2568</v>
      </c>
      <c r="I275" s="144">
        <v>801094</v>
      </c>
      <c r="J275" s="144">
        <v>178489.71</v>
      </c>
      <c r="K275" s="144">
        <v>1336515.3900000001</v>
      </c>
      <c r="L275" s="144">
        <v>1188658.6599999999</v>
      </c>
      <c r="M275" s="144">
        <v>135151.20000000001</v>
      </c>
      <c r="N275" s="187">
        <f>SUM(Ikärakenne[[#This Row],[Ikä 0–5]:[Ikä 16+]])</f>
        <v>3639908.96</v>
      </c>
    </row>
    <row r="276" spans="1:14">
      <c r="A276" s="134">
        <v>890</v>
      </c>
      <c r="B276" s="130" t="s">
        <v>283</v>
      </c>
      <c r="C276" s="142">
        <v>54</v>
      </c>
      <c r="D276" s="46">
        <v>12</v>
      </c>
      <c r="E276" s="46">
        <v>48</v>
      </c>
      <c r="F276" s="46">
        <v>42</v>
      </c>
      <c r="G276" s="46">
        <v>1020</v>
      </c>
      <c r="H276" s="43">
        <v>1176</v>
      </c>
      <c r="I276" s="144">
        <v>432590.75999999995</v>
      </c>
      <c r="J276" s="144">
        <v>101994.12</v>
      </c>
      <c r="K276" s="144">
        <v>339432.48</v>
      </c>
      <c r="L276" s="144">
        <v>509425.14</v>
      </c>
      <c r="M276" s="144">
        <v>63821.4</v>
      </c>
      <c r="N276" s="187">
        <f>SUM(Ikärakenne[[#This Row],[Ikä 0–5]:[Ikä 16+]])</f>
        <v>1447263.9</v>
      </c>
    </row>
    <row r="277" spans="1:14">
      <c r="A277" s="134">
        <v>892</v>
      </c>
      <c r="B277" s="130" t="s">
        <v>284</v>
      </c>
      <c r="C277" s="142">
        <v>319</v>
      </c>
      <c r="D277" s="46">
        <v>62</v>
      </c>
      <c r="E277" s="46">
        <v>410</v>
      </c>
      <c r="F277" s="46">
        <v>177</v>
      </c>
      <c r="G277" s="46">
        <v>2666</v>
      </c>
      <c r="H277" s="43">
        <v>3634</v>
      </c>
      <c r="I277" s="144">
        <v>2555489.86</v>
      </c>
      <c r="J277" s="144">
        <v>526969.62</v>
      </c>
      <c r="K277" s="144">
        <v>2899319.1</v>
      </c>
      <c r="L277" s="144">
        <v>2146863.09</v>
      </c>
      <c r="M277" s="144">
        <v>166811.62</v>
      </c>
      <c r="N277" s="187">
        <f>SUM(Ikärakenne[[#This Row],[Ikä 0–5]:[Ikä 16+]])</f>
        <v>8295453.29</v>
      </c>
    </row>
    <row r="278" spans="1:14">
      <c r="A278" s="134">
        <v>893</v>
      </c>
      <c r="B278" s="130" t="s">
        <v>285</v>
      </c>
      <c r="C278" s="142">
        <v>464</v>
      </c>
      <c r="D278" s="46">
        <v>105</v>
      </c>
      <c r="E278" s="46">
        <v>571</v>
      </c>
      <c r="F278" s="46">
        <v>322</v>
      </c>
      <c r="G278" s="46">
        <v>6035</v>
      </c>
      <c r="H278" s="43">
        <v>7497</v>
      </c>
      <c r="I278" s="144">
        <v>3717076.1599999997</v>
      </c>
      <c r="J278" s="144">
        <v>892448.55</v>
      </c>
      <c r="K278" s="144">
        <v>4037832.21</v>
      </c>
      <c r="L278" s="144">
        <v>3905592.74</v>
      </c>
      <c r="M278" s="144">
        <v>377609.95</v>
      </c>
      <c r="N278" s="187">
        <f>SUM(Ikärakenne[[#This Row],[Ikä 0–5]:[Ikä 16+]])</f>
        <v>12930559.609999999</v>
      </c>
    </row>
    <row r="279" spans="1:14">
      <c r="A279" s="134">
        <v>895</v>
      </c>
      <c r="B279" s="130" t="s">
        <v>286</v>
      </c>
      <c r="C279" s="142">
        <v>682</v>
      </c>
      <c r="D279" s="46">
        <v>146</v>
      </c>
      <c r="E279" s="46">
        <v>897</v>
      </c>
      <c r="F279" s="46">
        <v>463</v>
      </c>
      <c r="G279" s="46">
        <v>13275</v>
      </c>
      <c r="H279" s="43">
        <v>15463</v>
      </c>
      <c r="I279" s="144">
        <v>5463461.0800000001</v>
      </c>
      <c r="J279" s="144">
        <v>1240928.46</v>
      </c>
      <c r="K279" s="144">
        <v>6343144.4699999997</v>
      </c>
      <c r="L279" s="144">
        <v>5615805.71</v>
      </c>
      <c r="M279" s="144">
        <v>830616.75</v>
      </c>
      <c r="N279" s="187">
        <f>SUM(Ikärakenne[[#This Row],[Ikä 0–5]:[Ikä 16+]])</f>
        <v>19493956.469999999</v>
      </c>
    </row>
    <row r="280" spans="1:14">
      <c r="A280" s="134">
        <v>905</v>
      </c>
      <c r="B280" s="130" t="s">
        <v>287</v>
      </c>
      <c r="C280" s="142">
        <v>3546</v>
      </c>
      <c r="D280" s="46">
        <v>676</v>
      </c>
      <c r="E280" s="46">
        <v>4289</v>
      </c>
      <c r="F280" s="46">
        <v>2173</v>
      </c>
      <c r="G280" s="46">
        <v>56931</v>
      </c>
      <c r="H280" s="43">
        <v>67615</v>
      </c>
      <c r="I280" s="144">
        <v>28406793.239999998</v>
      </c>
      <c r="J280" s="144">
        <v>5745668.7599999998</v>
      </c>
      <c r="K280" s="144">
        <v>30329706.390000001</v>
      </c>
      <c r="L280" s="144">
        <v>26356686.41</v>
      </c>
      <c r="M280" s="144">
        <v>3562172.67</v>
      </c>
      <c r="N280" s="187">
        <f>SUM(Ikärakenne[[#This Row],[Ikä 0–5]:[Ikä 16+]])</f>
        <v>94401027.469999999</v>
      </c>
    </row>
    <row r="281" spans="1:14">
      <c r="A281" s="134">
        <v>908</v>
      </c>
      <c r="B281" s="130" t="s">
        <v>288</v>
      </c>
      <c r="C281" s="142">
        <v>970</v>
      </c>
      <c r="D281" s="46">
        <v>193</v>
      </c>
      <c r="E281" s="46">
        <v>1487</v>
      </c>
      <c r="F281" s="46">
        <v>750</v>
      </c>
      <c r="G281" s="46">
        <v>17295</v>
      </c>
      <c r="H281" s="43">
        <v>20695</v>
      </c>
      <c r="I281" s="144">
        <v>7770611.7999999998</v>
      </c>
      <c r="J281" s="144">
        <v>1640405.43</v>
      </c>
      <c r="K281" s="144">
        <v>10515335.370000001</v>
      </c>
      <c r="L281" s="144">
        <v>9096877.5</v>
      </c>
      <c r="M281" s="144">
        <v>1082148.1499999999</v>
      </c>
      <c r="N281" s="187">
        <f>SUM(Ikärakenne[[#This Row],[Ikä 0–5]:[Ikä 16+]])</f>
        <v>30105378.25</v>
      </c>
    </row>
    <row r="282" spans="1:14">
      <c r="A282" s="134">
        <v>915</v>
      </c>
      <c r="B282" s="130" t="s">
        <v>289</v>
      </c>
      <c r="C282" s="142">
        <v>735</v>
      </c>
      <c r="D282" s="46">
        <v>160</v>
      </c>
      <c r="E282" s="46">
        <v>1061</v>
      </c>
      <c r="F282" s="46">
        <v>583</v>
      </c>
      <c r="G282" s="46">
        <v>17434</v>
      </c>
      <c r="H282" s="43">
        <v>19973</v>
      </c>
      <c r="I282" s="144">
        <v>5888040.8999999994</v>
      </c>
      <c r="J282" s="144">
        <v>1359921.6</v>
      </c>
      <c r="K282" s="144">
        <v>7502872.1100000003</v>
      </c>
      <c r="L282" s="144">
        <v>7071306.1100000003</v>
      </c>
      <c r="M282" s="144">
        <v>1090845.3800000001</v>
      </c>
      <c r="N282" s="187">
        <f>SUM(Ikärakenne[[#This Row],[Ikä 0–5]:[Ikä 16+]])</f>
        <v>22912986.099999998</v>
      </c>
    </row>
    <row r="283" spans="1:14">
      <c r="A283" s="134">
        <v>918</v>
      </c>
      <c r="B283" s="130" t="s">
        <v>290</v>
      </c>
      <c r="C283" s="142">
        <v>123</v>
      </c>
      <c r="D283" s="46">
        <v>18</v>
      </c>
      <c r="E283" s="46">
        <v>146</v>
      </c>
      <c r="F283" s="46">
        <v>69</v>
      </c>
      <c r="G283" s="46">
        <v>1915</v>
      </c>
      <c r="H283" s="43">
        <v>2271</v>
      </c>
      <c r="I283" s="144">
        <v>985345.62</v>
      </c>
      <c r="J283" s="144">
        <v>152991.18</v>
      </c>
      <c r="K283" s="144">
        <v>1032440.4600000001</v>
      </c>
      <c r="L283" s="144">
        <v>836912.73</v>
      </c>
      <c r="M283" s="144">
        <v>119821.55</v>
      </c>
      <c r="N283" s="187">
        <f>SUM(Ikärakenne[[#This Row],[Ikä 0–5]:[Ikä 16+]])</f>
        <v>3127511.54</v>
      </c>
    </row>
    <row r="284" spans="1:14">
      <c r="A284" s="134">
        <v>921</v>
      </c>
      <c r="B284" s="130" t="s">
        <v>291</v>
      </c>
      <c r="C284" s="142">
        <v>47</v>
      </c>
      <c r="D284" s="46">
        <v>15</v>
      </c>
      <c r="E284" s="46">
        <v>77</v>
      </c>
      <c r="F284" s="46">
        <v>51</v>
      </c>
      <c r="G284" s="46">
        <v>1751</v>
      </c>
      <c r="H284" s="43">
        <v>1941</v>
      </c>
      <c r="I284" s="144">
        <v>376514.18</v>
      </c>
      <c r="J284" s="144">
        <v>127492.65000000001</v>
      </c>
      <c r="K284" s="144">
        <v>544506.27</v>
      </c>
      <c r="L284" s="144">
        <v>618587.67000000004</v>
      </c>
      <c r="M284" s="144">
        <v>109560.07</v>
      </c>
      <c r="N284" s="187">
        <f>SUM(Ikärakenne[[#This Row],[Ikä 0–5]:[Ikä 16+]])</f>
        <v>1776660.84</v>
      </c>
    </row>
    <row r="285" spans="1:14">
      <c r="A285" s="134">
        <v>922</v>
      </c>
      <c r="B285" s="130" t="s">
        <v>292</v>
      </c>
      <c r="C285" s="142">
        <v>257</v>
      </c>
      <c r="D285" s="46">
        <v>56</v>
      </c>
      <c r="E285" s="46">
        <v>406</v>
      </c>
      <c r="F285" s="46">
        <v>204</v>
      </c>
      <c r="G285" s="46">
        <v>3521</v>
      </c>
      <c r="H285" s="43">
        <v>4444</v>
      </c>
      <c r="I285" s="144">
        <v>2058811.5799999998</v>
      </c>
      <c r="J285" s="144">
        <v>475972.56</v>
      </c>
      <c r="K285" s="144">
        <v>2871033.06</v>
      </c>
      <c r="L285" s="144">
        <v>2474350.6800000002</v>
      </c>
      <c r="M285" s="144">
        <v>220308.97</v>
      </c>
      <c r="N285" s="187">
        <f>SUM(Ikärakenne[[#This Row],[Ikä 0–5]:[Ikä 16+]])</f>
        <v>8100476.8499999987</v>
      </c>
    </row>
    <row r="286" spans="1:14">
      <c r="A286" s="134">
        <v>924</v>
      </c>
      <c r="B286" s="130" t="s">
        <v>293</v>
      </c>
      <c r="C286" s="142">
        <v>130</v>
      </c>
      <c r="D286" s="46">
        <v>28</v>
      </c>
      <c r="E286" s="46">
        <v>223</v>
      </c>
      <c r="F286" s="46">
        <v>118</v>
      </c>
      <c r="G286" s="46">
        <v>2505</v>
      </c>
      <c r="H286" s="43">
        <v>3004</v>
      </c>
      <c r="I286" s="144">
        <v>1041422.2</v>
      </c>
      <c r="J286" s="144">
        <v>237986.28</v>
      </c>
      <c r="K286" s="144">
        <v>1576946.73</v>
      </c>
      <c r="L286" s="144">
        <v>1431242.06</v>
      </c>
      <c r="M286" s="144">
        <v>156737.85</v>
      </c>
      <c r="N286" s="187">
        <f>SUM(Ikärakenne[[#This Row],[Ikä 0–5]:[Ikä 16+]])</f>
        <v>4444335.1199999992</v>
      </c>
    </row>
    <row r="287" spans="1:14">
      <c r="A287" s="134">
        <v>925</v>
      </c>
      <c r="B287" s="130" t="s">
        <v>294</v>
      </c>
      <c r="C287" s="142">
        <v>152</v>
      </c>
      <c r="D287" s="46">
        <v>30</v>
      </c>
      <c r="E287" s="46">
        <v>259</v>
      </c>
      <c r="F287" s="46">
        <v>104</v>
      </c>
      <c r="G287" s="46">
        <v>2945</v>
      </c>
      <c r="H287" s="43">
        <v>3490</v>
      </c>
      <c r="I287" s="144">
        <v>1217662.8799999999</v>
      </c>
      <c r="J287" s="144">
        <v>254985.30000000002</v>
      </c>
      <c r="K287" s="144">
        <v>1831521.09</v>
      </c>
      <c r="L287" s="144">
        <v>1261433.68</v>
      </c>
      <c r="M287" s="144">
        <v>184268.65</v>
      </c>
      <c r="N287" s="187">
        <f>SUM(Ikärakenne[[#This Row],[Ikä 0–5]:[Ikä 16+]])</f>
        <v>4749871.6000000006</v>
      </c>
    </row>
    <row r="288" spans="1:14">
      <c r="A288" s="134">
        <v>927</v>
      </c>
      <c r="B288" s="130" t="s">
        <v>295</v>
      </c>
      <c r="C288" s="142">
        <v>1680</v>
      </c>
      <c r="D288" s="46">
        <v>311</v>
      </c>
      <c r="E288" s="46">
        <v>2362</v>
      </c>
      <c r="F288" s="46">
        <v>1302</v>
      </c>
      <c r="G288" s="46">
        <v>23584</v>
      </c>
      <c r="H288" s="43">
        <v>29239</v>
      </c>
      <c r="I288" s="144">
        <v>13458379.199999999</v>
      </c>
      <c r="J288" s="144">
        <v>2643347.61</v>
      </c>
      <c r="K288" s="144">
        <v>16702906.620000001</v>
      </c>
      <c r="L288" s="144">
        <v>15792179.34</v>
      </c>
      <c r="M288" s="144">
        <v>1475650.8800000001</v>
      </c>
      <c r="N288" s="187">
        <f>SUM(Ikärakenne[[#This Row],[Ikä 0–5]:[Ikä 16+]])</f>
        <v>50072463.649999999</v>
      </c>
    </row>
    <row r="289" spans="1:14">
      <c r="A289" s="134">
        <v>931</v>
      </c>
      <c r="B289" s="130" t="s">
        <v>296</v>
      </c>
      <c r="C289" s="142">
        <v>264</v>
      </c>
      <c r="D289" s="46">
        <v>38</v>
      </c>
      <c r="E289" s="46">
        <v>309</v>
      </c>
      <c r="F289" s="46">
        <v>151</v>
      </c>
      <c r="G289" s="46">
        <v>5308</v>
      </c>
      <c r="H289" s="43">
        <v>6070</v>
      </c>
      <c r="I289" s="144">
        <v>2114888.1599999997</v>
      </c>
      <c r="J289" s="144">
        <v>322981.38</v>
      </c>
      <c r="K289" s="144">
        <v>2185096.59</v>
      </c>
      <c r="L289" s="144">
        <v>1831504.67</v>
      </c>
      <c r="M289" s="144">
        <v>332121.56</v>
      </c>
      <c r="N289" s="187">
        <f>SUM(Ikärakenne[[#This Row],[Ikä 0–5]:[Ikä 16+]])</f>
        <v>6786592.3599999985</v>
      </c>
    </row>
    <row r="290" spans="1:14">
      <c r="A290" s="134">
        <v>934</v>
      </c>
      <c r="B290" s="130" t="s">
        <v>297</v>
      </c>
      <c r="C290" s="142">
        <v>94</v>
      </c>
      <c r="D290" s="46">
        <v>29</v>
      </c>
      <c r="E290" s="46">
        <v>185</v>
      </c>
      <c r="F290" s="46">
        <v>95</v>
      </c>
      <c r="G290" s="46">
        <v>2353</v>
      </c>
      <c r="H290" s="43">
        <v>2756</v>
      </c>
      <c r="I290" s="144">
        <v>753028.36</v>
      </c>
      <c r="J290" s="144">
        <v>246485.79</v>
      </c>
      <c r="K290" s="144">
        <v>1308229.3500000001</v>
      </c>
      <c r="L290" s="144">
        <v>1152271.1499999999</v>
      </c>
      <c r="M290" s="144">
        <v>147227.21</v>
      </c>
      <c r="N290" s="187">
        <f>SUM(Ikärakenne[[#This Row],[Ikä 0–5]:[Ikä 16+]])</f>
        <v>3607241.86</v>
      </c>
    </row>
    <row r="291" spans="1:14">
      <c r="A291" s="134">
        <v>935</v>
      </c>
      <c r="B291" s="130" t="s">
        <v>298</v>
      </c>
      <c r="C291" s="142">
        <v>98</v>
      </c>
      <c r="D291" s="46">
        <v>23</v>
      </c>
      <c r="E291" s="46">
        <v>174</v>
      </c>
      <c r="F291" s="46">
        <v>88</v>
      </c>
      <c r="G291" s="46">
        <v>2657</v>
      </c>
      <c r="H291" s="43">
        <v>3040</v>
      </c>
      <c r="I291" s="144">
        <v>785072.12</v>
      </c>
      <c r="J291" s="144">
        <v>195488.73</v>
      </c>
      <c r="K291" s="144">
        <v>1230442.74</v>
      </c>
      <c r="L291" s="144">
        <v>1067366.96</v>
      </c>
      <c r="M291" s="144">
        <v>166248.49</v>
      </c>
      <c r="N291" s="187">
        <f>SUM(Ikärakenne[[#This Row],[Ikä 0–5]:[Ikä 16+]])</f>
        <v>3444619.04</v>
      </c>
    </row>
    <row r="292" spans="1:14">
      <c r="A292" s="134">
        <v>936</v>
      </c>
      <c r="B292" s="130" t="s">
        <v>299</v>
      </c>
      <c r="C292" s="142">
        <v>244</v>
      </c>
      <c r="D292" s="46">
        <v>48</v>
      </c>
      <c r="E292" s="46">
        <v>353</v>
      </c>
      <c r="F292" s="46">
        <v>184</v>
      </c>
      <c r="G292" s="46">
        <v>5636</v>
      </c>
      <c r="H292" s="43">
        <v>6465</v>
      </c>
      <c r="I292" s="144">
        <v>1954669.3599999999</v>
      </c>
      <c r="J292" s="144">
        <v>407976.48</v>
      </c>
      <c r="K292" s="144">
        <v>2496243.0300000003</v>
      </c>
      <c r="L292" s="144">
        <v>2231767.2799999998</v>
      </c>
      <c r="M292" s="144">
        <v>352644.52</v>
      </c>
      <c r="N292" s="187">
        <f>SUM(Ikärakenne[[#This Row],[Ikä 0–5]:[Ikä 16+]])</f>
        <v>7443300.6699999999</v>
      </c>
    </row>
    <row r="293" spans="1:14">
      <c r="A293" s="134">
        <v>946</v>
      </c>
      <c r="B293" s="130" t="s">
        <v>300</v>
      </c>
      <c r="C293" s="142">
        <v>386</v>
      </c>
      <c r="D293" s="46">
        <v>82</v>
      </c>
      <c r="E293" s="46">
        <v>486</v>
      </c>
      <c r="F293" s="46">
        <v>221</v>
      </c>
      <c r="G293" s="46">
        <v>5201</v>
      </c>
      <c r="H293" s="43">
        <v>6376</v>
      </c>
      <c r="I293" s="144">
        <v>3092222.84</v>
      </c>
      <c r="J293" s="144">
        <v>696959.82000000007</v>
      </c>
      <c r="K293" s="144">
        <v>3436753.8600000003</v>
      </c>
      <c r="L293" s="144">
        <v>2680546.5699999998</v>
      </c>
      <c r="M293" s="144">
        <v>325426.57</v>
      </c>
      <c r="N293" s="187">
        <f>SUM(Ikärakenne[[#This Row],[Ikä 0–5]:[Ikä 16+]])</f>
        <v>10231909.66</v>
      </c>
    </row>
    <row r="294" spans="1:14">
      <c r="A294" s="134">
        <v>976</v>
      </c>
      <c r="B294" s="130" t="s">
        <v>301</v>
      </c>
      <c r="C294" s="142">
        <v>110</v>
      </c>
      <c r="D294" s="46">
        <v>24</v>
      </c>
      <c r="E294" s="46">
        <v>192</v>
      </c>
      <c r="F294" s="46">
        <v>87</v>
      </c>
      <c r="G294" s="46">
        <v>3417</v>
      </c>
      <c r="H294" s="43">
        <v>3830</v>
      </c>
      <c r="I294" s="144">
        <v>881203.39999999991</v>
      </c>
      <c r="J294" s="144">
        <v>203988.24</v>
      </c>
      <c r="K294" s="144">
        <v>1357729.92</v>
      </c>
      <c r="L294" s="144">
        <v>1055237.79</v>
      </c>
      <c r="M294" s="144">
        <v>213801.69</v>
      </c>
      <c r="N294" s="187">
        <f>SUM(Ikärakenne[[#This Row],[Ikä 0–5]:[Ikä 16+]])</f>
        <v>3711961.0399999996</v>
      </c>
    </row>
    <row r="295" spans="1:14">
      <c r="A295" s="134">
        <v>977</v>
      </c>
      <c r="B295" s="130" t="s">
        <v>302</v>
      </c>
      <c r="C295" s="142">
        <v>1105</v>
      </c>
      <c r="D295" s="46">
        <v>223</v>
      </c>
      <c r="E295" s="46">
        <v>1430</v>
      </c>
      <c r="F295" s="46">
        <v>637</v>
      </c>
      <c r="G295" s="46">
        <v>11962</v>
      </c>
      <c r="H295" s="43">
        <v>15357</v>
      </c>
      <c r="I295" s="144">
        <v>8852088.6999999993</v>
      </c>
      <c r="J295" s="144">
        <v>1895390.73</v>
      </c>
      <c r="K295" s="144">
        <v>10112259.300000001</v>
      </c>
      <c r="L295" s="144">
        <v>7726281.29</v>
      </c>
      <c r="M295" s="144">
        <v>748462.34</v>
      </c>
      <c r="N295" s="187">
        <f>SUM(Ikärakenne[[#This Row],[Ikä 0–5]:[Ikä 16+]])</f>
        <v>29334482.359999999</v>
      </c>
    </row>
    <row r="296" spans="1:14">
      <c r="A296" s="134">
        <v>980</v>
      </c>
      <c r="B296" s="130" t="s">
        <v>303</v>
      </c>
      <c r="C296" s="142">
        <v>2302</v>
      </c>
      <c r="D296" s="46">
        <v>494</v>
      </c>
      <c r="E296" s="46">
        <v>3102</v>
      </c>
      <c r="F296" s="46">
        <v>1468</v>
      </c>
      <c r="G296" s="46">
        <v>26167</v>
      </c>
      <c r="H296" s="43">
        <v>33533</v>
      </c>
      <c r="I296" s="144">
        <v>18441183.879999999</v>
      </c>
      <c r="J296" s="144">
        <v>4198757.9400000004</v>
      </c>
      <c r="K296" s="144">
        <v>21935824.02</v>
      </c>
      <c r="L296" s="144">
        <v>17805621.559999999</v>
      </c>
      <c r="M296" s="144">
        <v>1637269.19</v>
      </c>
      <c r="N296" s="187">
        <f>SUM(Ikärakenne[[#This Row],[Ikä 0–5]:[Ikä 16+]])</f>
        <v>64018656.590000004</v>
      </c>
    </row>
    <row r="297" spans="1:14">
      <c r="A297" s="134">
        <v>981</v>
      </c>
      <c r="B297" s="130" t="s">
        <v>304</v>
      </c>
      <c r="C297" s="142">
        <v>80</v>
      </c>
      <c r="D297" s="46">
        <v>18</v>
      </c>
      <c r="E297" s="46">
        <v>114</v>
      </c>
      <c r="F297" s="46">
        <v>87</v>
      </c>
      <c r="G297" s="46">
        <v>1983</v>
      </c>
      <c r="H297" s="43">
        <v>2282</v>
      </c>
      <c r="I297" s="144">
        <v>640875.19999999995</v>
      </c>
      <c r="J297" s="144">
        <v>152991.18</v>
      </c>
      <c r="K297" s="144">
        <v>806152.14</v>
      </c>
      <c r="L297" s="144">
        <v>1055237.79</v>
      </c>
      <c r="M297" s="144">
        <v>124076.31</v>
      </c>
      <c r="N297" s="187">
        <f>SUM(Ikärakenne[[#This Row],[Ikä 0–5]:[Ikä 16+]])</f>
        <v>2779332.62</v>
      </c>
    </row>
    <row r="298" spans="1:14">
      <c r="A298" s="134">
        <v>989</v>
      </c>
      <c r="B298" s="130" t="s">
        <v>305</v>
      </c>
      <c r="C298" s="142">
        <v>230</v>
      </c>
      <c r="D298" s="46">
        <v>42</v>
      </c>
      <c r="E298" s="46">
        <v>313</v>
      </c>
      <c r="F298" s="46">
        <v>212</v>
      </c>
      <c r="G298" s="46">
        <v>4687</v>
      </c>
      <c r="H298" s="43">
        <v>5484</v>
      </c>
      <c r="I298" s="144">
        <v>1842516.2</v>
      </c>
      <c r="J298" s="144">
        <v>356979.42</v>
      </c>
      <c r="K298" s="144">
        <v>2213382.63</v>
      </c>
      <c r="L298" s="144">
        <v>2571384.04</v>
      </c>
      <c r="M298" s="144">
        <v>293265.59000000003</v>
      </c>
      <c r="N298" s="187">
        <f>SUM(Ikärakenne[[#This Row],[Ikä 0–5]:[Ikä 16+]])</f>
        <v>7277527.8799999999</v>
      </c>
    </row>
    <row r="299" spans="1:14">
      <c r="A299" s="134">
        <v>992</v>
      </c>
      <c r="B299" s="130" t="s">
        <v>306</v>
      </c>
      <c r="C299" s="142">
        <v>841</v>
      </c>
      <c r="D299" s="46">
        <v>175</v>
      </c>
      <c r="E299" s="46">
        <v>1252</v>
      </c>
      <c r="F299" s="46">
        <v>700</v>
      </c>
      <c r="G299" s="46">
        <v>15350</v>
      </c>
      <c r="H299" s="43">
        <v>18318</v>
      </c>
      <c r="I299" s="144">
        <v>6737200.54</v>
      </c>
      <c r="J299" s="144">
        <v>1487414.25</v>
      </c>
      <c r="K299" s="144">
        <v>8853530.5199999996</v>
      </c>
      <c r="L299" s="144">
        <v>8490419</v>
      </c>
      <c r="M299" s="144">
        <v>960449.5</v>
      </c>
      <c r="N299" s="187">
        <f>SUM(Ikärakenne[[#This Row],[Ikä 0–5]:[Ikä 16+]])</f>
        <v>26529013.809999999</v>
      </c>
    </row>
    <row r="303" spans="1:14">
      <c r="C303" s="139"/>
    </row>
    <row r="304" spans="1:14">
      <c r="C304" s="46"/>
      <c r="D304" s="46"/>
      <c r="E304" s="46"/>
      <c r="F304" s="46"/>
      <c r="G304" s="46"/>
    </row>
    <row r="305" spans="3:7">
      <c r="C305" s="139"/>
    </row>
    <row r="306" spans="3:7">
      <c r="C306" s="46"/>
      <c r="D306" s="46"/>
      <c r="E306" s="46"/>
      <c r="F306" s="46"/>
      <c r="G306" s="46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5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20" style="95" customWidth="1"/>
    <col min="2" max="2" width="23.625" style="160" customWidth="1"/>
    <col min="3" max="3" width="17.5" style="146" customWidth="1"/>
    <col min="4" max="4" width="12.625" style="139" customWidth="1"/>
    <col min="5" max="5" width="10.375" style="139" customWidth="1"/>
    <col min="6" max="6" width="15.125" style="47" customWidth="1"/>
    <col min="7" max="7" width="18.875" style="162" customWidth="1"/>
    <col min="8" max="8" width="13" style="162" bestFit="1" customWidth="1"/>
    <col min="9" max="9" width="18.125" style="164" bestFit="1" customWidth="1"/>
    <col min="10" max="10" width="17.625" style="15" customWidth="1"/>
    <col min="11" max="11" width="16.125" style="47" customWidth="1"/>
    <col min="12" max="12" width="14.875" style="107" bestFit="1" customWidth="1"/>
    <col min="13" max="13" width="18.625" style="162" customWidth="1"/>
    <col min="14" max="14" width="16.125" style="162" customWidth="1"/>
    <col min="15" max="15" width="19.125" style="162" bestFit="1" customWidth="1"/>
    <col min="16" max="16" width="17.625" style="47" customWidth="1"/>
    <col min="17" max="17" width="15.125" style="47" customWidth="1"/>
    <col min="18" max="18" width="16.625" style="167" customWidth="1"/>
    <col min="19" max="19" width="18.375" style="95" customWidth="1"/>
    <col min="20" max="20" width="17.875" style="175" customWidth="1"/>
    <col min="21" max="21" width="17.625" style="38" bestFit="1" customWidth="1"/>
    <col min="22" max="22" width="28.625" style="38" customWidth="1"/>
    <col min="23" max="23" width="26.875" style="38" customWidth="1"/>
    <col min="24" max="24" width="17.125" style="38" bestFit="1" customWidth="1"/>
    <col min="25" max="25" width="15.375" style="38" bestFit="1" customWidth="1"/>
    <col min="26" max="26" width="11.125" style="38" bestFit="1" customWidth="1"/>
    <col min="27" max="27" width="20.125" style="168" bestFit="1" customWidth="1"/>
    <col min="28" max="28" width="17.125" style="38" bestFit="1" customWidth="1"/>
    <col min="29" max="29" width="18.625" style="38" bestFit="1" customWidth="1"/>
    <col min="30" max="30" width="16" style="28" bestFit="1" customWidth="1"/>
  </cols>
  <sheetData>
    <row r="1" spans="1:32" ht="23.25">
      <c r="A1" s="325" t="s">
        <v>727</v>
      </c>
      <c r="D1" s="161"/>
      <c r="E1" s="396"/>
      <c r="F1" s="163"/>
      <c r="H1" s="163"/>
      <c r="R1" s="15"/>
      <c r="AD1" s="173"/>
      <c r="AF1" s="108"/>
    </row>
    <row r="2" spans="1:32">
      <c r="A2" s="160" t="s">
        <v>372</v>
      </c>
      <c r="C2" s="165"/>
      <c r="D2" s="166"/>
      <c r="E2" s="166"/>
      <c r="AD2" s="173"/>
    </row>
    <row r="3" spans="1:32">
      <c r="A3" s="328" t="s">
        <v>1</v>
      </c>
      <c r="B3" s="329">
        <f>COUNT(C13:C305)</f>
        <v>293</v>
      </c>
      <c r="E3" s="169"/>
      <c r="H3" s="170"/>
      <c r="I3" s="169"/>
      <c r="J3" s="169"/>
      <c r="K3" s="169"/>
      <c r="O3" s="171"/>
      <c r="P3" s="171"/>
      <c r="Q3" s="171"/>
      <c r="R3" s="136"/>
      <c r="S3" s="182"/>
      <c r="T3" s="347"/>
      <c r="U3" s="169"/>
      <c r="V3" s="169"/>
      <c r="W3" s="169"/>
      <c r="X3" s="169"/>
      <c r="Y3" s="169"/>
      <c r="Z3" s="169"/>
      <c r="AA3" s="169"/>
      <c r="AB3" s="169"/>
      <c r="AC3" s="197"/>
      <c r="AD3" s="173"/>
    </row>
    <row r="4" spans="1:32">
      <c r="A4" s="160" t="s">
        <v>681</v>
      </c>
      <c r="B4" s="160" t="s">
        <v>692</v>
      </c>
      <c r="F4" s="139"/>
      <c r="H4" s="170"/>
      <c r="J4" s="28"/>
      <c r="T4" s="362"/>
      <c r="U4" s="198"/>
      <c r="V4" s="198"/>
      <c r="W4" s="198"/>
      <c r="X4" s="198"/>
      <c r="Y4" s="198"/>
      <c r="Z4" s="198"/>
      <c r="AA4" s="198"/>
      <c r="AD4" s="173"/>
    </row>
    <row r="5" spans="1:32" ht="29.25">
      <c r="A5" s="95" t="s">
        <v>682</v>
      </c>
      <c r="B5" s="95" t="s">
        <v>688</v>
      </c>
      <c r="E5" s="47"/>
      <c r="G5" s="155"/>
      <c r="H5" s="155"/>
      <c r="I5" s="173"/>
      <c r="L5" s="169"/>
      <c r="M5" s="169"/>
      <c r="N5" s="169"/>
      <c r="O5" s="169"/>
      <c r="P5" s="169"/>
      <c r="Q5" s="169"/>
      <c r="R5" s="169"/>
      <c r="S5" s="169"/>
      <c r="T5" s="363" t="s">
        <v>667</v>
      </c>
      <c r="U5" s="227" t="s">
        <v>694</v>
      </c>
      <c r="V5" s="227" t="s">
        <v>695</v>
      </c>
      <c r="W5" s="227" t="s">
        <v>668</v>
      </c>
      <c r="X5" s="227" t="s">
        <v>669</v>
      </c>
      <c r="Y5" s="227" t="s">
        <v>377</v>
      </c>
      <c r="Z5" s="228" t="s">
        <v>670</v>
      </c>
      <c r="AA5" s="227" t="s">
        <v>671</v>
      </c>
      <c r="AC5" s="172"/>
      <c r="AD5" s="173"/>
    </row>
    <row r="6" spans="1:32">
      <c r="A6" s="95" t="s">
        <v>683</v>
      </c>
      <c r="B6" s="95" t="s">
        <v>689</v>
      </c>
      <c r="G6" s="155"/>
      <c r="H6" s="155"/>
      <c r="I6" s="173"/>
      <c r="L6" s="140"/>
      <c r="M6" s="155"/>
      <c r="N6" s="155"/>
      <c r="O6" s="155"/>
      <c r="R6" s="174"/>
      <c r="S6" s="177"/>
      <c r="T6" s="334">
        <v>67.78</v>
      </c>
      <c r="U6" s="335">
        <v>287.68</v>
      </c>
      <c r="V6" s="335">
        <v>287.68</v>
      </c>
      <c r="W6" s="335">
        <v>1680.57</v>
      </c>
      <c r="X6" s="335">
        <v>40.64</v>
      </c>
      <c r="Y6" s="335">
        <v>395.97</v>
      </c>
      <c r="Z6" s="335">
        <v>289.64999999999998</v>
      </c>
      <c r="AA6" s="335">
        <v>27.82</v>
      </c>
      <c r="AC6" s="176"/>
      <c r="AD6" s="359"/>
    </row>
    <row r="7" spans="1:32">
      <c r="A7" s="95" t="s">
        <v>684</v>
      </c>
      <c r="B7" s="180" t="s">
        <v>690</v>
      </c>
      <c r="E7" s="47"/>
      <c r="I7" s="173"/>
      <c r="L7" s="47"/>
      <c r="M7" s="155"/>
      <c r="S7" s="155"/>
      <c r="AD7" s="176"/>
    </row>
    <row r="8" spans="1:32" s="158" customFormat="1">
      <c r="A8" s="95" t="s">
        <v>685</v>
      </c>
      <c r="B8" s="181" t="s">
        <v>691</v>
      </c>
      <c r="C8" s="351"/>
      <c r="D8" s="351"/>
      <c r="E8" s="351"/>
      <c r="F8" s="351"/>
      <c r="G8" s="351"/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47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59"/>
    </row>
    <row r="9" spans="1:32" s="158" customFormat="1" ht="14.25">
      <c r="A9" s="200"/>
      <c r="B9" s="201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1"/>
      <c r="O9" s="190"/>
      <c r="P9" s="190"/>
      <c r="Q9" s="190"/>
      <c r="R9" s="192"/>
      <c r="S9" s="190"/>
      <c r="T9" s="188"/>
      <c r="U9" s="189"/>
      <c r="V9" s="189"/>
      <c r="W9" s="189"/>
      <c r="X9" s="189"/>
      <c r="Y9" s="189"/>
      <c r="Z9" s="189"/>
      <c r="AA9" s="189"/>
      <c r="AB9" s="189"/>
      <c r="AC9" s="364"/>
      <c r="AD9" s="365"/>
      <c r="AE9" s="159"/>
    </row>
    <row r="10" spans="1:32" s="34" customFormat="1">
      <c r="A10" s="194"/>
      <c r="B10" s="194"/>
      <c r="C10" s="193" t="s">
        <v>374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6"/>
      <c r="S10" s="194"/>
      <c r="T10" s="184" t="s">
        <v>693</v>
      </c>
      <c r="U10" s="185"/>
      <c r="V10" s="185"/>
      <c r="W10" s="185"/>
      <c r="X10" s="185"/>
      <c r="Y10" s="185"/>
      <c r="Z10" s="185"/>
      <c r="AA10" s="185"/>
      <c r="AB10" s="185"/>
      <c r="AC10" s="109"/>
      <c r="AD10" s="366"/>
    </row>
    <row r="11" spans="1:32" s="221" customFormat="1" ht="62.25" customHeight="1">
      <c r="A11" s="223" t="s">
        <v>2</v>
      </c>
      <c r="B11" s="221" t="s">
        <v>3</v>
      </c>
      <c r="C11" s="425" t="s">
        <v>725</v>
      </c>
      <c r="D11" s="404" t="s">
        <v>728</v>
      </c>
      <c r="E11" s="405" t="s">
        <v>729</v>
      </c>
      <c r="F11" s="405" t="s">
        <v>730</v>
      </c>
      <c r="G11" s="406" t="s">
        <v>679</v>
      </c>
      <c r="H11" s="404" t="s">
        <v>680</v>
      </c>
      <c r="I11" s="413" t="s">
        <v>731</v>
      </c>
      <c r="J11" s="425" t="s">
        <v>732</v>
      </c>
      <c r="K11" s="404" t="s">
        <v>733</v>
      </c>
      <c r="L11" s="426" t="s">
        <v>734</v>
      </c>
      <c r="M11" s="406" t="s">
        <v>686</v>
      </c>
      <c r="N11" s="404" t="s">
        <v>687</v>
      </c>
      <c r="O11" s="406" t="s">
        <v>1080</v>
      </c>
      <c r="P11" s="404" t="s">
        <v>767</v>
      </c>
      <c r="Q11" s="405" t="s">
        <v>1095</v>
      </c>
      <c r="R11" s="433" t="s">
        <v>768</v>
      </c>
      <c r="S11" s="406" t="s">
        <v>1096</v>
      </c>
      <c r="T11" s="225" t="s">
        <v>667</v>
      </c>
      <c r="U11" s="225" t="s">
        <v>694</v>
      </c>
      <c r="V11" s="225" t="s">
        <v>695</v>
      </c>
      <c r="W11" s="225" t="s">
        <v>668</v>
      </c>
      <c r="X11" s="225" t="s">
        <v>669</v>
      </c>
      <c r="Y11" s="225" t="s">
        <v>377</v>
      </c>
      <c r="Z11" s="225" t="s">
        <v>670</v>
      </c>
      <c r="AA11" s="225" t="s">
        <v>671</v>
      </c>
      <c r="AB11" s="226" t="s">
        <v>696</v>
      </c>
      <c r="AC11" s="318"/>
      <c r="AD11" s="214"/>
    </row>
    <row r="12" spans="1:32" s="50" customFormat="1">
      <c r="B12" s="160" t="s">
        <v>376</v>
      </c>
      <c r="C12" s="259">
        <f>SUM(C13:C305)</f>
        <v>5517897</v>
      </c>
      <c r="D12" s="142">
        <f>SUM(D13:D305)</f>
        <v>297259.58333333331</v>
      </c>
      <c r="E12" s="46">
        <f>SUM(E13:E305)</f>
        <v>2615769</v>
      </c>
      <c r="F12" s="345">
        <f>D12/E12</f>
        <v>0.1136413740408015</v>
      </c>
      <c r="G12" s="407">
        <f>F12/$F$12</f>
        <v>1</v>
      </c>
      <c r="H12" s="414"/>
      <c r="I12" s="415">
        <f>SUM(I13:I305)</f>
        <v>261828</v>
      </c>
      <c r="J12" s="421">
        <f>SUM(J13:J305)</f>
        <v>455199</v>
      </c>
      <c r="K12" s="279">
        <f>SUM(K13:K305)</f>
        <v>302393.81000000023</v>
      </c>
      <c r="L12" s="133">
        <f>C12/K12</f>
        <v>18.247387405185297</v>
      </c>
      <c r="M12" s="408">
        <f t="shared" ref="M12" si="0">$L$12/L12</f>
        <v>1</v>
      </c>
      <c r="N12" s="414"/>
      <c r="O12" s="415">
        <f>SUM(O13:O305)</f>
        <v>32984</v>
      </c>
      <c r="P12" s="434">
        <f>SUM(P13:P305)</f>
        <v>1729254</v>
      </c>
      <c r="Q12" s="37">
        <f>SUM(Q13:Q305)</f>
        <v>236064</v>
      </c>
      <c r="R12" s="174">
        <v>0.13406243385876221</v>
      </c>
      <c r="S12" s="435">
        <v>1</v>
      </c>
      <c r="T12" s="173">
        <f>SUM(T13:T305)</f>
        <v>372418280.61806279</v>
      </c>
      <c r="U12" s="173">
        <f t="shared" ref="U12:AA12" si="1">SUM(U13:U305)</f>
        <v>37637053.574400008</v>
      </c>
      <c r="V12" s="173">
        <f t="shared" si="1"/>
        <v>65699584.540800028</v>
      </c>
      <c r="W12" s="173">
        <f t="shared" si="1"/>
        <v>764993783.42999971</v>
      </c>
      <c r="X12" s="173">
        <f t="shared" si="1"/>
        <v>202715102.57562307</v>
      </c>
      <c r="Y12" s="173">
        <f t="shared" si="1"/>
        <v>14618024.490000002</v>
      </c>
      <c r="Z12" s="173">
        <f t="shared" si="1"/>
        <v>9553815.5999999959</v>
      </c>
      <c r="AA12" s="173">
        <f t="shared" si="1"/>
        <v>152044004.9578304</v>
      </c>
      <c r="AB12" s="183">
        <f>SUM(AB13:AB305)</f>
        <v>1619679649.7867155</v>
      </c>
      <c r="AC12" s="110"/>
      <c r="AD12" s="67"/>
    </row>
    <row r="13" spans="1:32" s="50" customFormat="1">
      <c r="A13" s="95">
        <v>5</v>
      </c>
      <c r="B13" s="160" t="s">
        <v>14</v>
      </c>
      <c r="C13" s="429">
        <v>9311</v>
      </c>
      <c r="D13" s="142">
        <v>300.66666666666669</v>
      </c>
      <c r="E13" s="46">
        <v>3813</v>
      </c>
      <c r="F13" s="345">
        <v>7.8853046594982087E-2</v>
      </c>
      <c r="G13" s="408">
        <v>0.69387621595169113</v>
      </c>
      <c r="H13" s="175">
        <v>0</v>
      </c>
      <c r="I13" s="416">
        <v>12</v>
      </c>
      <c r="J13" s="422">
        <v>281</v>
      </c>
      <c r="K13" s="279">
        <v>1008.77</v>
      </c>
      <c r="L13" s="179">
        <v>9.2300524401003212</v>
      </c>
      <c r="M13" s="408">
        <v>1.9769538172837258</v>
      </c>
      <c r="N13" s="175">
        <v>0</v>
      </c>
      <c r="O13" s="431">
        <v>0</v>
      </c>
      <c r="P13" s="279">
        <v>2313</v>
      </c>
      <c r="Q13" s="15">
        <v>271</v>
      </c>
      <c r="R13" s="167">
        <v>0.11716385646346736</v>
      </c>
      <c r="S13" s="435">
        <v>0.85826753526533806</v>
      </c>
      <c r="T13" s="168">
        <v>437904.98845910153</v>
      </c>
      <c r="U13" s="168">
        <v>0</v>
      </c>
      <c r="V13" s="168">
        <v>0</v>
      </c>
      <c r="W13" s="168">
        <v>472240.17</v>
      </c>
      <c r="X13" s="168">
        <v>748077.42658449721</v>
      </c>
      <c r="Y13" s="168">
        <v>0</v>
      </c>
      <c r="Z13" s="164">
        <v>0</v>
      </c>
      <c r="AA13" s="168">
        <v>222318.77336020177</v>
      </c>
      <c r="AB13" s="183">
        <f>SUM(Muut[[#This Row],[Työttömyysaste]:[Koulutustausta]])</f>
        <v>1880541.3584038008</v>
      </c>
      <c r="AD13" s="67"/>
    </row>
    <row r="14" spans="1:32" s="50" customFormat="1">
      <c r="A14" s="95">
        <v>9</v>
      </c>
      <c r="B14" s="160" t="s">
        <v>15</v>
      </c>
      <c r="C14" s="429">
        <v>2491</v>
      </c>
      <c r="D14" s="142">
        <v>85.083333333333329</v>
      </c>
      <c r="E14" s="46">
        <v>1076</v>
      </c>
      <c r="F14" s="345">
        <v>7.9073729863692682E-2</v>
      </c>
      <c r="G14" s="408">
        <v>0.69581814309374912</v>
      </c>
      <c r="H14" s="175">
        <v>0</v>
      </c>
      <c r="I14" s="416">
        <v>4</v>
      </c>
      <c r="J14" s="422">
        <v>20</v>
      </c>
      <c r="K14" s="279">
        <v>251.5</v>
      </c>
      <c r="L14" s="179">
        <v>9.9045725646123266</v>
      </c>
      <c r="M14" s="408">
        <v>1.842319523245324</v>
      </c>
      <c r="N14" s="175">
        <v>0</v>
      </c>
      <c r="O14" s="431">
        <v>0</v>
      </c>
      <c r="P14" s="279">
        <v>628</v>
      </c>
      <c r="Q14" s="15">
        <v>77</v>
      </c>
      <c r="R14" s="167">
        <v>0.12261146496815287</v>
      </c>
      <c r="S14" s="435">
        <v>0.89817323370796986</v>
      </c>
      <c r="T14" s="168">
        <v>117481.92136358574</v>
      </c>
      <c r="U14" s="168">
        <v>0</v>
      </c>
      <c r="V14" s="168">
        <v>0</v>
      </c>
      <c r="W14" s="168">
        <v>33611.4</v>
      </c>
      <c r="X14" s="168">
        <v>186505.8167729027</v>
      </c>
      <c r="Y14" s="168">
        <v>0</v>
      </c>
      <c r="Z14" s="164">
        <v>0</v>
      </c>
      <c r="AA14" s="168">
        <v>62243.063790133507</v>
      </c>
      <c r="AB14" s="183">
        <f>SUM(Muut[[#This Row],[Työttömyysaste]:[Koulutustausta]])</f>
        <v>399842.20192662196</v>
      </c>
      <c r="AD14" s="67"/>
    </row>
    <row r="15" spans="1:32" s="50" customFormat="1">
      <c r="A15" s="95">
        <v>10</v>
      </c>
      <c r="B15" s="160" t="s">
        <v>16</v>
      </c>
      <c r="C15" s="429">
        <v>11197</v>
      </c>
      <c r="D15" s="142">
        <v>322.91666666666669</v>
      </c>
      <c r="E15" s="46">
        <v>4721</v>
      </c>
      <c r="F15" s="345">
        <v>6.8400056485207944E-2</v>
      </c>
      <c r="G15" s="408">
        <v>0.60189395862680928</v>
      </c>
      <c r="H15" s="175">
        <v>0</v>
      </c>
      <c r="I15" s="416">
        <v>7</v>
      </c>
      <c r="J15" s="422">
        <v>187</v>
      </c>
      <c r="K15" s="279">
        <v>1087.24</v>
      </c>
      <c r="L15" s="179">
        <v>10.29855413708105</v>
      </c>
      <c r="M15" s="408">
        <v>1.7718397322866537</v>
      </c>
      <c r="N15" s="175">
        <v>0</v>
      </c>
      <c r="O15" s="431">
        <v>0</v>
      </c>
      <c r="P15" s="279">
        <v>2899</v>
      </c>
      <c r="Q15" s="15">
        <v>370</v>
      </c>
      <c r="R15" s="167">
        <v>0.12763021731631596</v>
      </c>
      <c r="S15" s="435">
        <v>0.93493740602170861</v>
      </c>
      <c r="T15" s="168">
        <v>456796.98305857432</v>
      </c>
      <c r="U15" s="168">
        <v>0</v>
      </c>
      <c r="V15" s="168">
        <v>0</v>
      </c>
      <c r="W15" s="168">
        <v>314266.58999999997</v>
      </c>
      <c r="X15" s="168">
        <v>806268.7245652912</v>
      </c>
      <c r="Y15" s="168">
        <v>0</v>
      </c>
      <c r="Z15" s="164">
        <v>0</v>
      </c>
      <c r="AA15" s="168">
        <v>291233.50684196147</v>
      </c>
      <c r="AB15" s="183">
        <f>SUM(Muut[[#This Row],[Työttömyysaste]:[Koulutustausta]])</f>
        <v>1868565.8044658268</v>
      </c>
      <c r="AD15" s="67"/>
    </row>
    <row r="16" spans="1:32" s="50" customFormat="1">
      <c r="A16" s="95">
        <v>16</v>
      </c>
      <c r="B16" s="160" t="s">
        <v>17</v>
      </c>
      <c r="C16" s="429">
        <v>8033</v>
      </c>
      <c r="D16" s="142">
        <v>353.41666666666669</v>
      </c>
      <c r="E16" s="46">
        <v>3268</v>
      </c>
      <c r="F16" s="345">
        <v>0.10814463484292126</v>
      </c>
      <c r="G16" s="408">
        <v>0.95163082773086938</v>
      </c>
      <c r="H16" s="175">
        <v>0</v>
      </c>
      <c r="I16" s="416">
        <v>15</v>
      </c>
      <c r="J16" s="422">
        <v>190</v>
      </c>
      <c r="K16" s="279">
        <v>563.34</v>
      </c>
      <c r="L16" s="179">
        <v>14.259594561011111</v>
      </c>
      <c r="M16" s="408">
        <v>1.2796568182294392</v>
      </c>
      <c r="N16" s="175">
        <v>3</v>
      </c>
      <c r="O16" s="431">
        <v>485</v>
      </c>
      <c r="P16" s="279">
        <v>2164</v>
      </c>
      <c r="Q16" s="15">
        <v>319</v>
      </c>
      <c r="R16" s="167">
        <v>0.14741219963031424</v>
      </c>
      <c r="S16" s="435">
        <v>1.0798475661664608</v>
      </c>
      <c r="T16" s="168">
        <v>518140.85076640535</v>
      </c>
      <c r="U16" s="168">
        <v>0</v>
      </c>
      <c r="V16" s="168">
        <v>0</v>
      </c>
      <c r="W16" s="168">
        <v>319308.3</v>
      </c>
      <c r="X16" s="168">
        <v>417758.19809481909</v>
      </c>
      <c r="Y16" s="168">
        <v>0</v>
      </c>
      <c r="Z16" s="164">
        <v>140480.25</v>
      </c>
      <c r="AA16" s="168">
        <v>241322.23918260232</v>
      </c>
      <c r="AB16" s="183">
        <f>SUM(Muut[[#This Row],[Työttömyysaste]:[Koulutustausta]])</f>
        <v>1637009.8380438269</v>
      </c>
      <c r="AD16" s="67"/>
    </row>
    <row r="17" spans="1:30" s="50" customFormat="1">
      <c r="A17" s="95">
        <v>18</v>
      </c>
      <c r="B17" s="160" t="s">
        <v>18</v>
      </c>
      <c r="C17" s="429">
        <v>4847</v>
      </c>
      <c r="D17" s="142">
        <v>212.66666666666666</v>
      </c>
      <c r="E17" s="46">
        <v>2404</v>
      </c>
      <c r="F17" s="345">
        <v>8.846367165834719E-2</v>
      </c>
      <c r="G17" s="408">
        <v>0.77844598769621898</v>
      </c>
      <c r="H17" s="175">
        <v>0</v>
      </c>
      <c r="I17" s="416">
        <v>178</v>
      </c>
      <c r="J17" s="422">
        <v>154</v>
      </c>
      <c r="K17" s="279">
        <v>212.44</v>
      </c>
      <c r="L17" s="179">
        <v>22.815853888156656</v>
      </c>
      <c r="M17" s="408">
        <v>0.79976789361616762</v>
      </c>
      <c r="N17" s="175">
        <v>0</v>
      </c>
      <c r="O17" s="431">
        <v>0</v>
      </c>
      <c r="P17" s="279">
        <v>1590</v>
      </c>
      <c r="Q17" s="15">
        <v>224</v>
      </c>
      <c r="R17" s="167">
        <v>0.14088050314465408</v>
      </c>
      <c r="S17" s="435">
        <v>1.0320005319951608</v>
      </c>
      <c r="T17" s="168">
        <v>255742.59566620304</v>
      </c>
      <c r="U17" s="168">
        <v>0</v>
      </c>
      <c r="V17" s="168">
        <v>0</v>
      </c>
      <c r="W17" s="168">
        <v>258807.78</v>
      </c>
      <c r="X17" s="168">
        <v>157539.94320173142</v>
      </c>
      <c r="Y17" s="168">
        <v>0</v>
      </c>
      <c r="Z17" s="164">
        <v>0</v>
      </c>
      <c r="AA17" s="168">
        <v>139158.60501611076</v>
      </c>
      <c r="AB17" s="183">
        <f>SUM(Muut[[#This Row],[Työttömyysaste]:[Koulutustausta]])</f>
        <v>811248.9238840451</v>
      </c>
      <c r="AD17" s="67"/>
    </row>
    <row r="18" spans="1:30" s="50" customFormat="1">
      <c r="A18" s="95">
        <v>19</v>
      </c>
      <c r="B18" s="160" t="s">
        <v>19</v>
      </c>
      <c r="C18" s="429">
        <v>3955</v>
      </c>
      <c r="D18" s="142">
        <v>133</v>
      </c>
      <c r="E18" s="46">
        <v>1941</v>
      </c>
      <c r="F18" s="345">
        <v>6.8521380731581663E-2</v>
      </c>
      <c r="G18" s="408">
        <v>0.60296156492247199</v>
      </c>
      <c r="H18" s="175">
        <v>0</v>
      </c>
      <c r="I18" s="416">
        <v>25</v>
      </c>
      <c r="J18" s="422">
        <v>99</v>
      </c>
      <c r="K18" s="279">
        <v>95.01</v>
      </c>
      <c r="L18" s="179">
        <v>41.627197137143455</v>
      </c>
      <c r="M18" s="408">
        <v>0.43835253536451457</v>
      </c>
      <c r="N18" s="175">
        <v>0</v>
      </c>
      <c r="O18" s="431">
        <v>0</v>
      </c>
      <c r="P18" s="279">
        <v>1313</v>
      </c>
      <c r="Q18" s="15">
        <v>190</v>
      </c>
      <c r="R18" s="167">
        <v>0.1447067783701447</v>
      </c>
      <c r="S18" s="435">
        <v>1.0600293789975861</v>
      </c>
      <c r="T18" s="168">
        <v>161635.84641261058</v>
      </c>
      <c r="U18" s="168">
        <v>0</v>
      </c>
      <c r="V18" s="168">
        <v>0</v>
      </c>
      <c r="W18" s="168">
        <v>166376.43</v>
      </c>
      <c r="X18" s="168">
        <v>70456.929032180866</v>
      </c>
      <c r="Y18" s="168">
        <v>0</v>
      </c>
      <c r="Z18" s="164">
        <v>0</v>
      </c>
      <c r="AA18" s="168">
        <v>116633.01851528429</v>
      </c>
      <c r="AB18" s="183">
        <f>SUM(Muut[[#This Row],[Työttömyysaste]:[Koulutustausta]])</f>
        <v>515102.2239600757</v>
      </c>
      <c r="AD18" s="67"/>
    </row>
    <row r="19" spans="1:30" s="50" customFormat="1">
      <c r="A19" s="95">
        <v>20</v>
      </c>
      <c r="B19" s="160" t="s">
        <v>20</v>
      </c>
      <c r="C19" s="429">
        <v>16467</v>
      </c>
      <c r="D19" s="142">
        <v>722.33333333333337</v>
      </c>
      <c r="E19" s="46">
        <v>7502</v>
      </c>
      <c r="F19" s="345">
        <v>9.6285434995112426E-2</v>
      </c>
      <c r="G19" s="408">
        <v>0.84727447030464764</v>
      </c>
      <c r="H19" s="175">
        <v>0</v>
      </c>
      <c r="I19" s="416">
        <v>31</v>
      </c>
      <c r="J19" s="422">
        <v>427</v>
      </c>
      <c r="K19" s="279">
        <v>293.26</v>
      </c>
      <c r="L19" s="179">
        <v>56.151537884471118</v>
      </c>
      <c r="M19" s="408">
        <v>0.32496683247978625</v>
      </c>
      <c r="N19" s="175">
        <v>0</v>
      </c>
      <c r="O19" s="431">
        <v>0</v>
      </c>
      <c r="P19" s="279">
        <v>5313</v>
      </c>
      <c r="Q19" s="15">
        <v>636</v>
      </c>
      <c r="R19" s="167">
        <v>0.11970638057594579</v>
      </c>
      <c r="S19" s="435">
        <v>0.87689244203468786</v>
      </c>
      <c r="T19" s="168">
        <v>945671.21665589954</v>
      </c>
      <c r="U19" s="168">
        <v>0</v>
      </c>
      <c r="V19" s="168">
        <v>0</v>
      </c>
      <c r="W19" s="168">
        <v>717603.39</v>
      </c>
      <c r="X19" s="168">
        <v>217473.93966927018</v>
      </c>
      <c r="Y19" s="168">
        <v>0</v>
      </c>
      <c r="Z19" s="164">
        <v>0</v>
      </c>
      <c r="AA19" s="168">
        <v>401714.8977918484</v>
      </c>
      <c r="AB19" s="183">
        <f>SUM(Muut[[#This Row],[Työttömyysaste]:[Koulutustausta]])</f>
        <v>2282463.444117018</v>
      </c>
      <c r="AD19" s="67"/>
    </row>
    <row r="20" spans="1:30" s="50" customFormat="1">
      <c r="A20" s="95">
        <v>46</v>
      </c>
      <c r="B20" s="160" t="s">
        <v>21</v>
      </c>
      <c r="C20" s="429">
        <v>1362</v>
      </c>
      <c r="D20" s="142">
        <v>58.583333333333336</v>
      </c>
      <c r="E20" s="46">
        <v>525</v>
      </c>
      <c r="F20" s="345">
        <v>0.1115873015873016</v>
      </c>
      <c r="G20" s="408">
        <v>0.98192495936592228</v>
      </c>
      <c r="H20" s="175">
        <v>0</v>
      </c>
      <c r="I20" s="416">
        <v>2</v>
      </c>
      <c r="J20" s="422">
        <v>47</v>
      </c>
      <c r="K20" s="279">
        <v>305.55</v>
      </c>
      <c r="L20" s="179">
        <v>4.4575355915562103</v>
      </c>
      <c r="M20" s="408">
        <v>4.093604421185292</v>
      </c>
      <c r="N20" s="175">
        <v>1</v>
      </c>
      <c r="O20" s="431">
        <v>0</v>
      </c>
      <c r="P20" s="279">
        <v>325</v>
      </c>
      <c r="Q20" s="15">
        <v>45</v>
      </c>
      <c r="R20" s="167">
        <v>0.13846153846153847</v>
      </c>
      <c r="S20" s="435">
        <v>1.0142807426408484</v>
      </c>
      <c r="T20" s="168">
        <v>90647.738041809847</v>
      </c>
      <c r="U20" s="168">
        <v>0</v>
      </c>
      <c r="V20" s="168">
        <v>0</v>
      </c>
      <c r="W20" s="168">
        <v>78986.789999999994</v>
      </c>
      <c r="X20" s="168">
        <v>226587.8819680335</v>
      </c>
      <c r="Y20" s="168">
        <v>539311.14</v>
      </c>
      <c r="Z20" s="164">
        <v>0</v>
      </c>
      <c r="AA20" s="168">
        <v>38431.949334485565</v>
      </c>
      <c r="AB20" s="183">
        <f>SUM(Muut[[#This Row],[Työttömyysaste]:[Koulutustausta]])</f>
        <v>973965.499344329</v>
      </c>
      <c r="AD20" s="67"/>
    </row>
    <row r="21" spans="1:30" s="50" customFormat="1">
      <c r="A21" s="95">
        <v>47</v>
      </c>
      <c r="B21" s="160" t="s">
        <v>22</v>
      </c>
      <c r="C21" s="429">
        <v>1789</v>
      </c>
      <c r="D21" s="142">
        <v>142</v>
      </c>
      <c r="E21" s="46">
        <v>867</v>
      </c>
      <c r="F21" s="345">
        <v>0.1637831603229527</v>
      </c>
      <c r="G21" s="408">
        <v>1.4412282648408354</v>
      </c>
      <c r="H21" s="175">
        <v>0</v>
      </c>
      <c r="I21" s="416">
        <v>14</v>
      </c>
      <c r="J21" s="422">
        <v>50</v>
      </c>
      <c r="K21" s="279">
        <v>7953.44</v>
      </c>
      <c r="L21" s="179">
        <v>0.22493411655836973</v>
      </c>
      <c r="M21" s="408">
        <v>20</v>
      </c>
      <c r="N21" s="175">
        <v>0</v>
      </c>
      <c r="O21" s="431">
        <v>0</v>
      </c>
      <c r="P21" s="279">
        <v>531</v>
      </c>
      <c r="Q21" s="15">
        <v>72</v>
      </c>
      <c r="R21" s="167">
        <v>0.13559322033898305</v>
      </c>
      <c r="S21" s="435">
        <v>0.99326927716241264</v>
      </c>
      <c r="T21" s="168">
        <v>174761.06225394126</v>
      </c>
      <c r="U21" s="168">
        <v>0</v>
      </c>
      <c r="V21" s="168">
        <v>0</v>
      </c>
      <c r="W21" s="168">
        <v>84028.5</v>
      </c>
      <c r="X21" s="168">
        <v>1454099.2</v>
      </c>
      <c r="Y21" s="168">
        <v>0</v>
      </c>
      <c r="Z21" s="164">
        <v>0</v>
      </c>
      <c r="AA21" s="168">
        <v>49434.992058987729</v>
      </c>
      <c r="AB21" s="183">
        <f>SUM(Muut[[#This Row],[Työttömyysaste]:[Koulutustausta]])</f>
        <v>1762323.754312929</v>
      </c>
      <c r="AD21" s="67"/>
    </row>
    <row r="22" spans="1:30" s="50" customFormat="1">
      <c r="A22" s="95">
        <v>49</v>
      </c>
      <c r="B22" s="160" t="s">
        <v>23</v>
      </c>
      <c r="C22" s="429">
        <v>297132</v>
      </c>
      <c r="D22" s="142">
        <v>16103.166666666666</v>
      </c>
      <c r="E22" s="46">
        <v>149595</v>
      </c>
      <c r="F22" s="345">
        <v>0.10764508617712266</v>
      </c>
      <c r="G22" s="408">
        <v>0.94723499329103544</v>
      </c>
      <c r="H22" s="175">
        <v>1</v>
      </c>
      <c r="I22" s="416">
        <v>20034</v>
      </c>
      <c r="J22" s="422">
        <v>59610</v>
      </c>
      <c r="K22" s="279">
        <v>312.33999999999997</v>
      </c>
      <c r="L22" s="179">
        <v>951.30947044886989</v>
      </c>
      <c r="M22" s="408">
        <v>1.9181336854110546E-2</v>
      </c>
      <c r="N22" s="175">
        <v>3</v>
      </c>
      <c r="O22" s="431">
        <v>632</v>
      </c>
      <c r="P22" s="279">
        <v>108505</v>
      </c>
      <c r="Q22" s="15">
        <v>18048</v>
      </c>
      <c r="R22" s="167">
        <v>0.16633334869360858</v>
      </c>
      <c r="S22" s="435">
        <v>1.2184518120586678</v>
      </c>
      <c r="T22" s="168">
        <v>19076940.463639691</v>
      </c>
      <c r="U22" s="168">
        <v>5983525.3632000005</v>
      </c>
      <c r="V22" s="168">
        <v>5359944.4416000005</v>
      </c>
      <c r="W22" s="168">
        <v>100178777.7</v>
      </c>
      <c r="X22" s="168">
        <v>231623.16823398977</v>
      </c>
      <c r="Y22" s="168">
        <v>0</v>
      </c>
      <c r="Z22" s="164">
        <v>183058.8</v>
      </c>
      <c r="AA22" s="168">
        <v>10071981.28268954</v>
      </c>
      <c r="AB22" s="183">
        <f>SUM(Muut[[#This Row],[Työttömyysaste]:[Koulutustausta]])</f>
        <v>141085851.21936321</v>
      </c>
      <c r="AD22" s="67"/>
    </row>
    <row r="23" spans="1:30" s="50" customFormat="1">
      <c r="A23" s="95">
        <v>50</v>
      </c>
      <c r="B23" s="160" t="s">
        <v>24</v>
      </c>
      <c r="C23" s="429">
        <v>11417</v>
      </c>
      <c r="D23" s="142">
        <v>384.83333333333331</v>
      </c>
      <c r="E23" s="46">
        <v>5142</v>
      </c>
      <c r="F23" s="345">
        <v>7.4841177233242573E-2</v>
      </c>
      <c r="G23" s="408">
        <v>0.65857332212801112</v>
      </c>
      <c r="H23" s="175">
        <v>0</v>
      </c>
      <c r="I23" s="416">
        <v>22</v>
      </c>
      <c r="J23" s="422">
        <v>421</v>
      </c>
      <c r="K23" s="279">
        <v>578.87</v>
      </c>
      <c r="L23" s="179">
        <v>19.722908425034984</v>
      </c>
      <c r="M23" s="408">
        <v>0.9251874526793038</v>
      </c>
      <c r="N23" s="175">
        <v>0</v>
      </c>
      <c r="O23" s="431">
        <v>0</v>
      </c>
      <c r="P23" s="279">
        <v>3232</v>
      </c>
      <c r="Q23" s="15">
        <v>498</v>
      </c>
      <c r="R23" s="167">
        <v>0.15408415841584158</v>
      </c>
      <c r="S23" s="435">
        <v>1.1287220723076272</v>
      </c>
      <c r="T23" s="168">
        <v>509633.1851178924</v>
      </c>
      <c r="U23" s="168">
        <v>0</v>
      </c>
      <c r="V23" s="168">
        <v>0</v>
      </c>
      <c r="W23" s="168">
        <v>707519.97</v>
      </c>
      <c r="X23" s="168">
        <v>429274.83958381787</v>
      </c>
      <c r="Y23" s="168">
        <v>0</v>
      </c>
      <c r="Z23" s="164">
        <v>0</v>
      </c>
      <c r="AA23" s="168">
        <v>358505.76560509653</v>
      </c>
      <c r="AB23" s="183">
        <f>SUM(Muut[[#This Row],[Työttömyysaste]:[Koulutustausta]])</f>
        <v>2004933.7603068068</v>
      </c>
      <c r="AD23" s="67"/>
    </row>
    <row r="24" spans="1:30" s="50" customFormat="1">
      <c r="A24" s="95">
        <v>51</v>
      </c>
      <c r="B24" s="160" t="s">
        <v>25</v>
      </c>
      <c r="C24" s="429">
        <v>9334</v>
      </c>
      <c r="D24" s="142">
        <v>292.25</v>
      </c>
      <c r="E24" s="46">
        <v>4220</v>
      </c>
      <c r="F24" s="345">
        <v>6.9253554502369669E-2</v>
      </c>
      <c r="G24" s="408">
        <v>0.60940441003032098</v>
      </c>
      <c r="H24" s="175">
        <v>0</v>
      </c>
      <c r="I24" s="416">
        <v>31</v>
      </c>
      <c r="J24" s="422">
        <v>308</v>
      </c>
      <c r="K24" s="279">
        <v>515</v>
      </c>
      <c r="L24" s="179">
        <v>18.124271844660193</v>
      </c>
      <c r="M24" s="408">
        <v>1.0067928555464354</v>
      </c>
      <c r="N24" s="175">
        <v>0</v>
      </c>
      <c r="O24" s="431">
        <v>0</v>
      </c>
      <c r="P24" s="279">
        <v>2867</v>
      </c>
      <c r="Q24" s="15">
        <v>391</v>
      </c>
      <c r="R24" s="167">
        <v>0.13637949075688874</v>
      </c>
      <c r="S24" s="435">
        <v>0.99902899175356197</v>
      </c>
      <c r="T24" s="168">
        <v>385544.89213125606</v>
      </c>
      <c r="U24" s="168">
        <v>0</v>
      </c>
      <c r="V24" s="168">
        <v>0</v>
      </c>
      <c r="W24" s="168">
        <v>517615.56</v>
      </c>
      <c r="X24" s="168">
        <v>381910.51943556621</v>
      </c>
      <c r="Y24" s="168">
        <v>0</v>
      </c>
      <c r="Z24" s="164">
        <v>0</v>
      </c>
      <c r="AA24" s="168">
        <v>259419.73646315193</v>
      </c>
      <c r="AB24" s="183">
        <f>SUM(Muut[[#This Row],[Työttömyysaste]:[Koulutustausta]])</f>
        <v>1544490.708029974</v>
      </c>
      <c r="AD24" s="67"/>
    </row>
    <row r="25" spans="1:30" s="50" customFormat="1">
      <c r="A25" s="95">
        <v>52</v>
      </c>
      <c r="B25" s="160" t="s">
        <v>26</v>
      </c>
      <c r="C25" s="429">
        <v>2404</v>
      </c>
      <c r="D25" s="142">
        <v>53.333333333333336</v>
      </c>
      <c r="E25" s="46">
        <v>1027</v>
      </c>
      <c r="F25" s="345">
        <v>5.1931191171697505E-2</v>
      </c>
      <c r="G25" s="408">
        <v>0.4569743336001223</v>
      </c>
      <c r="H25" s="175">
        <v>0</v>
      </c>
      <c r="I25" s="416">
        <v>48</v>
      </c>
      <c r="J25" s="422">
        <v>90</v>
      </c>
      <c r="K25" s="279">
        <v>354.15</v>
      </c>
      <c r="L25" s="179">
        <v>6.7880841451362421</v>
      </c>
      <c r="M25" s="408">
        <v>2.6881498542206206</v>
      </c>
      <c r="N25" s="175">
        <v>0</v>
      </c>
      <c r="O25" s="431">
        <v>0</v>
      </c>
      <c r="P25" s="279">
        <v>648</v>
      </c>
      <c r="Q25" s="15">
        <v>90</v>
      </c>
      <c r="R25" s="167">
        <v>0.1388888888888889</v>
      </c>
      <c r="S25" s="435">
        <v>1.0174112387601102</v>
      </c>
      <c r="T25" s="168">
        <v>74460.823676724758</v>
      </c>
      <c r="U25" s="168">
        <v>0</v>
      </c>
      <c r="V25" s="168">
        <v>0</v>
      </c>
      <c r="W25" s="168">
        <v>151251.29999999999</v>
      </c>
      <c r="X25" s="168">
        <v>262628.36982156459</v>
      </c>
      <c r="Y25" s="168">
        <v>0</v>
      </c>
      <c r="Z25" s="164">
        <v>0</v>
      </c>
      <c r="AA25" s="168">
        <v>68043.73111218425</v>
      </c>
      <c r="AB25" s="183">
        <f>SUM(Muut[[#This Row],[Työttömyysaste]:[Koulutustausta]])</f>
        <v>556384.22461047361</v>
      </c>
      <c r="AD25" s="67"/>
    </row>
    <row r="26" spans="1:30" s="50" customFormat="1">
      <c r="A26" s="95">
        <v>61</v>
      </c>
      <c r="B26" s="160" t="s">
        <v>27</v>
      </c>
      <c r="C26" s="429">
        <v>16573</v>
      </c>
      <c r="D26" s="142">
        <v>839.16666666666663</v>
      </c>
      <c r="E26" s="46">
        <v>7067</v>
      </c>
      <c r="F26" s="345">
        <v>0.11874439884911088</v>
      </c>
      <c r="G26" s="408">
        <v>1.0449046383976068</v>
      </c>
      <c r="H26" s="175">
        <v>0</v>
      </c>
      <c r="I26" s="416">
        <v>46</v>
      </c>
      <c r="J26" s="422">
        <v>977</v>
      </c>
      <c r="K26" s="279">
        <v>248.83</v>
      </c>
      <c r="L26" s="179">
        <v>66.603705340995859</v>
      </c>
      <c r="M26" s="408">
        <v>0.27396955337188544</v>
      </c>
      <c r="N26" s="175">
        <v>0</v>
      </c>
      <c r="O26" s="431">
        <v>0</v>
      </c>
      <c r="P26" s="279">
        <v>4417</v>
      </c>
      <c r="Q26" s="15">
        <v>851</v>
      </c>
      <c r="R26" s="167">
        <v>0.19266470455059995</v>
      </c>
      <c r="S26" s="435">
        <v>1.411338497199671</v>
      </c>
      <c r="T26" s="168">
        <v>1173760.1259012446</v>
      </c>
      <c r="U26" s="168">
        <v>0</v>
      </c>
      <c r="V26" s="168">
        <v>0</v>
      </c>
      <c r="W26" s="168">
        <v>1641916.89</v>
      </c>
      <c r="X26" s="168">
        <v>184525.81466243093</v>
      </c>
      <c r="Y26" s="168">
        <v>0</v>
      </c>
      <c r="Z26" s="164">
        <v>0</v>
      </c>
      <c r="AA26" s="168">
        <v>650712.94126998784</v>
      </c>
      <c r="AB26" s="183">
        <f>SUM(Muut[[#This Row],[Työttömyysaste]:[Koulutustausta]])</f>
        <v>3650915.7718336629</v>
      </c>
      <c r="AD26" s="67"/>
    </row>
    <row r="27" spans="1:30" s="50" customFormat="1">
      <c r="A27" s="95">
        <v>69</v>
      </c>
      <c r="B27" s="160" t="s">
        <v>28</v>
      </c>
      <c r="C27" s="429">
        <v>6802</v>
      </c>
      <c r="D27" s="142">
        <v>249.58333333333334</v>
      </c>
      <c r="E27" s="46">
        <v>2937</v>
      </c>
      <c r="F27" s="345">
        <v>8.4979003518329363E-2</v>
      </c>
      <c r="G27" s="408">
        <v>0.74778226007561932</v>
      </c>
      <c r="H27" s="175">
        <v>0</v>
      </c>
      <c r="I27" s="416">
        <v>5</v>
      </c>
      <c r="J27" s="422">
        <v>113</v>
      </c>
      <c r="K27" s="279">
        <v>766.42</v>
      </c>
      <c r="L27" s="179">
        <v>8.8750293572714707</v>
      </c>
      <c r="M27" s="408">
        <v>2.0560368502031925</v>
      </c>
      <c r="N27" s="175">
        <v>0</v>
      </c>
      <c r="O27" s="431">
        <v>0</v>
      </c>
      <c r="P27" s="279">
        <v>1752</v>
      </c>
      <c r="Q27" s="15">
        <v>242</v>
      </c>
      <c r="R27" s="167">
        <v>0.13812785388127855</v>
      </c>
      <c r="S27" s="435">
        <v>1.0118363826573151</v>
      </c>
      <c r="T27" s="168">
        <v>344757.20416106912</v>
      </c>
      <c r="U27" s="168">
        <v>0</v>
      </c>
      <c r="V27" s="168">
        <v>0</v>
      </c>
      <c r="W27" s="168">
        <v>189904.41</v>
      </c>
      <c r="X27" s="168">
        <v>568357.01030253712</v>
      </c>
      <c r="Y27" s="168">
        <v>0</v>
      </c>
      <c r="Z27" s="164">
        <v>0</v>
      </c>
      <c r="AA27" s="168">
        <v>191471.4581019113</v>
      </c>
      <c r="AB27" s="183">
        <f>SUM(Muut[[#This Row],[Työttömyysaste]:[Koulutustausta]])</f>
        <v>1294490.0825655174</v>
      </c>
      <c r="AD27" s="67"/>
    </row>
    <row r="28" spans="1:30" s="50" customFormat="1">
      <c r="A28" s="95">
        <v>71</v>
      </c>
      <c r="B28" s="160" t="s">
        <v>29</v>
      </c>
      <c r="C28" s="429">
        <v>6613</v>
      </c>
      <c r="D28" s="142">
        <v>269.75</v>
      </c>
      <c r="E28" s="46">
        <v>2785</v>
      </c>
      <c r="F28" s="345">
        <v>9.6858168761220831E-2</v>
      </c>
      <c r="G28" s="408">
        <v>0.85231430523222229</v>
      </c>
      <c r="H28" s="175">
        <v>0</v>
      </c>
      <c r="I28" s="416">
        <v>2</v>
      </c>
      <c r="J28" s="422">
        <v>160</v>
      </c>
      <c r="K28" s="279">
        <v>1050.5899999999999</v>
      </c>
      <c r="L28" s="179">
        <v>6.294558295814733</v>
      </c>
      <c r="M28" s="408">
        <v>2.8989146732214759</v>
      </c>
      <c r="N28" s="175">
        <v>0</v>
      </c>
      <c r="O28" s="431">
        <v>0</v>
      </c>
      <c r="P28" s="279">
        <v>1829</v>
      </c>
      <c r="Q28" s="15">
        <v>225</v>
      </c>
      <c r="R28" s="167">
        <v>0.12301804264625478</v>
      </c>
      <c r="S28" s="435">
        <v>0.90115156194170498</v>
      </c>
      <c r="T28" s="168">
        <v>382032.10804393649</v>
      </c>
      <c r="U28" s="168">
        <v>0</v>
      </c>
      <c r="V28" s="168">
        <v>0</v>
      </c>
      <c r="W28" s="168">
        <v>268891.2</v>
      </c>
      <c r="X28" s="168">
        <v>779090.04391031351</v>
      </c>
      <c r="Y28" s="168">
        <v>0</v>
      </c>
      <c r="Z28" s="164">
        <v>0</v>
      </c>
      <c r="AA28" s="168">
        <v>165788.15106513217</v>
      </c>
      <c r="AB28" s="183">
        <f>SUM(Muut[[#This Row],[Työttömyysaste]:[Koulutustausta]])</f>
        <v>1595801.5030193822</v>
      </c>
      <c r="AD28" s="67"/>
    </row>
    <row r="29" spans="1:30" s="50" customFormat="1">
      <c r="A29" s="95">
        <v>72</v>
      </c>
      <c r="B29" s="160" t="s">
        <v>30</v>
      </c>
      <c r="C29" s="429">
        <v>950</v>
      </c>
      <c r="D29" s="142">
        <v>30.916666666666668</v>
      </c>
      <c r="E29" s="46">
        <v>357</v>
      </c>
      <c r="F29" s="345">
        <v>8.6601307189542481E-2</v>
      </c>
      <c r="G29" s="408">
        <v>0.76205790294694409</v>
      </c>
      <c r="H29" s="175">
        <v>0</v>
      </c>
      <c r="I29" s="416">
        <v>0</v>
      </c>
      <c r="J29" s="422">
        <v>17</v>
      </c>
      <c r="K29" s="279">
        <v>205.66</v>
      </c>
      <c r="L29" s="179">
        <v>4.6192745307789558</v>
      </c>
      <c r="M29" s="408">
        <v>3.9502712565793767</v>
      </c>
      <c r="N29" s="175">
        <v>2</v>
      </c>
      <c r="O29" s="431">
        <v>0</v>
      </c>
      <c r="P29" s="279">
        <v>231</v>
      </c>
      <c r="Q29" s="15">
        <v>20</v>
      </c>
      <c r="R29" s="167">
        <v>8.6580086580086577E-2</v>
      </c>
      <c r="S29" s="435">
        <v>0.63423038260370501</v>
      </c>
      <c r="T29" s="168">
        <v>49069.670428656675</v>
      </c>
      <c r="U29" s="168">
        <v>0</v>
      </c>
      <c r="V29" s="168">
        <v>0</v>
      </c>
      <c r="W29" s="168">
        <v>28569.69</v>
      </c>
      <c r="X29" s="168">
        <v>152512.07267401658</v>
      </c>
      <c r="Y29" s="168">
        <v>1128514.5</v>
      </c>
      <c r="Z29" s="164">
        <v>0</v>
      </c>
      <c r="AA29" s="168">
        <v>16762.074781833322</v>
      </c>
      <c r="AB29" s="183">
        <f>SUM(Muut[[#This Row],[Työttömyysaste]:[Koulutustausta]])</f>
        <v>1375428.0078845066</v>
      </c>
      <c r="AD29" s="67"/>
    </row>
    <row r="30" spans="1:30" s="50" customFormat="1">
      <c r="A30" s="95">
        <v>74</v>
      </c>
      <c r="B30" s="160" t="s">
        <v>31</v>
      </c>
      <c r="C30" s="429">
        <v>1083</v>
      </c>
      <c r="D30" s="142">
        <v>37.5</v>
      </c>
      <c r="E30" s="46">
        <v>465</v>
      </c>
      <c r="F30" s="345">
        <v>8.0645161290322578E-2</v>
      </c>
      <c r="G30" s="408">
        <v>0.70964612995059306</v>
      </c>
      <c r="H30" s="175">
        <v>0</v>
      </c>
      <c r="I30" s="416">
        <v>6</v>
      </c>
      <c r="J30" s="422">
        <v>43</v>
      </c>
      <c r="K30" s="279">
        <v>413.01</v>
      </c>
      <c r="L30" s="179">
        <v>2.6222125372267016</v>
      </c>
      <c r="M30" s="408">
        <v>6.9587751359331298</v>
      </c>
      <c r="N30" s="175">
        <v>0</v>
      </c>
      <c r="O30" s="431">
        <v>0</v>
      </c>
      <c r="P30" s="279">
        <v>259</v>
      </c>
      <c r="Q30" s="15">
        <v>42</v>
      </c>
      <c r="R30" s="167">
        <v>0.16216216216216217</v>
      </c>
      <c r="S30" s="435">
        <v>1.1878963652550476</v>
      </c>
      <c r="T30" s="168">
        <v>52092.099307159449</v>
      </c>
      <c r="U30" s="168">
        <v>0</v>
      </c>
      <c r="V30" s="168">
        <v>0</v>
      </c>
      <c r="W30" s="168">
        <v>72264.509999999995</v>
      </c>
      <c r="X30" s="168">
        <v>306277.40511084115</v>
      </c>
      <c r="Y30" s="168">
        <v>0</v>
      </c>
      <c r="Z30" s="164">
        <v>0</v>
      </c>
      <c r="AA30" s="168">
        <v>35790.200862551246</v>
      </c>
      <c r="AB30" s="183">
        <f>SUM(Muut[[#This Row],[Työttömyysaste]:[Koulutustausta]])</f>
        <v>466424.21528055181</v>
      </c>
      <c r="AD30" s="67"/>
    </row>
    <row r="31" spans="1:30" s="50" customFormat="1">
      <c r="A31" s="95">
        <v>75</v>
      </c>
      <c r="B31" s="160" t="s">
        <v>32</v>
      </c>
      <c r="C31" s="429">
        <v>19702</v>
      </c>
      <c r="D31" s="142">
        <v>1053.0833333333333</v>
      </c>
      <c r="E31" s="46">
        <v>8759</v>
      </c>
      <c r="F31" s="345">
        <v>0.1202287171290482</v>
      </c>
      <c r="G31" s="408">
        <v>1.057966063362465</v>
      </c>
      <c r="H31" s="175">
        <v>0</v>
      </c>
      <c r="I31" s="416">
        <v>60</v>
      </c>
      <c r="J31" s="422">
        <v>1273</v>
      </c>
      <c r="K31" s="279">
        <v>609.94000000000005</v>
      </c>
      <c r="L31" s="179">
        <v>32.30153785618257</v>
      </c>
      <c r="M31" s="408">
        <v>0.56490769840212784</v>
      </c>
      <c r="N31" s="175">
        <v>0</v>
      </c>
      <c r="O31" s="431">
        <v>0</v>
      </c>
      <c r="P31" s="279">
        <v>5576</v>
      </c>
      <c r="Q31" s="15">
        <v>779</v>
      </c>
      <c r="R31" s="167">
        <v>0.13970588235294118</v>
      </c>
      <c r="S31" s="435">
        <v>1.0233960107528166</v>
      </c>
      <c r="T31" s="168">
        <v>1412809.5314412946</v>
      </c>
      <c r="U31" s="168">
        <v>0</v>
      </c>
      <c r="V31" s="168">
        <v>0</v>
      </c>
      <c r="W31" s="168">
        <v>2139365.61</v>
      </c>
      <c r="X31" s="168">
        <v>452315.53830005688</v>
      </c>
      <c r="Y31" s="168">
        <v>0</v>
      </c>
      <c r="Z31" s="164">
        <v>0</v>
      </c>
      <c r="AA31" s="168">
        <v>560933.21903116244</v>
      </c>
      <c r="AB31" s="183">
        <f>SUM(Muut[[#This Row],[Työttömyysaste]:[Koulutustausta]])</f>
        <v>4565423.8987725135</v>
      </c>
      <c r="AD31" s="67"/>
    </row>
    <row r="32" spans="1:30" s="50" customFormat="1">
      <c r="A32" s="95">
        <v>77</v>
      </c>
      <c r="B32" s="160" t="s">
        <v>33</v>
      </c>
      <c r="C32" s="429">
        <v>4683</v>
      </c>
      <c r="D32" s="142">
        <v>219.08333333333334</v>
      </c>
      <c r="E32" s="46">
        <v>1924</v>
      </c>
      <c r="F32" s="345">
        <v>0.11386867636867637</v>
      </c>
      <c r="G32" s="408">
        <v>1.0020001722945839</v>
      </c>
      <c r="H32" s="175">
        <v>0</v>
      </c>
      <c r="I32" s="416">
        <v>11</v>
      </c>
      <c r="J32" s="422">
        <v>75</v>
      </c>
      <c r="K32" s="279">
        <v>571.69000000000005</v>
      </c>
      <c r="L32" s="179">
        <v>8.1915023876576463</v>
      </c>
      <c r="M32" s="408">
        <v>2.2275995954880168</v>
      </c>
      <c r="N32" s="175">
        <v>0</v>
      </c>
      <c r="O32" s="431">
        <v>0</v>
      </c>
      <c r="P32" s="279">
        <v>1239</v>
      </c>
      <c r="Q32" s="15">
        <v>169</v>
      </c>
      <c r="R32" s="167">
        <v>0.13640032284100082</v>
      </c>
      <c r="S32" s="435">
        <v>0.99918159428837938</v>
      </c>
      <c r="T32" s="168">
        <v>318048.62216866825</v>
      </c>
      <c r="U32" s="168">
        <v>0</v>
      </c>
      <c r="V32" s="168">
        <v>0</v>
      </c>
      <c r="W32" s="168">
        <v>126042.75</v>
      </c>
      <c r="X32" s="168">
        <v>423950.33952644432</v>
      </c>
      <c r="Y32" s="168">
        <v>0</v>
      </c>
      <c r="Z32" s="164">
        <v>0</v>
      </c>
      <c r="AA32" s="168">
        <v>130174.43723638002</v>
      </c>
      <c r="AB32" s="183">
        <f>SUM(Muut[[#This Row],[Työttömyysaste]:[Koulutustausta]])</f>
        <v>998216.14893149259</v>
      </c>
      <c r="AD32" s="67"/>
    </row>
    <row r="33" spans="1:30" s="50" customFormat="1">
      <c r="A33" s="95">
        <v>78</v>
      </c>
      <c r="B33" s="160" t="s">
        <v>34</v>
      </c>
      <c r="C33" s="429">
        <v>7979</v>
      </c>
      <c r="D33" s="142">
        <v>396.25</v>
      </c>
      <c r="E33" s="46">
        <v>3543</v>
      </c>
      <c r="F33" s="345">
        <v>0.11184024837708156</v>
      </c>
      <c r="G33" s="408">
        <v>0.984150792975512</v>
      </c>
      <c r="H33" s="175">
        <v>1</v>
      </c>
      <c r="I33" s="416">
        <v>3439</v>
      </c>
      <c r="J33" s="422">
        <v>371</v>
      </c>
      <c r="K33" s="279">
        <v>117.46</v>
      </c>
      <c r="L33" s="179">
        <v>67.929507917588964</v>
      </c>
      <c r="M33" s="408">
        <v>0.26862239937499249</v>
      </c>
      <c r="N33" s="175">
        <v>0</v>
      </c>
      <c r="O33" s="431">
        <v>0</v>
      </c>
      <c r="P33" s="279">
        <v>2240</v>
      </c>
      <c r="Q33" s="15">
        <v>494</v>
      </c>
      <c r="R33" s="167">
        <v>0.22053571428571428</v>
      </c>
      <c r="S33" s="435">
        <v>1.615503702688375</v>
      </c>
      <c r="T33" s="168">
        <v>532245.10542733618</v>
      </c>
      <c r="U33" s="168">
        <v>160677.91040000002</v>
      </c>
      <c r="V33" s="168">
        <v>920078.31360000011</v>
      </c>
      <c r="W33" s="168">
        <v>623491.47</v>
      </c>
      <c r="X33" s="168">
        <v>87105.261384274971</v>
      </c>
      <c r="Y33" s="168">
        <v>0</v>
      </c>
      <c r="Z33" s="164">
        <v>0</v>
      </c>
      <c r="AA33" s="168">
        <v>358602.69449714012</v>
      </c>
      <c r="AB33" s="183">
        <f>SUM(Muut[[#This Row],[Työttömyysaste]:[Koulutustausta]])</f>
        <v>2682200.755308751</v>
      </c>
      <c r="AD33" s="67"/>
    </row>
    <row r="34" spans="1:30" s="50" customFormat="1">
      <c r="A34" s="95">
        <v>79</v>
      </c>
      <c r="B34" s="160" t="s">
        <v>35</v>
      </c>
      <c r="C34" s="429">
        <v>6785</v>
      </c>
      <c r="D34" s="142">
        <v>306.08333333333331</v>
      </c>
      <c r="E34" s="46">
        <v>2819</v>
      </c>
      <c r="F34" s="345">
        <v>0.10857869220763863</v>
      </c>
      <c r="G34" s="408">
        <v>0.95545036413106743</v>
      </c>
      <c r="H34" s="175">
        <v>0</v>
      </c>
      <c r="I34" s="416">
        <v>15</v>
      </c>
      <c r="J34" s="422">
        <v>258</v>
      </c>
      <c r="K34" s="279">
        <v>123.48</v>
      </c>
      <c r="L34" s="179">
        <v>54.948169744088112</v>
      </c>
      <c r="M34" s="408">
        <v>0.33208362517203838</v>
      </c>
      <c r="N34" s="175">
        <v>0</v>
      </c>
      <c r="O34" s="431">
        <v>0</v>
      </c>
      <c r="P34" s="279">
        <v>1883</v>
      </c>
      <c r="Q34" s="15">
        <v>316</v>
      </c>
      <c r="R34" s="167">
        <v>0.16781731279872544</v>
      </c>
      <c r="S34" s="435">
        <v>1.2293223847195978</v>
      </c>
      <c r="T34" s="168">
        <v>439399.48824425344</v>
      </c>
      <c r="U34" s="168">
        <v>0</v>
      </c>
      <c r="V34" s="168">
        <v>0</v>
      </c>
      <c r="W34" s="168">
        <v>433587.06</v>
      </c>
      <c r="X34" s="168">
        <v>91569.535805638268</v>
      </c>
      <c r="Y34" s="168">
        <v>0</v>
      </c>
      <c r="Z34" s="164">
        <v>0</v>
      </c>
      <c r="AA34" s="168">
        <v>232045.29522057113</v>
      </c>
      <c r="AB34" s="183">
        <f>SUM(Muut[[#This Row],[Työttömyysaste]:[Koulutustausta]])</f>
        <v>1196601.379270463</v>
      </c>
      <c r="AD34" s="67"/>
    </row>
    <row r="35" spans="1:30" s="50" customFormat="1">
      <c r="A35" s="95">
        <v>81</v>
      </c>
      <c r="B35" s="160" t="s">
        <v>36</v>
      </c>
      <c r="C35" s="429">
        <v>2621</v>
      </c>
      <c r="D35" s="142">
        <v>120.58333333333333</v>
      </c>
      <c r="E35" s="46">
        <v>1043</v>
      </c>
      <c r="F35" s="345">
        <v>0.11561201661872803</v>
      </c>
      <c r="G35" s="408">
        <v>1.0173408900988736</v>
      </c>
      <c r="H35" s="175">
        <v>0</v>
      </c>
      <c r="I35" s="416">
        <v>2</v>
      </c>
      <c r="J35" s="422">
        <v>85</v>
      </c>
      <c r="K35" s="279">
        <v>542.80999999999995</v>
      </c>
      <c r="L35" s="179">
        <v>4.8285772185479274</v>
      </c>
      <c r="M35" s="408">
        <v>3.7790401974088628</v>
      </c>
      <c r="N35" s="175">
        <v>0</v>
      </c>
      <c r="O35" s="431">
        <v>0</v>
      </c>
      <c r="P35" s="279">
        <v>573</v>
      </c>
      <c r="Q35" s="15">
        <v>117</v>
      </c>
      <c r="R35" s="167">
        <v>0.20418848167539266</v>
      </c>
      <c r="S35" s="435">
        <v>1.4957543237897326</v>
      </c>
      <c r="T35" s="168">
        <v>180732.01305649325</v>
      </c>
      <c r="U35" s="168">
        <v>0</v>
      </c>
      <c r="V35" s="168">
        <v>0</v>
      </c>
      <c r="W35" s="168">
        <v>142848.44999999998</v>
      </c>
      <c r="X35" s="168">
        <v>402533.68748508667</v>
      </c>
      <c r="Y35" s="168">
        <v>0</v>
      </c>
      <c r="Z35" s="164">
        <v>0</v>
      </c>
      <c r="AA35" s="168">
        <v>109064.75133940337</v>
      </c>
      <c r="AB35" s="183">
        <f>SUM(Muut[[#This Row],[Työttömyysaste]:[Koulutustausta]])</f>
        <v>835178.90188098315</v>
      </c>
      <c r="AD35" s="67"/>
    </row>
    <row r="36" spans="1:30" s="50" customFormat="1">
      <c r="A36" s="95">
        <v>82</v>
      </c>
      <c r="B36" s="160" t="s">
        <v>37</v>
      </c>
      <c r="C36" s="429">
        <v>9405</v>
      </c>
      <c r="D36" s="142">
        <v>327.5</v>
      </c>
      <c r="E36" s="46">
        <v>4400</v>
      </c>
      <c r="F36" s="345">
        <v>7.4431818181818182E-2</v>
      </c>
      <c r="G36" s="408">
        <v>0.65497112130212698</v>
      </c>
      <c r="H36" s="175">
        <v>0</v>
      </c>
      <c r="I36" s="416">
        <v>39</v>
      </c>
      <c r="J36" s="422">
        <v>189</v>
      </c>
      <c r="K36" s="279">
        <v>357.79</v>
      </c>
      <c r="L36" s="179">
        <v>26.286369099192264</v>
      </c>
      <c r="M36" s="408">
        <v>0.69417679316334369</v>
      </c>
      <c r="N36" s="175">
        <v>0</v>
      </c>
      <c r="O36" s="431">
        <v>0</v>
      </c>
      <c r="P36" s="279">
        <v>2951</v>
      </c>
      <c r="Q36" s="15">
        <v>263</v>
      </c>
      <c r="R36" s="167">
        <v>8.9122331413080305E-2</v>
      </c>
      <c r="S36" s="435">
        <v>0.65285324355003205</v>
      </c>
      <c r="T36" s="168">
        <v>417525.03017047606</v>
      </c>
      <c r="U36" s="168">
        <v>0</v>
      </c>
      <c r="V36" s="168">
        <v>0</v>
      </c>
      <c r="W36" s="168">
        <v>317627.73</v>
      </c>
      <c r="X36" s="168">
        <v>265327.6985414587</v>
      </c>
      <c r="Y36" s="168">
        <v>0</v>
      </c>
      <c r="Z36" s="164">
        <v>0</v>
      </c>
      <c r="AA36" s="168">
        <v>170817.1579004596</v>
      </c>
      <c r="AB36" s="183">
        <f>SUM(Muut[[#This Row],[Työttömyysaste]:[Koulutustausta]])</f>
        <v>1171297.6166123943</v>
      </c>
      <c r="AD36" s="67"/>
    </row>
    <row r="37" spans="1:30" s="50" customFormat="1">
      <c r="A37" s="95">
        <v>86</v>
      </c>
      <c r="B37" s="160" t="s">
        <v>38</v>
      </c>
      <c r="C37" s="429">
        <v>8143</v>
      </c>
      <c r="D37" s="142">
        <v>287.66666666666669</v>
      </c>
      <c r="E37" s="46">
        <v>3889</v>
      </c>
      <c r="F37" s="345">
        <v>7.3969315162423929E-2</v>
      </c>
      <c r="G37" s="408">
        <v>0.65090127417736232</v>
      </c>
      <c r="H37" s="175">
        <v>0</v>
      </c>
      <c r="I37" s="416">
        <v>37</v>
      </c>
      <c r="J37" s="422">
        <v>282</v>
      </c>
      <c r="K37" s="279">
        <v>389.42</v>
      </c>
      <c r="L37" s="179">
        <v>20.910584972523239</v>
      </c>
      <c r="M37" s="408">
        <v>0.87263878218436186</v>
      </c>
      <c r="N37" s="175">
        <v>0</v>
      </c>
      <c r="O37" s="431">
        <v>0</v>
      </c>
      <c r="P37" s="279">
        <v>2626</v>
      </c>
      <c r="Q37" s="15">
        <v>364</v>
      </c>
      <c r="R37" s="167">
        <v>0.13861386138613863</v>
      </c>
      <c r="S37" s="435">
        <v>1.0153965630397932</v>
      </c>
      <c r="T37" s="168">
        <v>359253.59354594804</v>
      </c>
      <c r="U37" s="168">
        <v>0</v>
      </c>
      <c r="V37" s="168">
        <v>0</v>
      </c>
      <c r="W37" s="168">
        <v>473920.74</v>
      </c>
      <c r="X37" s="168">
        <v>288783.67859921977</v>
      </c>
      <c r="Y37" s="168">
        <v>0</v>
      </c>
      <c r="Z37" s="164">
        <v>0</v>
      </c>
      <c r="AA37" s="168">
        <v>230026.17060101507</v>
      </c>
      <c r="AB37" s="183">
        <f>SUM(Muut[[#This Row],[Työttömyysaste]:[Koulutustausta]])</f>
        <v>1351984.1827461827</v>
      </c>
      <c r="AD37" s="67"/>
    </row>
    <row r="38" spans="1:30" s="50" customFormat="1">
      <c r="A38" s="95">
        <v>90</v>
      </c>
      <c r="B38" s="160" t="s">
        <v>39</v>
      </c>
      <c r="C38" s="429">
        <v>3136</v>
      </c>
      <c r="D38" s="142">
        <v>181</v>
      </c>
      <c r="E38" s="46">
        <v>1194</v>
      </c>
      <c r="F38" s="345">
        <v>0.15159128978224456</v>
      </c>
      <c r="G38" s="408">
        <v>1.3339445343895404</v>
      </c>
      <c r="H38" s="175">
        <v>0</v>
      </c>
      <c r="I38" s="416">
        <v>9</v>
      </c>
      <c r="J38" s="422">
        <v>88</v>
      </c>
      <c r="K38" s="279">
        <v>1029.95</v>
      </c>
      <c r="L38" s="179">
        <v>3.0448080003883682</v>
      </c>
      <c r="M38" s="408">
        <v>5.9929517404242976</v>
      </c>
      <c r="N38" s="175">
        <v>0</v>
      </c>
      <c r="O38" s="431">
        <v>0</v>
      </c>
      <c r="P38" s="279">
        <v>692</v>
      </c>
      <c r="Q38" s="15">
        <v>127</v>
      </c>
      <c r="R38" s="167">
        <v>0.18352601156069365</v>
      </c>
      <c r="S38" s="435">
        <v>1.3443942727200069</v>
      </c>
      <c r="T38" s="168">
        <v>283540.68905633473</v>
      </c>
      <c r="U38" s="168">
        <v>0</v>
      </c>
      <c r="V38" s="168">
        <v>0</v>
      </c>
      <c r="W38" s="168">
        <v>147890.16</v>
      </c>
      <c r="X38" s="168">
        <v>763783.96017992496</v>
      </c>
      <c r="Y38" s="168">
        <v>0</v>
      </c>
      <c r="Z38" s="164">
        <v>0</v>
      </c>
      <c r="AA38" s="168">
        <v>117289.68861993338</v>
      </c>
      <c r="AB38" s="183">
        <f>SUM(Muut[[#This Row],[Työttömyysaste]:[Koulutustausta]])</f>
        <v>1312504.497856193</v>
      </c>
      <c r="AD38" s="67"/>
    </row>
    <row r="39" spans="1:30" s="50" customFormat="1">
      <c r="A39" s="95">
        <v>91</v>
      </c>
      <c r="B39" s="160" t="s">
        <v>40</v>
      </c>
      <c r="C39" s="429">
        <v>658457</v>
      </c>
      <c r="D39" s="142">
        <v>46080.916666666664</v>
      </c>
      <c r="E39" s="46">
        <v>352914</v>
      </c>
      <c r="F39" s="345">
        <v>0.13057265131637358</v>
      </c>
      <c r="G39" s="408">
        <v>1.1489886708822539</v>
      </c>
      <c r="H39" s="175">
        <v>1</v>
      </c>
      <c r="I39" s="416">
        <v>36856</v>
      </c>
      <c r="J39" s="422">
        <v>114117</v>
      </c>
      <c r="K39" s="279">
        <v>214.19</v>
      </c>
      <c r="L39" s="179">
        <v>3074.1724637004527</v>
      </c>
      <c r="M39" s="408">
        <v>5.9357071279015012E-3</v>
      </c>
      <c r="N39" s="175">
        <v>3</v>
      </c>
      <c r="O39" s="431">
        <v>1026</v>
      </c>
      <c r="P39" s="279">
        <v>241799</v>
      </c>
      <c r="Q39" s="15">
        <v>40013</v>
      </c>
      <c r="R39" s="167">
        <v>0.16548041968742633</v>
      </c>
      <c r="S39" s="435">
        <v>1.212203799250037</v>
      </c>
      <c r="T39" s="168">
        <v>51279611.942574017</v>
      </c>
      <c r="U39" s="168">
        <v>13259743.683200002</v>
      </c>
      <c r="V39" s="168">
        <v>9860542.6944000013</v>
      </c>
      <c r="W39" s="168">
        <v>191781606.69</v>
      </c>
      <c r="X39" s="168">
        <v>158837.6973939882</v>
      </c>
      <c r="Y39" s="168">
        <v>0</v>
      </c>
      <c r="Z39" s="164">
        <v>297180.89999999997</v>
      </c>
      <c r="AA39" s="168">
        <v>22205481.023330186</v>
      </c>
      <c r="AB39" s="183">
        <f>SUM(Muut[[#This Row],[Työttömyysaste]:[Koulutustausta]])</f>
        <v>288843004.63089824</v>
      </c>
      <c r="AD39" s="67"/>
    </row>
    <row r="40" spans="1:30" s="50" customFormat="1">
      <c r="A40" s="95">
        <v>92</v>
      </c>
      <c r="B40" s="160" t="s">
        <v>41</v>
      </c>
      <c r="C40" s="429">
        <v>239206</v>
      </c>
      <c r="D40" s="142">
        <v>17471.583333333332</v>
      </c>
      <c r="E40" s="46">
        <v>125431</v>
      </c>
      <c r="F40" s="345">
        <v>0.13929238651795275</v>
      </c>
      <c r="G40" s="408">
        <v>1.225718957498187</v>
      </c>
      <c r="H40" s="175">
        <v>1</v>
      </c>
      <c r="I40" s="416">
        <v>5532</v>
      </c>
      <c r="J40" s="422">
        <v>54953</v>
      </c>
      <c r="K40" s="279">
        <v>238.38</v>
      </c>
      <c r="L40" s="179">
        <v>1003.4650557932713</v>
      </c>
      <c r="M40" s="408">
        <v>1.8184377522503913E-2</v>
      </c>
      <c r="N40" s="175">
        <v>0</v>
      </c>
      <c r="O40" s="431">
        <v>0</v>
      </c>
      <c r="P40" s="279">
        <v>87358</v>
      </c>
      <c r="Q40" s="15">
        <v>20192</v>
      </c>
      <c r="R40" s="167">
        <v>0.23114082282103529</v>
      </c>
      <c r="S40" s="435">
        <v>1.6931899502955408</v>
      </c>
      <c r="T40" s="168">
        <v>19873050.516048763</v>
      </c>
      <c r="U40" s="168">
        <v>4817034.745600001</v>
      </c>
      <c r="V40" s="168">
        <v>1480044.5568000001</v>
      </c>
      <c r="W40" s="168">
        <v>92352363.209999993</v>
      </c>
      <c r="X40" s="168">
        <v>176776.36820009761</v>
      </c>
      <c r="Y40" s="168">
        <v>0</v>
      </c>
      <c r="Z40" s="164">
        <v>0</v>
      </c>
      <c r="AA40" s="168">
        <v>11267689.651865993</v>
      </c>
      <c r="AB40" s="183">
        <f>SUM(Muut[[#This Row],[Työttömyysaste]:[Koulutustausta]])</f>
        <v>129966959.04851484</v>
      </c>
      <c r="AD40" s="67"/>
    </row>
    <row r="41" spans="1:30" s="50" customFormat="1">
      <c r="A41" s="95">
        <v>97</v>
      </c>
      <c r="B41" s="160" t="s">
        <v>42</v>
      </c>
      <c r="C41" s="429">
        <v>2131</v>
      </c>
      <c r="D41" s="142">
        <v>107.66666666666667</v>
      </c>
      <c r="E41" s="46">
        <v>838</v>
      </c>
      <c r="F41" s="345">
        <v>0.12848050914876691</v>
      </c>
      <c r="G41" s="408">
        <v>1.1305786315346522</v>
      </c>
      <c r="H41" s="175">
        <v>0</v>
      </c>
      <c r="I41" s="416">
        <v>8</v>
      </c>
      <c r="J41" s="422">
        <v>50</v>
      </c>
      <c r="K41" s="279">
        <v>465.09</v>
      </c>
      <c r="L41" s="179">
        <v>4.5819088778515988</v>
      </c>
      <c r="M41" s="408">
        <v>3.982485879060361</v>
      </c>
      <c r="N41" s="175">
        <v>3</v>
      </c>
      <c r="O41" s="431">
        <v>1631</v>
      </c>
      <c r="P41" s="279">
        <v>479</v>
      </c>
      <c r="Q41" s="15">
        <v>67</v>
      </c>
      <c r="R41" s="167">
        <v>0.13987473903966596</v>
      </c>
      <c r="S41" s="435">
        <v>1.0246329469266746</v>
      </c>
      <c r="T41" s="168">
        <v>163299.8504643873</v>
      </c>
      <c r="U41" s="168">
        <v>0</v>
      </c>
      <c r="V41" s="168">
        <v>0</v>
      </c>
      <c r="W41" s="168">
        <v>84028.5</v>
      </c>
      <c r="X41" s="168">
        <v>344898.56987240288</v>
      </c>
      <c r="Y41" s="168">
        <v>0</v>
      </c>
      <c r="Z41" s="164">
        <v>472419.14999999997</v>
      </c>
      <c r="AA41" s="168">
        <v>60744.769971438684</v>
      </c>
      <c r="AB41" s="183">
        <f>SUM(Muut[[#This Row],[Työttömyysaste]:[Koulutustausta]])</f>
        <v>1125390.8403082287</v>
      </c>
      <c r="AD41" s="67"/>
    </row>
    <row r="42" spans="1:30" s="50" customFormat="1">
      <c r="A42" s="95">
        <v>98</v>
      </c>
      <c r="B42" s="160" t="s">
        <v>43</v>
      </c>
      <c r="C42" s="429">
        <v>23090</v>
      </c>
      <c r="D42" s="142">
        <v>1018.1666666666666</v>
      </c>
      <c r="E42" s="46">
        <v>10605</v>
      </c>
      <c r="F42" s="345">
        <v>9.6008172245796011E-2</v>
      </c>
      <c r="G42" s="408">
        <v>0.84483466568545262</v>
      </c>
      <c r="H42" s="175">
        <v>0</v>
      </c>
      <c r="I42" s="416">
        <v>69</v>
      </c>
      <c r="J42" s="422">
        <v>658</v>
      </c>
      <c r="K42" s="279">
        <v>651.23</v>
      </c>
      <c r="L42" s="179">
        <v>35.455983293152954</v>
      </c>
      <c r="M42" s="408">
        <v>0.51464902987781813</v>
      </c>
      <c r="N42" s="175">
        <v>0</v>
      </c>
      <c r="O42" s="431">
        <v>0</v>
      </c>
      <c r="P42" s="279">
        <v>7051</v>
      </c>
      <c r="Q42" s="15">
        <v>853</v>
      </c>
      <c r="R42" s="167">
        <v>0.12097574812083392</v>
      </c>
      <c r="S42" s="435">
        <v>0.88619101743995066</v>
      </c>
      <c r="T42" s="168">
        <v>1322200.214151294</v>
      </c>
      <c r="U42" s="168">
        <v>0</v>
      </c>
      <c r="V42" s="168">
        <v>0</v>
      </c>
      <c r="W42" s="168">
        <v>1105815.06</v>
      </c>
      <c r="X42" s="168">
        <v>482935.12149907532</v>
      </c>
      <c r="Y42" s="168">
        <v>0</v>
      </c>
      <c r="Z42" s="164">
        <v>0</v>
      </c>
      <c r="AA42" s="168">
        <v>569257.02948859299</v>
      </c>
      <c r="AB42" s="183">
        <f>SUM(Muut[[#This Row],[Työttömyysaste]:[Koulutustausta]])</f>
        <v>3480207.425138962</v>
      </c>
      <c r="AD42" s="67"/>
    </row>
    <row r="43" spans="1:30" s="50" customFormat="1">
      <c r="A43" s="95">
        <v>102</v>
      </c>
      <c r="B43" s="160" t="s">
        <v>44</v>
      </c>
      <c r="C43" s="429">
        <v>9870</v>
      </c>
      <c r="D43" s="142">
        <v>312</v>
      </c>
      <c r="E43" s="46">
        <v>4406</v>
      </c>
      <c r="F43" s="345">
        <v>7.0812528370403999E-2</v>
      </c>
      <c r="G43" s="408">
        <v>0.62312277520491477</v>
      </c>
      <c r="H43" s="175">
        <v>0</v>
      </c>
      <c r="I43" s="416">
        <v>16</v>
      </c>
      <c r="J43" s="422">
        <v>407</v>
      </c>
      <c r="K43" s="279">
        <v>532.61</v>
      </c>
      <c r="L43" s="179">
        <v>18.531383188449333</v>
      </c>
      <c r="M43" s="408">
        <v>0.98467487394891007</v>
      </c>
      <c r="N43" s="175">
        <v>0</v>
      </c>
      <c r="O43" s="431">
        <v>0</v>
      </c>
      <c r="P43" s="279">
        <v>2696</v>
      </c>
      <c r="Q43" s="15">
        <v>391</v>
      </c>
      <c r="R43" s="167">
        <v>0.14502967359050445</v>
      </c>
      <c r="S43" s="435">
        <v>1.0623947030257648</v>
      </c>
      <c r="T43" s="168">
        <v>416862.03301245061</v>
      </c>
      <c r="U43" s="168">
        <v>0</v>
      </c>
      <c r="V43" s="168">
        <v>0</v>
      </c>
      <c r="W43" s="168">
        <v>683991.99</v>
      </c>
      <c r="X43" s="168">
        <v>394969.63447879022</v>
      </c>
      <c r="Y43" s="168">
        <v>0</v>
      </c>
      <c r="Z43" s="164">
        <v>0</v>
      </c>
      <c r="AA43" s="168">
        <v>291715.94969880476</v>
      </c>
      <c r="AB43" s="183">
        <f>SUM(Muut[[#This Row],[Työttömyysaste]:[Koulutustausta]])</f>
        <v>1787539.6071900455</v>
      </c>
      <c r="AD43" s="67"/>
    </row>
    <row r="44" spans="1:30" s="50" customFormat="1">
      <c r="A44" s="95">
        <v>103</v>
      </c>
      <c r="B44" s="160" t="s">
        <v>45</v>
      </c>
      <c r="C44" s="429">
        <v>2166</v>
      </c>
      <c r="D44" s="142">
        <v>109.91666666666667</v>
      </c>
      <c r="E44" s="46">
        <v>969</v>
      </c>
      <c r="F44" s="345">
        <v>0.11343309253525972</v>
      </c>
      <c r="G44" s="408">
        <v>0.99816720356208466</v>
      </c>
      <c r="H44" s="175">
        <v>0</v>
      </c>
      <c r="I44" s="416">
        <v>2</v>
      </c>
      <c r="J44" s="422">
        <v>43</v>
      </c>
      <c r="K44" s="279">
        <v>147.96</v>
      </c>
      <c r="L44" s="179">
        <v>14.639091646390916</v>
      </c>
      <c r="M44" s="408">
        <v>1.246483582858364</v>
      </c>
      <c r="N44" s="175">
        <v>0</v>
      </c>
      <c r="O44" s="431">
        <v>0</v>
      </c>
      <c r="P44" s="279">
        <v>590</v>
      </c>
      <c r="Q44" s="15">
        <v>83</v>
      </c>
      <c r="R44" s="167">
        <v>0.14067796610169492</v>
      </c>
      <c r="S44" s="435">
        <v>1.0305168750560032</v>
      </c>
      <c r="T44" s="168">
        <v>146542.40444241095</v>
      </c>
      <c r="U44" s="168">
        <v>0</v>
      </c>
      <c r="V44" s="168">
        <v>0</v>
      </c>
      <c r="W44" s="168">
        <v>72264.509999999995</v>
      </c>
      <c r="X44" s="168">
        <v>109723.26302075024</v>
      </c>
      <c r="Y44" s="168">
        <v>0</v>
      </c>
      <c r="Z44" s="164">
        <v>0</v>
      </c>
      <c r="AA44" s="168">
        <v>62097.009519149644</v>
      </c>
      <c r="AB44" s="183">
        <f>SUM(Muut[[#This Row],[Työttömyysaste]:[Koulutustausta]])</f>
        <v>390627.18698231084</v>
      </c>
      <c r="AD44" s="67"/>
    </row>
    <row r="45" spans="1:30" s="50" customFormat="1">
      <c r="A45" s="95">
        <v>105</v>
      </c>
      <c r="B45" s="160" t="s">
        <v>46</v>
      </c>
      <c r="C45" s="429">
        <v>2139</v>
      </c>
      <c r="D45" s="142">
        <v>96.666666666666671</v>
      </c>
      <c r="E45" s="46">
        <v>825</v>
      </c>
      <c r="F45" s="345">
        <v>0.11717171717171718</v>
      </c>
      <c r="G45" s="408">
        <v>1.0310656498191244</v>
      </c>
      <c r="H45" s="175">
        <v>0</v>
      </c>
      <c r="I45" s="416">
        <v>5</v>
      </c>
      <c r="J45" s="422">
        <v>37</v>
      </c>
      <c r="K45" s="279">
        <v>1421.25</v>
      </c>
      <c r="L45" s="179">
        <v>1.5050131926121373</v>
      </c>
      <c r="M45" s="408">
        <v>12.124403623010567</v>
      </c>
      <c r="N45" s="175">
        <v>0</v>
      </c>
      <c r="O45" s="431">
        <v>0</v>
      </c>
      <c r="P45" s="279">
        <v>412</v>
      </c>
      <c r="Q45" s="15">
        <v>56</v>
      </c>
      <c r="R45" s="167">
        <v>0.13592233009708737</v>
      </c>
      <c r="S45" s="435">
        <v>0.99568012492251556</v>
      </c>
      <c r="T45" s="168">
        <v>149485.36202399942</v>
      </c>
      <c r="U45" s="168">
        <v>0</v>
      </c>
      <c r="V45" s="168">
        <v>0</v>
      </c>
      <c r="W45" s="168">
        <v>62181.09</v>
      </c>
      <c r="X45" s="168">
        <v>1053961.7975685406</v>
      </c>
      <c r="Y45" s="168">
        <v>0</v>
      </c>
      <c r="Z45" s="164">
        <v>0</v>
      </c>
      <c r="AA45" s="168">
        <v>59249.91728016163</v>
      </c>
      <c r="AB45" s="183">
        <f>SUM(Muut[[#This Row],[Työttömyysaste]:[Koulutustausta]])</f>
        <v>1324878.1668727014</v>
      </c>
      <c r="AD45" s="67"/>
    </row>
    <row r="46" spans="1:30" s="50" customFormat="1">
      <c r="A46" s="95">
        <v>106</v>
      </c>
      <c r="B46" s="160" t="s">
        <v>47</v>
      </c>
      <c r="C46" s="429">
        <v>46880</v>
      </c>
      <c r="D46" s="142">
        <v>2619.75</v>
      </c>
      <c r="E46" s="46">
        <v>22731</v>
      </c>
      <c r="F46" s="345">
        <v>0.11525009898376666</v>
      </c>
      <c r="G46" s="408">
        <v>1.0141561553311347</v>
      </c>
      <c r="H46" s="175">
        <v>0</v>
      </c>
      <c r="I46" s="416">
        <v>431</v>
      </c>
      <c r="J46" s="422">
        <v>3192</v>
      </c>
      <c r="K46" s="279">
        <v>322.69</v>
      </c>
      <c r="L46" s="179">
        <v>145.27875050357929</v>
      </c>
      <c r="M46" s="408">
        <v>0.12560259048163916</v>
      </c>
      <c r="N46" s="175">
        <v>0</v>
      </c>
      <c r="O46" s="431">
        <v>0</v>
      </c>
      <c r="P46" s="279">
        <v>14935</v>
      </c>
      <c r="Q46" s="15">
        <v>2208</v>
      </c>
      <c r="R46" s="167">
        <v>0.1478406427854034</v>
      </c>
      <c r="S46" s="435">
        <v>1.0829860669107951</v>
      </c>
      <c r="T46" s="168">
        <v>3222507.9572871812</v>
      </c>
      <c r="U46" s="168">
        <v>0</v>
      </c>
      <c r="V46" s="168">
        <v>0</v>
      </c>
      <c r="W46" s="168">
        <v>5364379.4399999995</v>
      </c>
      <c r="X46" s="168">
        <v>239298.4573139085</v>
      </c>
      <c r="Y46" s="168">
        <v>0</v>
      </c>
      <c r="Z46" s="164">
        <v>0</v>
      </c>
      <c r="AA46" s="168">
        <v>1412432.1612427661</v>
      </c>
      <c r="AB46" s="183">
        <f>SUM(Muut[[#This Row],[Työttömyysaste]:[Koulutustausta]])</f>
        <v>10238618.015843855</v>
      </c>
      <c r="AD46" s="67"/>
    </row>
    <row r="47" spans="1:30" s="50" customFormat="1">
      <c r="A47" s="95">
        <v>108</v>
      </c>
      <c r="B47" s="160" t="s">
        <v>48</v>
      </c>
      <c r="C47" s="429">
        <v>10337</v>
      </c>
      <c r="D47" s="142">
        <v>421.5</v>
      </c>
      <c r="E47" s="46">
        <v>4661</v>
      </c>
      <c r="F47" s="345">
        <v>9.0431237931774294E-2</v>
      </c>
      <c r="G47" s="408">
        <v>0.79575980750906883</v>
      </c>
      <c r="H47" s="175">
        <v>0</v>
      </c>
      <c r="I47" s="416">
        <v>18</v>
      </c>
      <c r="J47" s="422">
        <v>183</v>
      </c>
      <c r="K47" s="279">
        <v>463.99</v>
      </c>
      <c r="L47" s="179">
        <v>22.278497381409082</v>
      </c>
      <c r="M47" s="408">
        <v>0.81905826469303722</v>
      </c>
      <c r="N47" s="175">
        <v>0</v>
      </c>
      <c r="O47" s="431">
        <v>0</v>
      </c>
      <c r="P47" s="279">
        <v>3207</v>
      </c>
      <c r="Q47" s="15">
        <v>375</v>
      </c>
      <c r="R47" s="167">
        <v>0.11693171188026193</v>
      </c>
      <c r="S47" s="435">
        <v>0.85656699240795053</v>
      </c>
      <c r="T47" s="168">
        <v>557542.63164639589</v>
      </c>
      <c r="U47" s="168">
        <v>0</v>
      </c>
      <c r="V47" s="168">
        <v>0</v>
      </c>
      <c r="W47" s="168">
        <v>307544.31</v>
      </c>
      <c r="X47" s="168">
        <v>344082.8386658415</v>
      </c>
      <c r="Y47" s="168">
        <v>0</v>
      </c>
      <c r="Z47" s="164">
        <v>0</v>
      </c>
      <c r="AA47" s="168">
        <v>246327.54407449378</v>
      </c>
      <c r="AB47" s="183">
        <f>SUM(Muut[[#This Row],[Työttömyysaste]:[Koulutustausta]])</f>
        <v>1455497.324386731</v>
      </c>
      <c r="AD47" s="67"/>
    </row>
    <row r="48" spans="1:30" s="50" customFormat="1">
      <c r="A48" s="95">
        <v>109</v>
      </c>
      <c r="B48" s="160" t="s">
        <v>49</v>
      </c>
      <c r="C48" s="429">
        <v>67971</v>
      </c>
      <c r="D48" s="142">
        <v>3716.75</v>
      </c>
      <c r="E48" s="46">
        <v>30957</v>
      </c>
      <c r="F48" s="345">
        <v>0.12006169848499532</v>
      </c>
      <c r="G48" s="408">
        <v>1.0564963640961318</v>
      </c>
      <c r="H48" s="175">
        <v>0</v>
      </c>
      <c r="I48" s="416">
        <v>252</v>
      </c>
      <c r="J48" s="422">
        <v>3675</v>
      </c>
      <c r="K48" s="279">
        <v>1785.34</v>
      </c>
      <c r="L48" s="179">
        <v>38.071739836669771</v>
      </c>
      <c r="M48" s="408">
        <v>0.47928955922339694</v>
      </c>
      <c r="N48" s="175">
        <v>0</v>
      </c>
      <c r="O48" s="431">
        <v>0</v>
      </c>
      <c r="P48" s="279">
        <v>19956</v>
      </c>
      <c r="Q48" s="15">
        <v>2513</v>
      </c>
      <c r="R48" s="167">
        <v>0.12592703948687112</v>
      </c>
      <c r="S48" s="435">
        <v>0.92246101371166211</v>
      </c>
      <c r="T48" s="168">
        <v>4867357.3315904401</v>
      </c>
      <c r="U48" s="168">
        <v>0</v>
      </c>
      <c r="V48" s="168">
        <v>0</v>
      </c>
      <c r="W48" s="168">
        <v>6176094.75</v>
      </c>
      <c r="X48" s="168">
        <v>1323961.4112021236</v>
      </c>
      <c r="Y48" s="168">
        <v>0</v>
      </c>
      <c r="Z48" s="164">
        <v>0</v>
      </c>
      <c r="AA48" s="168">
        <v>1744330.6242025315</v>
      </c>
      <c r="AB48" s="183">
        <f>SUM(Muut[[#This Row],[Työttömyysaste]:[Koulutustausta]])</f>
        <v>14111744.116995094</v>
      </c>
      <c r="AD48" s="67"/>
    </row>
    <row r="49" spans="1:30" s="50" customFormat="1">
      <c r="A49" s="95">
        <v>111</v>
      </c>
      <c r="B49" s="160" t="s">
        <v>50</v>
      </c>
      <c r="C49" s="429">
        <v>18344</v>
      </c>
      <c r="D49" s="142">
        <v>1149.8333333333333</v>
      </c>
      <c r="E49" s="46">
        <v>7728</v>
      </c>
      <c r="F49" s="345">
        <v>0.14878795721187024</v>
      </c>
      <c r="G49" s="408">
        <v>1.309276295431361</v>
      </c>
      <c r="H49" s="175">
        <v>0</v>
      </c>
      <c r="I49" s="416">
        <v>38</v>
      </c>
      <c r="J49" s="422">
        <v>747</v>
      </c>
      <c r="K49" s="279">
        <v>676</v>
      </c>
      <c r="L49" s="179">
        <v>27.136094674556212</v>
      </c>
      <c r="M49" s="408">
        <v>0.67243970158663657</v>
      </c>
      <c r="N49" s="175">
        <v>0</v>
      </c>
      <c r="O49" s="431">
        <v>0</v>
      </c>
      <c r="P49" s="279">
        <v>4540</v>
      </c>
      <c r="Q49" s="15">
        <v>842</v>
      </c>
      <c r="R49" s="167">
        <v>0.18546255506607928</v>
      </c>
      <c r="S49" s="435">
        <v>1.358580152832443</v>
      </c>
      <c r="T49" s="168">
        <v>1627896.95655077</v>
      </c>
      <c r="U49" s="168">
        <v>0</v>
      </c>
      <c r="V49" s="168">
        <v>0</v>
      </c>
      <c r="W49" s="168">
        <v>1255385.79</v>
      </c>
      <c r="X49" s="168">
        <v>501303.90512318985</v>
      </c>
      <c r="Y49" s="168">
        <v>0</v>
      </c>
      <c r="Z49" s="164">
        <v>0</v>
      </c>
      <c r="AA49" s="168">
        <v>693324.31808139279</v>
      </c>
      <c r="AB49" s="183">
        <f>SUM(Muut[[#This Row],[Työttömyysaste]:[Koulutustausta]])</f>
        <v>4077910.9697553529</v>
      </c>
      <c r="AD49" s="67"/>
    </row>
    <row r="50" spans="1:30" s="50" customFormat="1">
      <c r="A50" s="95">
        <v>139</v>
      </c>
      <c r="B50" s="160" t="s">
        <v>51</v>
      </c>
      <c r="C50" s="429">
        <v>9912</v>
      </c>
      <c r="D50" s="142">
        <v>503.25</v>
      </c>
      <c r="E50" s="46">
        <v>4155</v>
      </c>
      <c r="F50" s="345">
        <v>0.12111913357400722</v>
      </c>
      <c r="G50" s="408">
        <v>1.0658013826066632</v>
      </c>
      <c r="H50" s="175">
        <v>0</v>
      </c>
      <c r="I50" s="416">
        <v>18</v>
      </c>
      <c r="J50" s="422">
        <v>78</v>
      </c>
      <c r="K50" s="279">
        <v>1615.72</v>
      </c>
      <c r="L50" s="179">
        <v>6.1347263139652908</v>
      </c>
      <c r="M50" s="408">
        <v>2.9744419671414435</v>
      </c>
      <c r="N50" s="175">
        <v>0</v>
      </c>
      <c r="O50" s="431">
        <v>0</v>
      </c>
      <c r="P50" s="279">
        <v>2754</v>
      </c>
      <c r="Q50" s="15">
        <v>285</v>
      </c>
      <c r="R50" s="167">
        <v>0.10348583877995643</v>
      </c>
      <c r="S50" s="435">
        <v>0.75807111907616054</v>
      </c>
      <c r="T50" s="168">
        <v>716043.05557204527</v>
      </c>
      <c r="U50" s="168">
        <v>0</v>
      </c>
      <c r="V50" s="168">
        <v>0</v>
      </c>
      <c r="W50" s="168">
        <v>131084.46</v>
      </c>
      <c r="X50" s="168">
        <v>1198175.6591503553</v>
      </c>
      <c r="Y50" s="168">
        <v>0</v>
      </c>
      <c r="Z50" s="164">
        <v>0</v>
      </c>
      <c r="AA50" s="168">
        <v>209039.50593611039</v>
      </c>
      <c r="AB50" s="183">
        <f>SUM(Muut[[#This Row],[Työttömyysaste]:[Koulutustausta]])</f>
        <v>2254342.6806585109</v>
      </c>
      <c r="AD50" s="67"/>
    </row>
    <row r="51" spans="1:30" s="50" customFormat="1">
      <c r="A51" s="95">
        <v>140</v>
      </c>
      <c r="B51" s="160" t="s">
        <v>52</v>
      </c>
      <c r="C51" s="429">
        <v>20958</v>
      </c>
      <c r="D51" s="142">
        <v>1185.3333333333333</v>
      </c>
      <c r="E51" s="46">
        <v>9573</v>
      </c>
      <c r="F51" s="345">
        <v>0.1238204672864654</v>
      </c>
      <c r="G51" s="408">
        <v>1.0895720711895758</v>
      </c>
      <c r="H51" s="175">
        <v>0</v>
      </c>
      <c r="I51" s="416">
        <v>6</v>
      </c>
      <c r="J51" s="422">
        <v>628</v>
      </c>
      <c r="K51" s="279">
        <v>762.99</v>
      </c>
      <c r="L51" s="179">
        <v>27.468249911532261</v>
      </c>
      <c r="M51" s="408">
        <v>0.66430833649595999</v>
      </c>
      <c r="N51" s="175">
        <v>0</v>
      </c>
      <c r="O51" s="431">
        <v>0</v>
      </c>
      <c r="P51" s="279">
        <v>5823</v>
      </c>
      <c r="Q51" s="15">
        <v>658</v>
      </c>
      <c r="R51" s="167">
        <v>0.11300017173278379</v>
      </c>
      <c r="S51" s="435">
        <v>0.82776704185984851</v>
      </c>
      <c r="T51" s="168">
        <v>1547773.3445004388</v>
      </c>
      <c r="U51" s="168">
        <v>0</v>
      </c>
      <c r="V51" s="168">
        <v>0</v>
      </c>
      <c r="W51" s="168">
        <v>1055397.96</v>
      </c>
      <c r="X51" s="168">
        <v>565813.41208571382</v>
      </c>
      <c r="Y51" s="168">
        <v>0</v>
      </c>
      <c r="Z51" s="164">
        <v>0</v>
      </c>
      <c r="AA51" s="168">
        <v>482630.86507297005</v>
      </c>
      <c r="AB51" s="183">
        <f>SUM(Muut[[#This Row],[Työttömyysaste]:[Koulutustausta]])</f>
        <v>3651615.5816591224</v>
      </c>
      <c r="AD51" s="67"/>
    </row>
    <row r="52" spans="1:30" s="50" customFormat="1">
      <c r="A52" s="95">
        <v>142</v>
      </c>
      <c r="B52" s="160" t="s">
        <v>53</v>
      </c>
      <c r="C52" s="429">
        <v>6559</v>
      </c>
      <c r="D52" s="142">
        <v>292.16666666666669</v>
      </c>
      <c r="E52" s="46">
        <v>2811</v>
      </c>
      <c r="F52" s="345">
        <v>0.10393691450254952</v>
      </c>
      <c r="G52" s="408">
        <v>0.91460452128317526</v>
      </c>
      <c r="H52" s="175">
        <v>0</v>
      </c>
      <c r="I52" s="416">
        <v>15</v>
      </c>
      <c r="J52" s="422">
        <v>125</v>
      </c>
      <c r="K52" s="279">
        <v>589.79</v>
      </c>
      <c r="L52" s="179">
        <v>11.120907441631768</v>
      </c>
      <c r="M52" s="408">
        <v>1.6408182066937391</v>
      </c>
      <c r="N52" s="175">
        <v>0</v>
      </c>
      <c r="O52" s="431">
        <v>0</v>
      </c>
      <c r="P52" s="279">
        <v>1701</v>
      </c>
      <c r="Q52" s="15">
        <v>229</v>
      </c>
      <c r="R52" s="167">
        <v>0.13462669018224574</v>
      </c>
      <c r="S52" s="435">
        <v>0.98618909492514384</v>
      </c>
      <c r="T52" s="168">
        <v>406604.83571443037</v>
      </c>
      <c r="U52" s="168">
        <v>0</v>
      </c>
      <c r="V52" s="168">
        <v>0</v>
      </c>
      <c r="W52" s="168">
        <v>210071.25</v>
      </c>
      <c r="X52" s="168">
        <v>437372.82574350009</v>
      </c>
      <c r="Y52" s="168">
        <v>0</v>
      </c>
      <c r="Z52" s="164">
        <v>0</v>
      </c>
      <c r="AA52" s="168">
        <v>179951.285091942</v>
      </c>
      <c r="AB52" s="183">
        <f>SUM(Muut[[#This Row],[Työttömyysaste]:[Koulutustausta]])</f>
        <v>1234000.1965498724</v>
      </c>
      <c r="AD52" s="67"/>
    </row>
    <row r="53" spans="1:30" s="50" customFormat="1">
      <c r="A53" s="95">
        <v>143</v>
      </c>
      <c r="B53" s="160" t="s">
        <v>54</v>
      </c>
      <c r="C53" s="429">
        <v>6877</v>
      </c>
      <c r="D53" s="142">
        <v>301.91666666666669</v>
      </c>
      <c r="E53" s="46">
        <v>2806</v>
      </c>
      <c r="F53" s="345">
        <v>0.10759681634592541</v>
      </c>
      <c r="G53" s="408">
        <v>0.94681023750464444</v>
      </c>
      <c r="H53" s="175">
        <v>0</v>
      </c>
      <c r="I53" s="416">
        <v>12</v>
      </c>
      <c r="J53" s="422">
        <v>164</v>
      </c>
      <c r="K53" s="279">
        <v>750.48</v>
      </c>
      <c r="L53" s="179">
        <v>9.1634687133567851</v>
      </c>
      <c r="M53" s="408">
        <v>1.9913187872391247</v>
      </c>
      <c r="N53" s="175">
        <v>0</v>
      </c>
      <c r="O53" s="431">
        <v>0</v>
      </c>
      <c r="P53" s="279">
        <v>1821</v>
      </c>
      <c r="Q53" s="15">
        <v>275</v>
      </c>
      <c r="R53" s="167">
        <v>0.15101592531576058</v>
      </c>
      <c r="S53" s="435">
        <v>1.1062461574656881</v>
      </c>
      <c r="T53" s="168">
        <v>441330.08514499164</v>
      </c>
      <c r="U53" s="168">
        <v>0</v>
      </c>
      <c r="V53" s="168">
        <v>0</v>
      </c>
      <c r="W53" s="168">
        <v>275613.48</v>
      </c>
      <c r="X53" s="168">
        <v>556536.32354563824</v>
      </c>
      <c r="Y53" s="168">
        <v>0</v>
      </c>
      <c r="Z53" s="164">
        <v>0</v>
      </c>
      <c r="AA53" s="168">
        <v>211644.95722848256</v>
      </c>
      <c r="AB53" s="183">
        <f>SUM(Muut[[#This Row],[Työttömyysaste]:[Koulutustausta]])</f>
        <v>1485124.8459191124</v>
      </c>
      <c r="AD53" s="67"/>
    </row>
    <row r="54" spans="1:30" s="50" customFormat="1">
      <c r="A54" s="95">
        <v>145</v>
      </c>
      <c r="B54" s="160" t="s">
        <v>55</v>
      </c>
      <c r="C54" s="429">
        <v>12366</v>
      </c>
      <c r="D54" s="142">
        <v>334.5</v>
      </c>
      <c r="E54" s="46">
        <v>5663</v>
      </c>
      <c r="F54" s="345">
        <v>5.9067631997174644E-2</v>
      </c>
      <c r="G54" s="408">
        <v>0.51977224400654598</v>
      </c>
      <c r="H54" s="175">
        <v>0</v>
      </c>
      <c r="I54" s="416">
        <v>26</v>
      </c>
      <c r="J54" s="422">
        <v>195</v>
      </c>
      <c r="K54" s="279">
        <v>576.74</v>
      </c>
      <c r="L54" s="179">
        <v>21.441204008738772</v>
      </c>
      <c r="M54" s="408">
        <v>0.85104303833629047</v>
      </c>
      <c r="N54" s="175">
        <v>0</v>
      </c>
      <c r="O54" s="431">
        <v>0</v>
      </c>
      <c r="P54" s="279">
        <v>3774</v>
      </c>
      <c r="Q54" s="15">
        <v>319</v>
      </c>
      <c r="R54" s="167">
        <v>8.4525702172760994E-2</v>
      </c>
      <c r="S54" s="435">
        <v>0.61918127535352963</v>
      </c>
      <c r="T54" s="168">
        <v>435656.19193291175</v>
      </c>
      <c r="U54" s="168">
        <v>0</v>
      </c>
      <c r="V54" s="168">
        <v>0</v>
      </c>
      <c r="W54" s="168">
        <v>327711.14999999997</v>
      </c>
      <c r="X54" s="168">
        <v>427695.28733838536</v>
      </c>
      <c r="Y54" s="168">
        <v>0</v>
      </c>
      <c r="Z54" s="164">
        <v>0</v>
      </c>
      <c r="AA54" s="168">
        <v>213012.05501142502</v>
      </c>
      <c r="AB54" s="183">
        <f>SUM(Muut[[#This Row],[Työttömyysaste]:[Koulutustausta]])</f>
        <v>1404074.684282722</v>
      </c>
      <c r="AD54" s="67"/>
    </row>
    <row r="55" spans="1:30" s="50" customFormat="1">
      <c r="A55" s="95">
        <v>146</v>
      </c>
      <c r="B55" s="160" t="s">
        <v>56</v>
      </c>
      <c r="C55" s="429">
        <v>4643</v>
      </c>
      <c r="D55" s="142">
        <v>290.08333333333331</v>
      </c>
      <c r="E55" s="46">
        <v>1802</v>
      </c>
      <c r="F55" s="345">
        <v>0.16097854236034034</v>
      </c>
      <c r="G55" s="408">
        <v>1.4165487149296789</v>
      </c>
      <c r="H55" s="175">
        <v>0</v>
      </c>
      <c r="I55" s="416">
        <v>9</v>
      </c>
      <c r="J55" s="422">
        <v>169</v>
      </c>
      <c r="K55" s="279">
        <v>2763.38</v>
      </c>
      <c r="L55" s="179">
        <v>1.680188754351555</v>
      </c>
      <c r="M55" s="408">
        <v>10.860319924131153</v>
      </c>
      <c r="N55" s="175">
        <v>0</v>
      </c>
      <c r="O55" s="431">
        <v>0</v>
      </c>
      <c r="P55" s="279">
        <v>969</v>
      </c>
      <c r="Q55" s="15">
        <v>165</v>
      </c>
      <c r="R55" s="167">
        <v>0.17027863777089783</v>
      </c>
      <c r="S55" s="435">
        <v>1.2473524784798873</v>
      </c>
      <c r="T55" s="168">
        <v>445791.47862210585</v>
      </c>
      <c r="U55" s="168">
        <v>0</v>
      </c>
      <c r="V55" s="168">
        <v>0</v>
      </c>
      <c r="W55" s="168">
        <v>284016.33</v>
      </c>
      <c r="X55" s="168">
        <v>2049250.274170592</v>
      </c>
      <c r="Y55" s="168">
        <v>0</v>
      </c>
      <c r="Z55" s="164">
        <v>0</v>
      </c>
      <c r="AA55" s="168">
        <v>161118.34925193447</v>
      </c>
      <c r="AB55" s="183">
        <f>SUM(Muut[[#This Row],[Työttömyysaste]:[Koulutustausta]])</f>
        <v>2940176.4320446323</v>
      </c>
      <c r="AD55" s="67"/>
    </row>
    <row r="56" spans="1:30" s="50" customFormat="1">
      <c r="A56" s="95">
        <v>148</v>
      </c>
      <c r="B56" s="160" t="s">
        <v>57</v>
      </c>
      <c r="C56" s="429">
        <v>7008</v>
      </c>
      <c r="D56" s="142">
        <v>501.25</v>
      </c>
      <c r="E56" s="46">
        <v>3403</v>
      </c>
      <c r="F56" s="345">
        <v>0.14729650308551279</v>
      </c>
      <c r="G56" s="408">
        <v>1.2961520777866329</v>
      </c>
      <c r="H56" s="175">
        <v>0</v>
      </c>
      <c r="I56" s="416">
        <v>27</v>
      </c>
      <c r="J56" s="422">
        <v>258</v>
      </c>
      <c r="K56" s="279">
        <v>15058.35</v>
      </c>
      <c r="L56" s="179">
        <v>0.46538963432248553</v>
      </c>
      <c r="M56" s="408">
        <v>20</v>
      </c>
      <c r="N56" s="175">
        <v>0</v>
      </c>
      <c r="O56" s="431">
        <v>0</v>
      </c>
      <c r="P56" s="279">
        <v>2141</v>
      </c>
      <c r="Q56" s="15">
        <v>307</v>
      </c>
      <c r="R56" s="167">
        <v>0.14339093881363849</v>
      </c>
      <c r="S56" s="435">
        <v>1.0503903793345855</v>
      </c>
      <c r="T56" s="168">
        <v>615675.14032930485</v>
      </c>
      <c r="U56" s="168">
        <v>0</v>
      </c>
      <c r="V56" s="168">
        <v>0</v>
      </c>
      <c r="W56" s="168">
        <v>433587.06</v>
      </c>
      <c r="X56" s="168">
        <v>5696102.4000000004</v>
      </c>
      <c r="Y56" s="168">
        <v>0</v>
      </c>
      <c r="Z56" s="164">
        <v>0</v>
      </c>
      <c r="AA56" s="168">
        <v>204786.79735444189</v>
      </c>
      <c r="AB56" s="183">
        <f>SUM(Muut[[#This Row],[Työttömyysaste]:[Koulutustausta]])</f>
        <v>6950151.3976837471</v>
      </c>
      <c r="AD56" s="67"/>
    </row>
    <row r="57" spans="1:30" s="50" customFormat="1">
      <c r="A57" s="95">
        <v>149</v>
      </c>
      <c r="B57" s="160" t="s">
        <v>58</v>
      </c>
      <c r="C57" s="429">
        <v>5353</v>
      </c>
      <c r="D57" s="142">
        <v>198.83333333333334</v>
      </c>
      <c r="E57" s="46">
        <v>2537</v>
      </c>
      <c r="F57" s="345">
        <v>7.8373406911049798E-2</v>
      </c>
      <c r="G57" s="408">
        <v>0.68965557282782253</v>
      </c>
      <c r="H57" s="175">
        <v>3</v>
      </c>
      <c r="I57" s="416">
        <v>2782</v>
      </c>
      <c r="J57" s="422">
        <v>250</v>
      </c>
      <c r="K57" s="279">
        <v>349.89</v>
      </c>
      <c r="L57" s="179">
        <v>15.299094000971735</v>
      </c>
      <c r="M57" s="408">
        <v>1.1927103267700885</v>
      </c>
      <c r="N57" s="175">
        <v>3</v>
      </c>
      <c r="O57" s="431">
        <v>236</v>
      </c>
      <c r="P57" s="279">
        <v>1683</v>
      </c>
      <c r="Q57" s="15">
        <v>236</v>
      </c>
      <c r="R57" s="167">
        <v>0.14022578728461083</v>
      </c>
      <c r="S57" s="435">
        <v>1.0272045020209029</v>
      </c>
      <c r="T57" s="168">
        <v>250225.2073497223</v>
      </c>
      <c r="U57" s="168">
        <v>107796.57280000001</v>
      </c>
      <c r="V57" s="168">
        <v>744302.95680000016</v>
      </c>
      <c r="W57" s="168">
        <v>420142.5</v>
      </c>
      <c r="X57" s="168">
        <v>259469.26533069953</v>
      </c>
      <c r="Y57" s="168">
        <v>0</v>
      </c>
      <c r="Z57" s="164">
        <v>68357.399999999994</v>
      </c>
      <c r="AA57" s="168">
        <v>152971.76695502378</v>
      </c>
      <c r="AB57" s="183">
        <f>SUM(Muut[[#This Row],[Työttömyysaste]:[Koulutustausta]])</f>
        <v>2003265.6692354458</v>
      </c>
      <c r="AD57" s="67"/>
    </row>
    <row r="58" spans="1:30" s="50" customFormat="1">
      <c r="A58" s="95">
        <v>151</v>
      </c>
      <c r="B58" s="160" t="s">
        <v>59</v>
      </c>
      <c r="C58" s="429">
        <v>1891</v>
      </c>
      <c r="D58" s="142">
        <v>51.25</v>
      </c>
      <c r="E58" s="46">
        <v>832</v>
      </c>
      <c r="F58" s="345">
        <v>6.1598557692307696E-2</v>
      </c>
      <c r="G58" s="408">
        <v>0.54204340815336771</v>
      </c>
      <c r="H58" s="175">
        <v>0</v>
      </c>
      <c r="I58" s="416">
        <v>16</v>
      </c>
      <c r="J58" s="422">
        <v>70</v>
      </c>
      <c r="K58" s="279">
        <v>642.38</v>
      </c>
      <c r="L58" s="179">
        <v>2.943740465145241</v>
      </c>
      <c r="M58" s="408">
        <v>6.1987079435975314</v>
      </c>
      <c r="N58" s="175">
        <v>0</v>
      </c>
      <c r="O58" s="431">
        <v>0</v>
      </c>
      <c r="P58" s="279">
        <v>453</v>
      </c>
      <c r="Q58" s="15">
        <v>83</v>
      </c>
      <c r="R58" s="167">
        <v>0.18322295805739514</v>
      </c>
      <c r="S58" s="435">
        <v>1.3421742964305559</v>
      </c>
      <c r="T58" s="168">
        <v>69474.776868965288</v>
      </c>
      <c r="U58" s="168">
        <v>0</v>
      </c>
      <c r="V58" s="168">
        <v>0</v>
      </c>
      <c r="W58" s="168">
        <v>117639.9</v>
      </c>
      <c r="X58" s="168">
        <v>476372.19315537676</v>
      </c>
      <c r="Y58" s="168">
        <v>0</v>
      </c>
      <c r="Z58" s="164">
        <v>0</v>
      </c>
      <c r="AA58" s="168">
        <v>70608.59536038604</v>
      </c>
      <c r="AB58" s="183">
        <f>SUM(Muut[[#This Row],[Työttömyysaste]:[Koulutustausta]])</f>
        <v>734095.46538472816</v>
      </c>
      <c r="AD58" s="67"/>
    </row>
    <row r="59" spans="1:30" s="50" customFormat="1">
      <c r="A59" s="95">
        <v>152</v>
      </c>
      <c r="B59" s="160" t="s">
        <v>60</v>
      </c>
      <c r="C59" s="429">
        <v>4480</v>
      </c>
      <c r="D59" s="142">
        <v>132.25</v>
      </c>
      <c r="E59" s="46">
        <v>1941</v>
      </c>
      <c r="F59" s="345">
        <v>6.8134981968057701E-2</v>
      </c>
      <c r="G59" s="408">
        <v>0.59956140572178129</v>
      </c>
      <c r="H59" s="175">
        <v>0</v>
      </c>
      <c r="I59" s="416">
        <v>34</v>
      </c>
      <c r="J59" s="422">
        <v>49</v>
      </c>
      <c r="K59" s="279">
        <v>354.13</v>
      </c>
      <c r="L59" s="179">
        <v>12.650721486459775</v>
      </c>
      <c r="M59" s="408">
        <v>1.4423989512942565</v>
      </c>
      <c r="N59" s="175">
        <v>0</v>
      </c>
      <c r="O59" s="431">
        <v>0</v>
      </c>
      <c r="P59" s="279">
        <v>1212</v>
      </c>
      <c r="Q59" s="15">
        <v>127</v>
      </c>
      <c r="R59" s="167">
        <v>0.10478547854785479</v>
      </c>
      <c r="S59" s="435">
        <v>0.76759144944079605</v>
      </c>
      <c r="T59" s="168">
        <v>182059.45891760409</v>
      </c>
      <c r="U59" s="168">
        <v>0</v>
      </c>
      <c r="V59" s="168">
        <v>0</v>
      </c>
      <c r="W59" s="168">
        <v>82347.929999999993</v>
      </c>
      <c r="X59" s="168">
        <v>262613.53834508167</v>
      </c>
      <c r="Y59" s="168">
        <v>0</v>
      </c>
      <c r="Z59" s="164">
        <v>0</v>
      </c>
      <c r="AA59" s="168">
        <v>95667.685673024389</v>
      </c>
      <c r="AB59" s="183">
        <f>SUM(Muut[[#This Row],[Työttömyysaste]:[Koulutustausta]])</f>
        <v>622688.61293571012</v>
      </c>
      <c r="AD59" s="67"/>
    </row>
    <row r="60" spans="1:30" s="50" customFormat="1">
      <c r="A60" s="95">
        <v>153</v>
      </c>
      <c r="B60" s="160" t="s">
        <v>61</v>
      </c>
      <c r="C60" s="429">
        <v>25655</v>
      </c>
      <c r="D60" s="142">
        <v>1645.6666666666667</v>
      </c>
      <c r="E60" s="46">
        <v>11352</v>
      </c>
      <c r="F60" s="345">
        <v>0.14496711299036882</v>
      </c>
      <c r="G60" s="408">
        <v>1.2756543487261973</v>
      </c>
      <c r="H60" s="175">
        <v>0</v>
      </c>
      <c r="I60" s="416">
        <v>39</v>
      </c>
      <c r="J60" s="422">
        <v>1759</v>
      </c>
      <c r="K60" s="279">
        <v>154.99</v>
      </c>
      <c r="L60" s="179">
        <v>165.52680818117298</v>
      </c>
      <c r="M60" s="408">
        <v>0.11023826053126755</v>
      </c>
      <c r="N60" s="175">
        <v>0</v>
      </c>
      <c r="O60" s="431">
        <v>0</v>
      </c>
      <c r="P60" s="279">
        <v>7121</v>
      </c>
      <c r="Q60" s="15">
        <v>1032</v>
      </c>
      <c r="R60" s="167">
        <v>0.14492346580536442</v>
      </c>
      <c r="S60" s="435">
        <v>1.0616166926671988</v>
      </c>
      <c r="T60" s="168">
        <v>2218230.1168171549</v>
      </c>
      <c r="U60" s="168">
        <v>0</v>
      </c>
      <c r="V60" s="168">
        <v>0</v>
      </c>
      <c r="W60" s="168">
        <v>2956122.63</v>
      </c>
      <c r="X60" s="168">
        <v>114936.52700450175</v>
      </c>
      <c r="Y60" s="168">
        <v>0</v>
      </c>
      <c r="Z60" s="164">
        <v>0</v>
      </c>
      <c r="AA60" s="168">
        <v>757699.29528548766</v>
      </c>
      <c r="AB60" s="183">
        <f>SUM(Muut[[#This Row],[Työttömyysaste]:[Koulutustausta]])</f>
        <v>6046988.5691071441</v>
      </c>
      <c r="AD60" s="67"/>
    </row>
    <row r="61" spans="1:30" s="50" customFormat="1">
      <c r="A61" s="95">
        <v>165</v>
      </c>
      <c r="B61" s="160" t="s">
        <v>62</v>
      </c>
      <c r="C61" s="429">
        <v>16340</v>
      </c>
      <c r="D61" s="142">
        <v>719</v>
      </c>
      <c r="E61" s="46">
        <v>7604</v>
      </c>
      <c r="F61" s="345">
        <v>9.4555497106785902E-2</v>
      </c>
      <c r="G61" s="408">
        <v>0.83205168808357544</v>
      </c>
      <c r="H61" s="175">
        <v>0</v>
      </c>
      <c r="I61" s="416">
        <v>70</v>
      </c>
      <c r="J61" s="422">
        <v>537</v>
      </c>
      <c r="K61" s="279">
        <v>547.41</v>
      </c>
      <c r="L61" s="179">
        <v>29.849655651157271</v>
      </c>
      <c r="M61" s="408">
        <v>0.61130981269721429</v>
      </c>
      <c r="N61" s="175">
        <v>0</v>
      </c>
      <c r="O61" s="431">
        <v>0</v>
      </c>
      <c r="P61" s="279">
        <v>5188</v>
      </c>
      <c r="Q61" s="15">
        <v>658</v>
      </c>
      <c r="R61" s="167">
        <v>0.12683114880493446</v>
      </c>
      <c r="S61" s="435">
        <v>0.92908394077677281</v>
      </c>
      <c r="T61" s="168">
        <v>921518.21225509944</v>
      </c>
      <c r="U61" s="168">
        <v>0</v>
      </c>
      <c r="V61" s="168">
        <v>0</v>
      </c>
      <c r="W61" s="168">
        <v>902466.09</v>
      </c>
      <c r="X61" s="168">
        <v>405944.92707616166</v>
      </c>
      <c r="Y61" s="168">
        <v>0</v>
      </c>
      <c r="Z61" s="164">
        <v>0</v>
      </c>
      <c r="AA61" s="168">
        <v>422341.86289757647</v>
      </c>
      <c r="AB61" s="183">
        <f>SUM(Muut[[#This Row],[Työttömyysaste]:[Koulutustausta]])</f>
        <v>2652271.0922288373</v>
      </c>
      <c r="AD61" s="67"/>
    </row>
    <row r="62" spans="1:30" s="50" customFormat="1">
      <c r="A62" s="95">
        <v>167</v>
      </c>
      <c r="B62" s="160" t="s">
        <v>63</v>
      </c>
      <c r="C62" s="429">
        <v>77261</v>
      </c>
      <c r="D62" s="142">
        <v>5230.833333333333</v>
      </c>
      <c r="E62" s="46">
        <v>35180</v>
      </c>
      <c r="F62" s="345">
        <v>0.14868770134546141</v>
      </c>
      <c r="G62" s="408">
        <v>1.3083940827050979</v>
      </c>
      <c r="H62" s="175">
        <v>0</v>
      </c>
      <c r="I62" s="416">
        <v>67</v>
      </c>
      <c r="J62" s="422">
        <v>4307</v>
      </c>
      <c r="K62" s="279">
        <v>2381.73</v>
      </c>
      <c r="L62" s="179">
        <v>32.439025414299692</v>
      </c>
      <c r="M62" s="408">
        <v>0.56251342856747877</v>
      </c>
      <c r="N62" s="175">
        <v>0</v>
      </c>
      <c r="O62" s="431">
        <v>0</v>
      </c>
      <c r="P62" s="279">
        <v>21799</v>
      </c>
      <c r="Q62" s="15">
        <v>2165</v>
      </c>
      <c r="R62" s="167">
        <v>9.9316482407449877E-2</v>
      </c>
      <c r="S62" s="435">
        <v>0.72752907884731388</v>
      </c>
      <c r="T62" s="168">
        <v>6851733.4714744901</v>
      </c>
      <c r="U62" s="168">
        <v>0</v>
      </c>
      <c r="V62" s="168">
        <v>0</v>
      </c>
      <c r="W62" s="168">
        <v>7238214.9899999993</v>
      </c>
      <c r="X62" s="168">
        <v>1766228.6241849924</v>
      </c>
      <c r="Y62" s="168">
        <v>0</v>
      </c>
      <c r="Z62" s="164">
        <v>0</v>
      </c>
      <c r="AA62" s="168">
        <v>1563751.744154077</v>
      </c>
      <c r="AB62" s="183">
        <f>SUM(Muut[[#This Row],[Työttömyysaste]:[Koulutustausta]])</f>
        <v>17419928.829813559</v>
      </c>
      <c r="AD62" s="67"/>
    </row>
    <row r="63" spans="1:30" s="50" customFormat="1">
      <c r="A63" s="95">
        <v>169</v>
      </c>
      <c r="B63" s="160" t="s">
        <v>64</v>
      </c>
      <c r="C63" s="429">
        <v>5046</v>
      </c>
      <c r="D63" s="142">
        <v>171.66666666666666</v>
      </c>
      <c r="E63" s="46">
        <v>2370</v>
      </c>
      <c r="F63" s="345">
        <v>7.2433192686357242E-2</v>
      </c>
      <c r="G63" s="408">
        <v>0.63738399238600385</v>
      </c>
      <c r="H63" s="175">
        <v>0</v>
      </c>
      <c r="I63" s="416">
        <v>21</v>
      </c>
      <c r="J63" s="422">
        <v>139</v>
      </c>
      <c r="K63" s="279">
        <v>180.42</v>
      </c>
      <c r="L63" s="179">
        <v>27.968074492850018</v>
      </c>
      <c r="M63" s="408">
        <v>0.65243631304865857</v>
      </c>
      <c r="N63" s="175">
        <v>0</v>
      </c>
      <c r="O63" s="431">
        <v>0</v>
      </c>
      <c r="P63" s="279">
        <v>1466</v>
      </c>
      <c r="Q63" s="15">
        <v>187</v>
      </c>
      <c r="R63" s="167">
        <v>0.12755798090040929</v>
      </c>
      <c r="S63" s="435">
        <v>0.93440824820369195</v>
      </c>
      <c r="T63" s="168">
        <v>217996.72182179717</v>
      </c>
      <c r="U63" s="168">
        <v>0</v>
      </c>
      <c r="V63" s="168">
        <v>0</v>
      </c>
      <c r="W63" s="168">
        <v>233599.22999999998</v>
      </c>
      <c r="X63" s="168">
        <v>133794.7493525531</v>
      </c>
      <c r="Y63" s="168">
        <v>0</v>
      </c>
      <c r="Z63" s="164">
        <v>0</v>
      </c>
      <c r="AA63" s="168">
        <v>131171.96824852479</v>
      </c>
      <c r="AB63" s="183">
        <f>SUM(Muut[[#This Row],[Työttömyysaste]:[Koulutustausta]])</f>
        <v>716562.66942287504</v>
      </c>
      <c r="AD63" s="67"/>
    </row>
    <row r="64" spans="1:30" s="50" customFormat="1">
      <c r="A64" s="95">
        <v>171</v>
      </c>
      <c r="B64" s="160" t="s">
        <v>65</v>
      </c>
      <c r="C64" s="429">
        <v>4624</v>
      </c>
      <c r="D64" s="142">
        <v>162.66666666666666</v>
      </c>
      <c r="E64" s="46">
        <v>2041</v>
      </c>
      <c r="F64" s="345">
        <v>7.9699493712232561E-2</v>
      </c>
      <c r="G64" s="408">
        <v>0.70132462217165259</v>
      </c>
      <c r="H64" s="175">
        <v>0</v>
      </c>
      <c r="I64" s="416">
        <v>19</v>
      </c>
      <c r="J64" s="422">
        <v>173</v>
      </c>
      <c r="K64" s="279">
        <v>574.9</v>
      </c>
      <c r="L64" s="179">
        <v>8.0431379370325278</v>
      </c>
      <c r="M64" s="408">
        <v>2.2686900993168311</v>
      </c>
      <c r="N64" s="175">
        <v>0</v>
      </c>
      <c r="O64" s="431">
        <v>0</v>
      </c>
      <c r="P64" s="279">
        <v>1234</v>
      </c>
      <c r="Q64" s="15">
        <v>167</v>
      </c>
      <c r="R64" s="167">
        <v>0.13533225283630471</v>
      </c>
      <c r="S64" s="435">
        <v>0.99135759601714468</v>
      </c>
      <c r="T64" s="168">
        <v>219805.4600870343</v>
      </c>
      <c r="U64" s="168">
        <v>0</v>
      </c>
      <c r="V64" s="168">
        <v>0</v>
      </c>
      <c r="W64" s="168">
        <v>290738.61</v>
      </c>
      <c r="X64" s="168">
        <v>426330.79150195536</v>
      </c>
      <c r="Y64" s="168">
        <v>0</v>
      </c>
      <c r="Z64" s="164">
        <v>0</v>
      </c>
      <c r="AA64" s="168">
        <v>127527.92391721478</v>
      </c>
      <c r="AB64" s="183">
        <f>SUM(Muut[[#This Row],[Työttömyysaste]:[Koulutustausta]])</f>
        <v>1064402.7855062045</v>
      </c>
      <c r="AD64" s="67"/>
    </row>
    <row r="65" spans="1:30" s="50" customFormat="1">
      <c r="A65" s="95">
        <v>172</v>
      </c>
      <c r="B65" s="160" t="s">
        <v>66</v>
      </c>
      <c r="C65" s="429">
        <v>4263</v>
      </c>
      <c r="D65" s="142">
        <v>182.16666666666666</v>
      </c>
      <c r="E65" s="46">
        <v>1728</v>
      </c>
      <c r="F65" s="345">
        <v>0.10542052469135801</v>
      </c>
      <c r="G65" s="408">
        <v>0.92765971532083114</v>
      </c>
      <c r="H65" s="175">
        <v>0</v>
      </c>
      <c r="I65" s="416">
        <v>8</v>
      </c>
      <c r="J65" s="422">
        <v>108</v>
      </c>
      <c r="K65" s="279">
        <v>867.01</v>
      </c>
      <c r="L65" s="179">
        <v>4.9168983056712152</v>
      </c>
      <c r="M65" s="408">
        <v>3.7111581877010797</v>
      </c>
      <c r="N65" s="175">
        <v>3</v>
      </c>
      <c r="O65" s="431">
        <v>265</v>
      </c>
      <c r="P65" s="279">
        <v>1004</v>
      </c>
      <c r="Q65" s="15">
        <v>167</v>
      </c>
      <c r="R65" s="167">
        <v>0.16633466135458166</v>
      </c>
      <c r="S65" s="435">
        <v>1.2184614277740602</v>
      </c>
      <c r="T65" s="168">
        <v>268043.69397545303</v>
      </c>
      <c r="U65" s="168">
        <v>0</v>
      </c>
      <c r="V65" s="168">
        <v>0</v>
      </c>
      <c r="W65" s="168">
        <v>181501.56</v>
      </c>
      <c r="X65" s="168">
        <v>642951.92127345677</v>
      </c>
      <c r="Y65" s="168">
        <v>0</v>
      </c>
      <c r="Z65" s="164">
        <v>76757.25</v>
      </c>
      <c r="AA65" s="168">
        <v>144505.45567283477</v>
      </c>
      <c r="AB65" s="183">
        <f>SUM(Muut[[#This Row],[Työttömyysaste]:[Koulutustausta]])</f>
        <v>1313759.8809217445</v>
      </c>
      <c r="AD65" s="67"/>
    </row>
    <row r="66" spans="1:30" s="50" customFormat="1">
      <c r="A66" s="95">
        <v>176</v>
      </c>
      <c r="B66" s="160" t="s">
        <v>67</v>
      </c>
      <c r="C66" s="429">
        <v>4444</v>
      </c>
      <c r="D66" s="142">
        <v>263</v>
      </c>
      <c r="E66" s="46">
        <v>1721</v>
      </c>
      <c r="F66" s="345">
        <v>0.15281812899477049</v>
      </c>
      <c r="G66" s="408">
        <v>1.3447402434601246</v>
      </c>
      <c r="H66" s="175">
        <v>0</v>
      </c>
      <c r="I66" s="416">
        <v>3</v>
      </c>
      <c r="J66" s="422">
        <v>105</v>
      </c>
      <c r="K66" s="279">
        <v>1501.7</v>
      </c>
      <c r="L66" s="179">
        <v>2.9593127788506357</v>
      </c>
      <c r="M66" s="408">
        <v>6.1660894838809099</v>
      </c>
      <c r="N66" s="175">
        <v>3</v>
      </c>
      <c r="O66" s="431">
        <v>183</v>
      </c>
      <c r="P66" s="279">
        <v>979</v>
      </c>
      <c r="Q66" s="15">
        <v>162</v>
      </c>
      <c r="R66" s="167">
        <v>0.16547497446373852</v>
      </c>
      <c r="S66" s="435">
        <v>1.2121639110212385</v>
      </c>
      <c r="T66" s="168">
        <v>405055.01801047585</v>
      </c>
      <c r="U66" s="168">
        <v>0</v>
      </c>
      <c r="V66" s="168">
        <v>0</v>
      </c>
      <c r="W66" s="168">
        <v>176459.85</v>
      </c>
      <c r="X66" s="168">
        <v>1113621.4117211453</v>
      </c>
      <c r="Y66" s="168">
        <v>0</v>
      </c>
      <c r="Z66" s="164">
        <v>53005.95</v>
      </c>
      <c r="AA66" s="168">
        <v>149862.34562049064</v>
      </c>
      <c r="AB66" s="183">
        <f>SUM(Muut[[#This Row],[Työttömyysaste]:[Koulutustausta]])</f>
        <v>1898004.5753521116</v>
      </c>
      <c r="AD66" s="67"/>
    </row>
    <row r="67" spans="1:30" s="50" customFormat="1">
      <c r="A67" s="95">
        <v>177</v>
      </c>
      <c r="B67" s="160" t="s">
        <v>68</v>
      </c>
      <c r="C67" s="429">
        <v>1786</v>
      </c>
      <c r="D67" s="142">
        <v>50.5</v>
      </c>
      <c r="E67" s="46">
        <v>757</v>
      </c>
      <c r="F67" s="345">
        <v>6.6710700132100398E-2</v>
      </c>
      <c r="G67" s="408">
        <v>0.58702827817049064</v>
      </c>
      <c r="H67" s="175">
        <v>0</v>
      </c>
      <c r="I67" s="416">
        <v>5</v>
      </c>
      <c r="J67" s="422">
        <v>21</v>
      </c>
      <c r="K67" s="279">
        <v>258.49</v>
      </c>
      <c r="L67" s="179">
        <v>6.9093581956748809</v>
      </c>
      <c r="M67" s="408">
        <v>2.6409670606754463</v>
      </c>
      <c r="N67" s="175">
        <v>0</v>
      </c>
      <c r="O67" s="431">
        <v>0</v>
      </c>
      <c r="P67" s="279">
        <v>483</v>
      </c>
      <c r="Q67" s="15">
        <v>74</v>
      </c>
      <c r="R67" s="167">
        <v>0.15320910973084886</v>
      </c>
      <c r="S67" s="435">
        <v>1.1223120248682954</v>
      </c>
      <c r="T67" s="168">
        <v>71062.755176191</v>
      </c>
      <c r="U67" s="168">
        <v>0</v>
      </c>
      <c r="V67" s="168">
        <v>0</v>
      </c>
      <c r="W67" s="168">
        <v>35291.97</v>
      </c>
      <c r="X67" s="168">
        <v>191689.41780368835</v>
      </c>
      <c r="Y67" s="168">
        <v>0</v>
      </c>
      <c r="Z67" s="164">
        <v>0</v>
      </c>
      <c r="AA67" s="168">
        <v>55763.778869859059</v>
      </c>
      <c r="AB67" s="183">
        <f>SUM(Muut[[#This Row],[Työttömyysaste]:[Koulutustausta]])</f>
        <v>353807.9218497384</v>
      </c>
      <c r="AD67" s="67"/>
    </row>
    <row r="68" spans="1:30" s="50" customFormat="1">
      <c r="A68" s="95">
        <v>178</v>
      </c>
      <c r="B68" s="160" t="s">
        <v>69</v>
      </c>
      <c r="C68" s="429">
        <v>5887</v>
      </c>
      <c r="D68" s="142">
        <v>217.16666666666666</v>
      </c>
      <c r="E68" s="46">
        <v>2492</v>
      </c>
      <c r="F68" s="345">
        <v>8.7145532370251466E-2</v>
      </c>
      <c r="G68" s="408">
        <v>0.76684687338401025</v>
      </c>
      <c r="H68" s="175">
        <v>0</v>
      </c>
      <c r="I68" s="416">
        <v>18</v>
      </c>
      <c r="J68" s="422">
        <v>145</v>
      </c>
      <c r="K68" s="279">
        <v>1163.19</v>
      </c>
      <c r="L68" s="179">
        <v>5.0610820244328094</v>
      </c>
      <c r="M68" s="408">
        <v>3.6054320631624743</v>
      </c>
      <c r="N68" s="175">
        <v>0</v>
      </c>
      <c r="O68" s="431">
        <v>0</v>
      </c>
      <c r="P68" s="279">
        <v>1380</v>
      </c>
      <c r="Q68" s="15">
        <v>175</v>
      </c>
      <c r="R68" s="167">
        <v>0.12681159420289856</v>
      </c>
      <c r="S68" s="435">
        <v>0.92894069625923104</v>
      </c>
      <c r="T68" s="168">
        <v>305987.89890599885</v>
      </c>
      <c r="U68" s="168">
        <v>0</v>
      </c>
      <c r="V68" s="168">
        <v>0</v>
      </c>
      <c r="W68" s="168">
        <v>243682.65</v>
      </c>
      <c r="X68" s="168">
        <v>862591.25650923548</v>
      </c>
      <c r="Y68" s="168">
        <v>0</v>
      </c>
      <c r="Z68" s="164">
        <v>0</v>
      </c>
      <c r="AA68" s="168">
        <v>152138.50731038855</v>
      </c>
      <c r="AB68" s="183">
        <f>SUM(Muut[[#This Row],[Työttömyysaste]:[Koulutustausta]])</f>
        <v>1564400.3127256229</v>
      </c>
      <c r="AD68" s="67"/>
    </row>
    <row r="69" spans="1:30" s="50" customFormat="1">
      <c r="A69" s="95">
        <v>179</v>
      </c>
      <c r="B69" s="160" t="s">
        <v>70</v>
      </c>
      <c r="C69" s="429">
        <v>144473</v>
      </c>
      <c r="D69" s="142">
        <v>9879.9166666666661</v>
      </c>
      <c r="E69" s="46">
        <v>69617</v>
      </c>
      <c r="F69" s="345">
        <v>0.14191816175167943</v>
      </c>
      <c r="G69" s="408">
        <v>1.2488247607840917</v>
      </c>
      <c r="H69" s="175">
        <v>0</v>
      </c>
      <c r="I69" s="416">
        <v>293</v>
      </c>
      <c r="J69" s="422">
        <v>8052</v>
      </c>
      <c r="K69" s="279">
        <v>1171.02</v>
      </c>
      <c r="L69" s="179">
        <v>123.373640074465</v>
      </c>
      <c r="M69" s="408">
        <v>0.14790345323499951</v>
      </c>
      <c r="N69" s="175">
        <v>3</v>
      </c>
      <c r="O69" s="431">
        <v>439</v>
      </c>
      <c r="P69" s="279">
        <v>44817</v>
      </c>
      <c r="Q69" s="15">
        <v>4018</v>
      </c>
      <c r="R69" s="167">
        <v>8.9653479706361422E-2</v>
      </c>
      <c r="S69" s="435">
        <v>0.65674409649986576</v>
      </c>
      <c r="T69" s="168">
        <v>12228966.536077438</v>
      </c>
      <c r="U69" s="168">
        <v>0</v>
      </c>
      <c r="V69" s="168">
        <v>0</v>
      </c>
      <c r="W69" s="168">
        <v>13531949.639999999</v>
      </c>
      <c r="X69" s="168">
        <v>868397.77955230419</v>
      </c>
      <c r="Y69" s="168">
        <v>0</v>
      </c>
      <c r="Z69" s="164">
        <v>127156.34999999999</v>
      </c>
      <c r="AA69" s="168">
        <v>2639611.3937278502</v>
      </c>
      <c r="AB69" s="183">
        <f>SUM(Muut[[#This Row],[Työttömyysaste]:[Koulutustausta]])</f>
        <v>29396081.699357592</v>
      </c>
      <c r="AD69" s="67"/>
    </row>
    <row r="70" spans="1:30" s="50" customFormat="1">
      <c r="A70" s="95">
        <v>181</v>
      </c>
      <c r="B70" s="160" t="s">
        <v>71</v>
      </c>
      <c r="C70" s="429">
        <v>1685</v>
      </c>
      <c r="D70" s="142">
        <v>60.166666666666664</v>
      </c>
      <c r="E70" s="46">
        <v>736</v>
      </c>
      <c r="F70" s="345">
        <v>8.1748188405797104E-2</v>
      </c>
      <c r="G70" s="408">
        <v>0.71935234060480868</v>
      </c>
      <c r="H70" s="175">
        <v>0</v>
      </c>
      <c r="I70" s="416">
        <v>3</v>
      </c>
      <c r="J70" s="422">
        <v>33</v>
      </c>
      <c r="K70" s="279">
        <v>215.09</v>
      </c>
      <c r="L70" s="179">
        <v>7.8339299827978985</v>
      </c>
      <c r="M70" s="408">
        <v>2.3292762949443948</v>
      </c>
      <c r="N70" s="175">
        <v>0</v>
      </c>
      <c r="O70" s="431">
        <v>0</v>
      </c>
      <c r="P70" s="279">
        <v>439</v>
      </c>
      <c r="Q70" s="15">
        <v>64</v>
      </c>
      <c r="R70" s="167">
        <v>0.14578587699316628</v>
      </c>
      <c r="S70" s="435">
        <v>1.0679341658784938</v>
      </c>
      <c r="T70" s="168">
        <v>82156.727273836776</v>
      </c>
      <c r="U70" s="168">
        <v>0</v>
      </c>
      <c r="V70" s="168">
        <v>0</v>
      </c>
      <c r="W70" s="168">
        <v>55458.81</v>
      </c>
      <c r="X70" s="168">
        <v>159505.11383572023</v>
      </c>
      <c r="Y70" s="168">
        <v>0</v>
      </c>
      <c r="Z70" s="164">
        <v>0</v>
      </c>
      <c r="AA70" s="168">
        <v>50061.22951363639</v>
      </c>
      <c r="AB70" s="183">
        <f>SUM(Muut[[#This Row],[Työttömyysaste]:[Koulutustausta]])</f>
        <v>347181.8806231934</v>
      </c>
      <c r="AD70" s="67"/>
    </row>
    <row r="71" spans="1:30" s="50" customFormat="1">
      <c r="A71" s="95">
        <v>182</v>
      </c>
      <c r="B71" s="160" t="s">
        <v>72</v>
      </c>
      <c r="C71" s="429">
        <v>19767</v>
      </c>
      <c r="D71" s="142">
        <v>1126.8333333333333</v>
      </c>
      <c r="E71" s="46">
        <v>8539</v>
      </c>
      <c r="F71" s="345">
        <v>0.13196314947105436</v>
      </c>
      <c r="G71" s="408">
        <v>1.1612245151459948</v>
      </c>
      <c r="H71" s="175">
        <v>0</v>
      </c>
      <c r="I71" s="416">
        <v>28</v>
      </c>
      <c r="J71" s="422">
        <v>485</v>
      </c>
      <c r="K71" s="279">
        <v>1571.39</v>
      </c>
      <c r="L71" s="179">
        <v>12.579308764851501</v>
      </c>
      <c r="M71" s="408">
        <v>1.4505874485068107</v>
      </c>
      <c r="N71" s="175">
        <v>0</v>
      </c>
      <c r="O71" s="431">
        <v>0</v>
      </c>
      <c r="P71" s="279">
        <v>5102</v>
      </c>
      <c r="Q71" s="15">
        <v>595</v>
      </c>
      <c r="R71" s="167">
        <v>0.11662093296746374</v>
      </c>
      <c r="S71" s="435">
        <v>0.85429042470566685</v>
      </c>
      <c r="T71" s="168">
        <v>1555817.0358825838</v>
      </c>
      <c r="U71" s="168">
        <v>0</v>
      </c>
      <c r="V71" s="168">
        <v>0</v>
      </c>
      <c r="W71" s="168">
        <v>815076.45</v>
      </c>
      <c r="X71" s="168">
        <v>1165301.691525931</v>
      </c>
      <c r="Y71" s="168">
        <v>0</v>
      </c>
      <c r="Z71" s="164">
        <v>0</v>
      </c>
      <c r="AA71" s="168">
        <v>469789.63051586546</v>
      </c>
      <c r="AB71" s="183">
        <f>SUM(Muut[[#This Row],[Työttömyysaste]:[Koulutustausta]])</f>
        <v>4005984.8079243805</v>
      </c>
      <c r="AD71" s="67"/>
    </row>
    <row r="72" spans="1:30" s="50" customFormat="1">
      <c r="A72" s="95">
        <v>186</v>
      </c>
      <c r="B72" s="160" t="s">
        <v>73</v>
      </c>
      <c r="C72" s="429">
        <v>45226</v>
      </c>
      <c r="D72" s="142">
        <v>2363.3333333333335</v>
      </c>
      <c r="E72" s="46">
        <v>22695</v>
      </c>
      <c r="F72" s="345">
        <v>0.10413453771021518</v>
      </c>
      <c r="G72" s="408">
        <v>0.91634352883507886</v>
      </c>
      <c r="H72" s="175">
        <v>0</v>
      </c>
      <c r="I72" s="416">
        <v>461</v>
      </c>
      <c r="J72" s="422">
        <v>3084</v>
      </c>
      <c r="K72" s="279">
        <v>37.54</v>
      </c>
      <c r="L72" s="179">
        <v>1204.7416089504529</v>
      </c>
      <c r="M72" s="408">
        <v>1.5146307946549684E-2</v>
      </c>
      <c r="N72" s="175">
        <v>0</v>
      </c>
      <c r="O72" s="431">
        <v>0</v>
      </c>
      <c r="P72" s="279">
        <v>15035</v>
      </c>
      <c r="Q72" s="15">
        <v>2072</v>
      </c>
      <c r="R72" s="167">
        <v>0.13781177253076154</v>
      </c>
      <c r="S72" s="435">
        <v>1.0095209726849901</v>
      </c>
      <c r="T72" s="168">
        <v>2808976.2040507579</v>
      </c>
      <c r="U72" s="168">
        <v>0</v>
      </c>
      <c r="V72" s="168">
        <v>0</v>
      </c>
      <c r="W72" s="168">
        <v>5182877.88</v>
      </c>
      <c r="X72" s="168">
        <v>27838.68135846826</v>
      </c>
      <c r="Y72" s="168">
        <v>0</v>
      </c>
      <c r="Z72" s="164">
        <v>0</v>
      </c>
      <c r="AA72" s="168">
        <v>1270166.4871063209</v>
      </c>
      <c r="AB72" s="183">
        <f>SUM(Muut[[#This Row],[Työttömyysaste]:[Koulutustausta]])</f>
        <v>9289859.252515547</v>
      </c>
      <c r="AD72" s="67"/>
    </row>
    <row r="73" spans="1:30" s="50" customFormat="1">
      <c r="A73" s="95">
        <v>202</v>
      </c>
      <c r="B73" s="160" t="s">
        <v>74</v>
      </c>
      <c r="C73" s="429">
        <v>35497</v>
      </c>
      <c r="D73" s="142">
        <v>1171.75</v>
      </c>
      <c r="E73" s="46">
        <v>16438</v>
      </c>
      <c r="F73" s="345">
        <v>7.128300279839396E-2</v>
      </c>
      <c r="G73" s="408">
        <v>0.62726276763250588</v>
      </c>
      <c r="H73" s="175">
        <v>0</v>
      </c>
      <c r="I73" s="416">
        <v>1664</v>
      </c>
      <c r="J73" s="422">
        <v>1945</v>
      </c>
      <c r="K73" s="279">
        <v>150.57</v>
      </c>
      <c r="L73" s="179">
        <v>235.75081357508137</v>
      </c>
      <c r="M73" s="408">
        <v>7.7401164087070734E-2</v>
      </c>
      <c r="N73" s="175">
        <v>3</v>
      </c>
      <c r="O73" s="431">
        <v>233</v>
      </c>
      <c r="P73" s="279">
        <v>11991</v>
      </c>
      <c r="Q73" s="15">
        <v>1130</v>
      </c>
      <c r="R73" s="167">
        <v>9.4237344675173043E-2</v>
      </c>
      <c r="S73" s="435">
        <v>0.69032256180070517</v>
      </c>
      <c r="T73" s="168">
        <v>1509185.8512384889</v>
      </c>
      <c r="U73" s="168">
        <v>0</v>
      </c>
      <c r="V73" s="168">
        <v>0</v>
      </c>
      <c r="W73" s="168">
        <v>3268708.65</v>
      </c>
      <c r="X73" s="168">
        <v>111658.7707017732</v>
      </c>
      <c r="Y73" s="168">
        <v>0</v>
      </c>
      <c r="Z73" s="164">
        <v>67488.45</v>
      </c>
      <c r="AA73" s="168">
        <v>681711.85093898652</v>
      </c>
      <c r="AB73" s="183">
        <f>SUM(Muut[[#This Row],[Työttömyysaste]:[Koulutustausta]])</f>
        <v>5638753.5728792492</v>
      </c>
      <c r="AD73" s="67"/>
    </row>
    <row r="74" spans="1:30" s="50" customFormat="1">
      <c r="A74" s="95">
        <v>204</v>
      </c>
      <c r="B74" s="160" t="s">
        <v>75</v>
      </c>
      <c r="C74" s="429">
        <v>2778</v>
      </c>
      <c r="D74" s="142">
        <v>124.5</v>
      </c>
      <c r="E74" s="46">
        <v>1067</v>
      </c>
      <c r="F74" s="345">
        <v>0.11668228678537956</v>
      </c>
      <c r="G74" s="408">
        <v>1.02675885231277</v>
      </c>
      <c r="H74" s="175">
        <v>0</v>
      </c>
      <c r="I74" s="416">
        <v>4</v>
      </c>
      <c r="J74" s="422">
        <v>49</v>
      </c>
      <c r="K74" s="279">
        <v>674.07</v>
      </c>
      <c r="L74" s="179">
        <v>4.1212336997641188</v>
      </c>
      <c r="M74" s="408">
        <v>4.4276517020206105</v>
      </c>
      <c r="N74" s="175">
        <v>0</v>
      </c>
      <c r="O74" s="431">
        <v>0</v>
      </c>
      <c r="P74" s="279">
        <v>686</v>
      </c>
      <c r="Q74" s="15">
        <v>113</v>
      </c>
      <c r="R74" s="167">
        <v>0.16472303206997085</v>
      </c>
      <c r="S74" s="435">
        <v>1.2066556615965389</v>
      </c>
      <c r="T74" s="168">
        <v>193331.34029711204</v>
      </c>
      <c r="U74" s="168">
        <v>0</v>
      </c>
      <c r="V74" s="168">
        <v>0</v>
      </c>
      <c r="W74" s="168">
        <v>82347.929999999993</v>
      </c>
      <c r="X74" s="168">
        <v>499872.66764258669</v>
      </c>
      <c r="Y74" s="168">
        <v>0</v>
      </c>
      <c r="Z74" s="164">
        <v>0</v>
      </c>
      <c r="AA74" s="168">
        <v>93255.127884600457</v>
      </c>
      <c r="AB74" s="183">
        <f>SUM(Muut[[#This Row],[Työttömyysaste]:[Koulutustausta]])</f>
        <v>868807.06582429924</v>
      </c>
      <c r="AD74" s="67"/>
    </row>
    <row r="75" spans="1:30" s="50" customFormat="1">
      <c r="A75" s="95">
        <v>205</v>
      </c>
      <c r="B75" s="160" t="s">
        <v>76</v>
      </c>
      <c r="C75" s="429">
        <v>36493</v>
      </c>
      <c r="D75" s="142">
        <v>1669.0833333333333</v>
      </c>
      <c r="E75" s="46">
        <v>16624</v>
      </c>
      <c r="F75" s="345">
        <v>0.10040202919473852</v>
      </c>
      <c r="G75" s="408">
        <v>0.88349890206968495</v>
      </c>
      <c r="H75" s="175">
        <v>0</v>
      </c>
      <c r="I75" s="416">
        <v>39</v>
      </c>
      <c r="J75" s="422">
        <v>1611</v>
      </c>
      <c r="K75" s="279">
        <v>1834.73</v>
      </c>
      <c r="L75" s="179">
        <v>19.890120072163207</v>
      </c>
      <c r="M75" s="408">
        <v>0.91740961537597954</v>
      </c>
      <c r="N75" s="175">
        <v>0</v>
      </c>
      <c r="O75" s="431">
        <v>0</v>
      </c>
      <c r="P75" s="279">
        <v>10378</v>
      </c>
      <c r="Q75" s="15">
        <v>1021</v>
      </c>
      <c r="R75" s="167">
        <v>9.8381190980921185E-2</v>
      </c>
      <c r="S75" s="435">
        <v>0.72067773158347681</v>
      </c>
      <c r="T75" s="168">
        <v>2185330.5938642626</v>
      </c>
      <c r="U75" s="168">
        <v>0</v>
      </c>
      <c r="V75" s="168">
        <v>0</v>
      </c>
      <c r="W75" s="168">
        <v>2707398.27</v>
      </c>
      <c r="X75" s="168">
        <v>1360587.7423767308</v>
      </c>
      <c r="Y75" s="168">
        <v>0</v>
      </c>
      <c r="Z75" s="164">
        <v>0</v>
      </c>
      <c r="AA75" s="168">
        <v>731657.44420036126</v>
      </c>
      <c r="AB75" s="183">
        <f>SUM(Muut[[#This Row],[Työttömyysaste]:[Koulutustausta]])</f>
        <v>6984974.0504413545</v>
      </c>
      <c r="AD75" s="67"/>
    </row>
    <row r="76" spans="1:30" s="50" customFormat="1">
      <c r="A76" s="95">
        <v>208</v>
      </c>
      <c r="B76" s="160" t="s">
        <v>77</v>
      </c>
      <c r="C76" s="429">
        <v>12412</v>
      </c>
      <c r="D76" s="142">
        <v>416.41666666666669</v>
      </c>
      <c r="E76" s="46">
        <v>5377</v>
      </c>
      <c r="F76" s="345">
        <v>7.7444051825677276E-2</v>
      </c>
      <c r="G76" s="408">
        <v>0.68147760865573448</v>
      </c>
      <c r="H76" s="175">
        <v>0</v>
      </c>
      <c r="I76" s="416">
        <v>54</v>
      </c>
      <c r="J76" s="422">
        <v>354</v>
      </c>
      <c r="K76" s="279">
        <v>924.13</v>
      </c>
      <c r="L76" s="179">
        <v>13.431010788525423</v>
      </c>
      <c r="M76" s="408">
        <v>1.3586012022843932</v>
      </c>
      <c r="N76" s="175">
        <v>0</v>
      </c>
      <c r="O76" s="431">
        <v>0</v>
      </c>
      <c r="P76" s="279">
        <v>3431</v>
      </c>
      <c r="Q76" s="15">
        <v>413</v>
      </c>
      <c r="R76" s="167">
        <v>0.12037306907607112</v>
      </c>
      <c r="S76" s="435">
        <v>0.88177617591870117</v>
      </c>
      <c r="T76" s="168">
        <v>573317.13532987866</v>
      </c>
      <c r="U76" s="168">
        <v>0</v>
      </c>
      <c r="V76" s="168">
        <v>0</v>
      </c>
      <c r="W76" s="168">
        <v>594921.78</v>
      </c>
      <c r="X76" s="168">
        <v>685310.61810871796</v>
      </c>
      <c r="Y76" s="168">
        <v>0</v>
      </c>
      <c r="Z76" s="164">
        <v>0</v>
      </c>
      <c r="AA76" s="168">
        <v>304478.93601289118</v>
      </c>
      <c r="AB76" s="183">
        <f>SUM(Muut[[#This Row],[Työttömyysaste]:[Koulutustausta]])</f>
        <v>2158028.469451488</v>
      </c>
      <c r="AD76" s="67"/>
    </row>
    <row r="77" spans="1:30" s="50" customFormat="1">
      <c r="A77" s="95">
        <v>211</v>
      </c>
      <c r="B77" s="160" t="s">
        <v>78</v>
      </c>
      <c r="C77" s="429">
        <v>32622</v>
      </c>
      <c r="D77" s="142">
        <v>1294.9166666666667</v>
      </c>
      <c r="E77" s="46">
        <v>15316</v>
      </c>
      <c r="F77" s="345">
        <v>8.4546661443370766E-2</v>
      </c>
      <c r="G77" s="408">
        <v>0.74397781755978554</v>
      </c>
      <c r="H77" s="175">
        <v>0</v>
      </c>
      <c r="I77" s="416">
        <v>81</v>
      </c>
      <c r="J77" s="422">
        <v>914</v>
      </c>
      <c r="K77" s="279">
        <v>658.08</v>
      </c>
      <c r="L77" s="179">
        <v>49.571480671043034</v>
      </c>
      <c r="M77" s="408">
        <v>0.36810252907866903</v>
      </c>
      <c r="N77" s="175">
        <v>0</v>
      </c>
      <c r="O77" s="431">
        <v>0</v>
      </c>
      <c r="P77" s="279">
        <v>10876</v>
      </c>
      <c r="Q77" s="15">
        <v>874</v>
      </c>
      <c r="R77" s="167">
        <v>8.036042662743656E-2</v>
      </c>
      <c r="S77" s="435">
        <v>0.58866912865664045</v>
      </c>
      <c r="T77" s="168">
        <v>1645023.6070214263</v>
      </c>
      <c r="U77" s="168">
        <v>0</v>
      </c>
      <c r="V77" s="168">
        <v>0</v>
      </c>
      <c r="W77" s="168">
        <v>1536040.98</v>
      </c>
      <c r="X77" s="168">
        <v>488014.90219448041</v>
      </c>
      <c r="Y77" s="168">
        <v>0</v>
      </c>
      <c r="Z77" s="164">
        <v>0</v>
      </c>
      <c r="AA77" s="168">
        <v>534243.15924432722</v>
      </c>
      <c r="AB77" s="183">
        <f>SUM(Muut[[#This Row],[Työttömyysaste]:[Koulutustausta]])</f>
        <v>4203322.6484602336</v>
      </c>
      <c r="AD77" s="67"/>
    </row>
    <row r="78" spans="1:30" s="50" customFormat="1">
      <c r="A78" s="95">
        <v>213</v>
      </c>
      <c r="B78" s="160" t="s">
        <v>79</v>
      </c>
      <c r="C78" s="429">
        <v>5230</v>
      </c>
      <c r="D78" s="142">
        <v>215.25</v>
      </c>
      <c r="E78" s="46">
        <v>2059</v>
      </c>
      <c r="F78" s="345">
        <v>0.10454103933948519</v>
      </c>
      <c r="G78" s="408">
        <v>0.91992058545465183</v>
      </c>
      <c r="H78" s="175">
        <v>0</v>
      </c>
      <c r="I78" s="416">
        <v>8</v>
      </c>
      <c r="J78" s="422">
        <v>80</v>
      </c>
      <c r="K78" s="279">
        <v>1068.8900000000001</v>
      </c>
      <c r="L78" s="179">
        <v>4.8929263067294109</v>
      </c>
      <c r="M78" s="408">
        <v>3.7293403295465604</v>
      </c>
      <c r="N78" s="175">
        <v>0</v>
      </c>
      <c r="O78" s="431">
        <v>0</v>
      </c>
      <c r="P78" s="279">
        <v>1210</v>
      </c>
      <c r="Q78" s="15">
        <v>159</v>
      </c>
      <c r="R78" s="167">
        <v>0.13140495867768595</v>
      </c>
      <c r="S78" s="435">
        <v>0.96258874886989598</v>
      </c>
      <c r="T78" s="168">
        <v>326102.09638546826</v>
      </c>
      <c r="U78" s="168">
        <v>0</v>
      </c>
      <c r="V78" s="168">
        <v>0</v>
      </c>
      <c r="W78" s="168">
        <v>134445.6</v>
      </c>
      <c r="X78" s="168">
        <v>792660.84489219869</v>
      </c>
      <c r="Y78" s="168">
        <v>0</v>
      </c>
      <c r="Z78" s="164">
        <v>0</v>
      </c>
      <c r="AA78" s="168">
        <v>140055.31533632145</v>
      </c>
      <c r="AB78" s="183">
        <f>SUM(Muut[[#This Row],[Työttömyysaste]:[Koulutustausta]])</f>
        <v>1393263.8566139885</v>
      </c>
      <c r="AD78" s="67"/>
    </row>
    <row r="79" spans="1:30" s="50" customFormat="1">
      <c r="A79" s="95">
        <v>214</v>
      </c>
      <c r="B79" s="160" t="s">
        <v>80</v>
      </c>
      <c r="C79" s="429">
        <v>12662</v>
      </c>
      <c r="D79" s="142">
        <v>538.75</v>
      </c>
      <c r="E79" s="46">
        <v>5566</v>
      </c>
      <c r="F79" s="345">
        <v>9.6793029105282063E-2</v>
      </c>
      <c r="G79" s="408">
        <v>0.85174110153340588</v>
      </c>
      <c r="H79" s="175">
        <v>0</v>
      </c>
      <c r="I79" s="416">
        <v>13</v>
      </c>
      <c r="J79" s="422">
        <v>530</v>
      </c>
      <c r="K79" s="279">
        <v>1021.24</v>
      </c>
      <c r="L79" s="179">
        <v>12.398652618385492</v>
      </c>
      <c r="M79" s="408">
        <v>1.4717234176015979</v>
      </c>
      <c r="N79" s="175">
        <v>0</v>
      </c>
      <c r="O79" s="431">
        <v>0</v>
      </c>
      <c r="P79" s="279">
        <v>3348</v>
      </c>
      <c r="Q79" s="15">
        <v>535</v>
      </c>
      <c r="R79" s="167">
        <v>0.1597968936678614</v>
      </c>
      <c r="S79" s="435">
        <v>1.1705699198637827</v>
      </c>
      <c r="T79" s="168">
        <v>730990.07219581143</v>
      </c>
      <c r="U79" s="168">
        <v>0</v>
      </c>
      <c r="V79" s="168">
        <v>0</v>
      </c>
      <c r="W79" s="168">
        <v>890702.1</v>
      </c>
      <c r="X79" s="168">
        <v>757324.85217160697</v>
      </c>
      <c r="Y79" s="168">
        <v>0</v>
      </c>
      <c r="Z79" s="164">
        <v>0</v>
      </c>
      <c r="AA79" s="168">
        <v>412341.26097026933</v>
      </c>
      <c r="AB79" s="183">
        <f>SUM(Muut[[#This Row],[Työttömyysaste]:[Koulutustausta]])</f>
        <v>2791358.2853376875</v>
      </c>
      <c r="AD79" s="67"/>
    </row>
    <row r="80" spans="1:30" s="50" customFormat="1">
      <c r="A80" s="95">
        <v>216</v>
      </c>
      <c r="B80" s="160" t="s">
        <v>81</v>
      </c>
      <c r="C80" s="429">
        <v>1311</v>
      </c>
      <c r="D80" s="142">
        <v>72.416666666666671</v>
      </c>
      <c r="E80" s="46">
        <v>498</v>
      </c>
      <c r="F80" s="345">
        <v>0.14541499330655958</v>
      </c>
      <c r="G80" s="408">
        <v>1.2795955217362134</v>
      </c>
      <c r="H80" s="175">
        <v>0</v>
      </c>
      <c r="I80" s="416">
        <v>1</v>
      </c>
      <c r="J80" s="422">
        <v>24</v>
      </c>
      <c r="K80" s="279">
        <v>445.01</v>
      </c>
      <c r="L80" s="179">
        <v>2.9460012134558773</v>
      </c>
      <c r="M80" s="408">
        <v>6.1939510825183133</v>
      </c>
      <c r="N80" s="175">
        <v>0</v>
      </c>
      <c r="O80" s="431">
        <v>0</v>
      </c>
      <c r="P80" s="279">
        <v>289</v>
      </c>
      <c r="Q80" s="15">
        <v>49</v>
      </c>
      <c r="R80" s="167">
        <v>0.16955017301038061</v>
      </c>
      <c r="S80" s="435">
        <v>1.2420162111922728</v>
      </c>
      <c r="T80" s="168">
        <v>113704.3206313608</v>
      </c>
      <c r="U80" s="168">
        <v>0</v>
      </c>
      <c r="V80" s="168">
        <v>0</v>
      </c>
      <c r="W80" s="168">
        <v>40333.68</v>
      </c>
      <c r="X80" s="168">
        <v>330007.7674835365</v>
      </c>
      <c r="Y80" s="168">
        <v>0</v>
      </c>
      <c r="Z80" s="164">
        <v>0</v>
      </c>
      <c r="AA80" s="168">
        <v>45298.840094928797</v>
      </c>
      <c r="AB80" s="183">
        <f>SUM(Muut[[#This Row],[Työttömyysaste]:[Koulutustausta]])</f>
        <v>529344.60820982605</v>
      </c>
      <c r="AD80" s="67"/>
    </row>
    <row r="81" spans="1:30" s="50" customFormat="1">
      <c r="A81" s="95">
        <v>217</v>
      </c>
      <c r="B81" s="160" t="s">
        <v>82</v>
      </c>
      <c r="C81" s="429">
        <v>5390</v>
      </c>
      <c r="D81" s="142">
        <v>189.66666666666666</v>
      </c>
      <c r="E81" s="46">
        <v>2410</v>
      </c>
      <c r="F81" s="345">
        <v>7.8699861687413553E-2</v>
      </c>
      <c r="G81" s="408">
        <v>0.69252824819908776</v>
      </c>
      <c r="H81" s="175">
        <v>0</v>
      </c>
      <c r="I81" s="416">
        <v>22</v>
      </c>
      <c r="J81" s="422">
        <v>112</v>
      </c>
      <c r="K81" s="279">
        <v>468.04</v>
      </c>
      <c r="L81" s="179">
        <v>11.516109734210751</v>
      </c>
      <c r="M81" s="408">
        <v>1.5845096848094482</v>
      </c>
      <c r="N81" s="175">
        <v>0</v>
      </c>
      <c r="O81" s="431">
        <v>0</v>
      </c>
      <c r="P81" s="279">
        <v>1498</v>
      </c>
      <c r="Q81" s="15">
        <v>205</v>
      </c>
      <c r="R81" s="167">
        <v>0.13684913217623498</v>
      </c>
      <c r="S81" s="435">
        <v>1.0024692846528189</v>
      </c>
      <c r="T81" s="168">
        <v>253004.25353321517</v>
      </c>
      <c r="U81" s="168">
        <v>0</v>
      </c>
      <c r="V81" s="168">
        <v>0</v>
      </c>
      <c r="W81" s="168">
        <v>188223.84</v>
      </c>
      <c r="X81" s="168">
        <v>347086.21265363571</v>
      </c>
      <c r="Y81" s="168">
        <v>0</v>
      </c>
      <c r="Z81" s="164">
        <v>0</v>
      </c>
      <c r="AA81" s="168">
        <v>150320.06873983328</v>
      </c>
      <c r="AB81" s="183">
        <f>SUM(Muut[[#This Row],[Työttömyysaste]:[Koulutustausta]])</f>
        <v>938634.37492668419</v>
      </c>
      <c r="AD81" s="67"/>
    </row>
    <row r="82" spans="1:30" s="50" customFormat="1">
      <c r="A82" s="95">
        <v>218</v>
      </c>
      <c r="B82" s="160" t="s">
        <v>83</v>
      </c>
      <c r="C82" s="429">
        <v>1192</v>
      </c>
      <c r="D82" s="142">
        <v>35.666666666666664</v>
      </c>
      <c r="E82" s="46">
        <v>543</v>
      </c>
      <c r="F82" s="345">
        <v>6.5684468999386125E-2</v>
      </c>
      <c r="G82" s="408">
        <v>0.57799784236859841</v>
      </c>
      <c r="H82" s="175">
        <v>0</v>
      </c>
      <c r="I82" s="416">
        <v>19</v>
      </c>
      <c r="J82" s="422">
        <v>15</v>
      </c>
      <c r="K82" s="279">
        <v>185.58</v>
      </c>
      <c r="L82" s="179">
        <v>6.4231059381398854</v>
      </c>
      <c r="M82" s="408">
        <v>2.8408977807502414</v>
      </c>
      <c r="N82" s="175">
        <v>0</v>
      </c>
      <c r="O82" s="431">
        <v>0</v>
      </c>
      <c r="P82" s="279">
        <v>281</v>
      </c>
      <c r="Q82" s="15">
        <v>43</v>
      </c>
      <c r="R82" s="167">
        <v>0.15302491103202848</v>
      </c>
      <c r="S82" s="435">
        <v>1.1209627029186124</v>
      </c>
      <c r="T82" s="168">
        <v>46698.618956846367</v>
      </c>
      <c r="U82" s="168">
        <v>0</v>
      </c>
      <c r="V82" s="168">
        <v>0</v>
      </c>
      <c r="W82" s="168">
        <v>25208.55</v>
      </c>
      <c r="X82" s="168">
        <v>137621.27028515024</v>
      </c>
      <c r="Y82" s="168">
        <v>0</v>
      </c>
      <c r="Z82" s="164">
        <v>0</v>
      </c>
      <c r="AA82" s="168">
        <v>37172.737415073389</v>
      </c>
      <c r="AB82" s="183">
        <f>SUM(Muut[[#This Row],[Työttömyysaste]:[Koulutustausta]])</f>
        <v>246701.17665707</v>
      </c>
      <c r="AD82" s="67"/>
    </row>
    <row r="83" spans="1:30" s="50" customFormat="1">
      <c r="A83" s="95">
        <v>224</v>
      </c>
      <c r="B83" s="160" t="s">
        <v>84</v>
      </c>
      <c r="C83" s="429">
        <v>8717</v>
      </c>
      <c r="D83" s="142">
        <v>441.58333333333331</v>
      </c>
      <c r="E83" s="46">
        <v>3957</v>
      </c>
      <c r="F83" s="345">
        <v>0.11159548479487827</v>
      </c>
      <c r="G83" s="408">
        <v>0.98199696841760564</v>
      </c>
      <c r="H83" s="175">
        <v>0</v>
      </c>
      <c r="I83" s="416">
        <v>65</v>
      </c>
      <c r="J83" s="422">
        <v>613</v>
      </c>
      <c r="K83" s="279">
        <v>242.35</v>
      </c>
      <c r="L83" s="179">
        <v>35.968640396121316</v>
      </c>
      <c r="M83" s="408">
        <v>0.50731379346640548</v>
      </c>
      <c r="N83" s="175">
        <v>0</v>
      </c>
      <c r="O83" s="431">
        <v>0</v>
      </c>
      <c r="P83" s="279">
        <v>2699</v>
      </c>
      <c r="Q83" s="15">
        <v>588</v>
      </c>
      <c r="R83" s="167">
        <v>0.21785846609855503</v>
      </c>
      <c r="S83" s="435">
        <v>1.5958918934474999</v>
      </c>
      <c r="T83" s="168">
        <v>580201.38014513312</v>
      </c>
      <c r="U83" s="168">
        <v>0</v>
      </c>
      <c r="V83" s="168">
        <v>0</v>
      </c>
      <c r="W83" s="168">
        <v>1030189.4099999999</v>
      </c>
      <c r="X83" s="168">
        <v>179720.41628196012</v>
      </c>
      <c r="Y83" s="168">
        <v>0</v>
      </c>
      <c r="Z83" s="164">
        <v>0</v>
      </c>
      <c r="AA83" s="168">
        <v>387014.85965075926</v>
      </c>
      <c r="AB83" s="183">
        <f>SUM(Muut[[#This Row],[Työttömyysaste]:[Koulutustausta]])</f>
        <v>2177126.0660778526</v>
      </c>
      <c r="AD83" s="67"/>
    </row>
    <row r="84" spans="1:30" s="50" customFormat="1">
      <c r="A84" s="95">
        <v>226</v>
      </c>
      <c r="B84" s="160" t="s">
        <v>85</v>
      </c>
      <c r="C84" s="429">
        <v>3774</v>
      </c>
      <c r="D84" s="142">
        <v>187</v>
      </c>
      <c r="E84" s="46">
        <v>1580</v>
      </c>
      <c r="F84" s="345">
        <v>0.11835443037974684</v>
      </c>
      <c r="G84" s="408">
        <v>1.0414730671705288</v>
      </c>
      <c r="H84" s="175">
        <v>0</v>
      </c>
      <c r="I84" s="416">
        <v>1</v>
      </c>
      <c r="J84" s="422">
        <v>48</v>
      </c>
      <c r="K84" s="279">
        <v>887.07</v>
      </c>
      <c r="L84" s="179">
        <v>4.2544556799350666</v>
      </c>
      <c r="M84" s="408">
        <v>4.2890063448642612</v>
      </c>
      <c r="N84" s="175">
        <v>0</v>
      </c>
      <c r="O84" s="431">
        <v>0</v>
      </c>
      <c r="P84" s="279">
        <v>904</v>
      </c>
      <c r="Q84" s="15">
        <v>112</v>
      </c>
      <c r="R84" s="167">
        <v>0.12389380530973451</v>
      </c>
      <c r="S84" s="435">
        <v>0.90756683953114248</v>
      </c>
      <c r="T84" s="168">
        <v>266410.60191589681</v>
      </c>
      <c r="U84" s="168">
        <v>0</v>
      </c>
      <c r="V84" s="168">
        <v>0</v>
      </c>
      <c r="W84" s="168">
        <v>80667.360000000001</v>
      </c>
      <c r="X84" s="168">
        <v>657827.89218584017</v>
      </c>
      <c r="Y84" s="168">
        <v>0</v>
      </c>
      <c r="Z84" s="164">
        <v>0</v>
      </c>
      <c r="AA84" s="168">
        <v>95287.874761504587</v>
      </c>
      <c r="AB84" s="183">
        <f>SUM(Muut[[#This Row],[Työttömyysaste]:[Koulutustausta]])</f>
        <v>1100193.7288632416</v>
      </c>
      <c r="AD84" s="67"/>
    </row>
    <row r="85" spans="1:30" s="50" customFormat="1">
      <c r="A85" s="95">
        <v>230</v>
      </c>
      <c r="B85" s="160" t="s">
        <v>86</v>
      </c>
      <c r="C85" s="429">
        <v>2290</v>
      </c>
      <c r="D85" s="142">
        <v>90.333333333333329</v>
      </c>
      <c r="E85" s="46">
        <v>960</v>
      </c>
      <c r="F85" s="345">
        <v>9.4097222222222221E-2</v>
      </c>
      <c r="G85" s="408">
        <v>0.82801904690485173</v>
      </c>
      <c r="H85" s="175">
        <v>0</v>
      </c>
      <c r="I85" s="416">
        <v>1</v>
      </c>
      <c r="J85" s="422">
        <v>91</v>
      </c>
      <c r="K85" s="279">
        <v>502.22</v>
      </c>
      <c r="L85" s="179">
        <v>4.55975468918004</v>
      </c>
      <c r="M85" s="408">
        <v>4.0018353286603325</v>
      </c>
      <c r="N85" s="175">
        <v>0</v>
      </c>
      <c r="O85" s="431">
        <v>0</v>
      </c>
      <c r="P85" s="279">
        <v>574</v>
      </c>
      <c r="Q85" s="15">
        <v>122</v>
      </c>
      <c r="R85" s="167">
        <v>0.21254355400696864</v>
      </c>
      <c r="S85" s="435">
        <v>1.5569582441234857</v>
      </c>
      <c r="T85" s="168">
        <v>128521.96998819285</v>
      </c>
      <c r="U85" s="168">
        <v>0</v>
      </c>
      <c r="V85" s="168">
        <v>0</v>
      </c>
      <c r="W85" s="168">
        <v>152931.87</v>
      </c>
      <c r="X85" s="168">
        <v>372433.20596297103</v>
      </c>
      <c r="Y85" s="168">
        <v>0</v>
      </c>
      <c r="Z85" s="164">
        <v>0</v>
      </c>
      <c r="AA85" s="168">
        <v>99190.384424970209</v>
      </c>
      <c r="AB85" s="183">
        <f>SUM(Muut[[#This Row],[Työttömyysaste]:[Koulutustausta]])</f>
        <v>753077.43037613411</v>
      </c>
      <c r="AD85" s="67"/>
    </row>
    <row r="86" spans="1:30" s="50" customFormat="1">
      <c r="A86" s="95">
        <v>231</v>
      </c>
      <c r="B86" s="160" t="s">
        <v>87</v>
      </c>
      <c r="C86" s="429">
        <v>1289</v>
      </c>
      <c r="D86" s="142">
        <v>33</v>
      </c>
      <c r="E86" s="46">
        <v>479</v>
      </c>
      <c r="F86" s="345">
        <v>6.889352818371608E-2</v>
      </c>
      <c r="G86" s="408">
        <v>0.60623631811228118</v>
      </c>
      <c r="H86" s="175">
        <v>1</v>
      </c>
      <c r="I86" s="416">
        <v>353</v>
      </c>
      <c r="J86" s="422">
        <v>163</v>
      </c>
      <c r="K86" s="279">
        <v>10.63</v>
      </c>
      <c r="L86" s="179">
        <v>121.26058325493884</v>
      </c>
      <c r="M86" s="408">
        <v>0.1504807820924125</v>
      </c>
      <c r="N86" s="175">
        <v>0</v>
      </c>
      <c r="O86" s="431">
        <v>0</v>
      </c>
      <c r="P86" s="279">
        <v>319</v>
      </c>
      <c r="Q86" s="15">
        <v>90</v>
      </c>
      <c r="R86" s="167">
        <v>0.28213166144200624</v>
      </c>
      <c r="S86" s="435">
        <v>2.066716246760349</v>
      </c>
      <c r="T86" s="168">
        <v>52965.909260087392</v>
      </c>
      <c r="U86" s="168">
        <v>25957.366400000003</v>
      </c>
      <c r="V86" s="168">
        <v>94442.467200000014</v>
      </c>
      <c r="W86" s="168">
        <v>273932.90999999997</v>
      </c>
      <c r="X86" s="168">
        <v>7882.9297506797448</v>
      </c>
      <c r="Y86" s="168">
        <v>0</v>
      </c>
      <c r="Z86" s="164">
        <v>0</v>
      </c>
      <c r="AA86" s="168">
        <v>74112.403274501194</v>
      </c>
      <c r="AB86" s="183">
        <f>SUM(Muut[[#This Row],[Työttömyysaste]:[Koulutustausta]])</f>
        <v>529293.98588526831</v>
      </c>
      <c r="AD86" s="67"/>
    </row>
    <row r="87" spans="1:30" s="50" customFormat="1">
      <c r="A87" s="95">
        <v>232</v>
      </c>
      <c r="B87" s="160" t="s">
        <v>88</v>
      </c>
      <c r="C87" s="429">
        <v>12890</v>
      </c>
      <c r="D87" s="142">
        <v>530.75</v>
      </c>
      <c r="E87" s="46">
        <v>5707</v>
      </c>
      <c r="F87" s="345">
        <v>9.2999824776590148E-2</v>
      </c>
      <c r="G87" s="408">
        <v>0.81836237516100196</v>
      </c>
      <c r="H87" s="175">
        <v>0</v>
      </c>
      <c r="I87" s="416">
        <v>48</v>
      </c>
      <c r="J87" s="422">
        <v>343</v>
      </c>
      <c r="K87" s="279">
        <v>1298.99</v>
      </c>
      <c r="L87" s="179">
        <v>9.9230940961824192</v>
      </c>
      <c r="M87" s="408">
        <v>1.8388808196634328</v>
      </c>
      <c r="N87" s="175">
        <v>0</v>
      </c>
      <c r="O87" s="431">
        <v>0</v>
      </c>
      <c r="P87" s="279">
        <v>3573</v>
      </c>
      <c r="Q87" s="15">
        <v>513</v>
      </c>
      <c r="R87" s="167">
        <v>0.14357682619647355</v>
      </c>
      <c r="S87" s="435">
        <v>1.0517520715041542</v>
      </c>
      <c r="T87" s="168">
        <v>714990.27705263998</v>
      </c>
      <c r="U87" s="168">
        <v>0</v>
      </c>
      <c r="V87" s="168">
        <v>0</v>
      </c>
      <c r="W87" s="168">
        <v>576435.51</v>
      </c>
      <c r="X87" s="168">
        <v>963296.9818283614</v>
      </c>
      <c r="Y87" s="168">
        <v>0</v>
      </c>
      <c r="Z87" s="164">
        <v>0</v>
      </c>
      <c r="AA87" s="168">
        <v>377158.08249097539</v>
      </c>
      <c r="AB87" s="183">
        <f>SUM(Muut[[#This Row],[Työttömyysaste]:[Koulutustausta]])</f>
        <v>2631880.851371977</v>
      </c>
      <c r="AD87" s="67"/>
    </row>
    <row r="88" spans="1:30" s="50" customFormat="1">
      <c r="A88" s="95">
        <v>233</v>
      </c>
      <c r="B88" s="160" t="s">
        <v>89</v>
      </c>
      <c r="C88" s="429">
        <v>15312</v>
      </c>
      <c r="D88" s="142">
        <v>448.66666666666669</v>
      </c>
      <c r="E88" s="46">
        <v>6670</v>
      </c>
      <c r="F88" s="345">
        <v>6.7266366816591705E-2</v>
      </c>
      <c r="G88" s="408">
        <v>0.5919179294016681</v>
      </c>
      <c r="H88" s="175">
        <v>0</v>
      </c>
      <c r="I88" s="416">
        <v>106</v>
      </c>
      <c r="J88" s="422">
        <v>487</v>
      </c>
      <c r="K88" s="279">
        <v>1313.85</v>
      </c>
      <c r="L88" s="179">
        <v>11.654298435894509</v>
      </c>
      <c r="M88" s="408">
        <v>1.5657216524492359</v>
      </c>
      <c r="N88" s="175">
        <v>0</v>
      </c>
      <c r="O88" s="431">
        <v>0</v>
      </c>
      <c r="P88" s="279">
        <v>4107</v>
      </c>
      <c r="Q88" s="15">
        <v>545</v>
      </c>
      <c r="R88" s="167">
        <v>0.13270026783540298</v>
      </c>
      <c r="S88" s="435">
        <v>0.97207735595195333</v>
      </c>
      <c r="T88" s="168">
        <v>614320.46036618762</v>
      </c>
      <c r="U88" s="168">
        <v>0</v>
      </c>
      <c r="V88" s="168">
        <v>0</v>
      </c>
      <c r="W88" s="168">
        <v>818437.59</v>
      </c>
      <c r="X88" s="168">
        <v>974316.76885518164</v>
      </c>
      <c r="Y88" s="168">
        <v>0</v>
      </c>
      <c r="Z88" s="164">
        <v>0</v>
      </c>
      <c r="AA88" s="168">
        <v>414085.35655603616</v>
      </c>
      <c r="AB88" s="183">
        <f>SUM(Muut[[#This Row],[Työttömyysaste]:[Koulutustausta]])</f>
        <v>2821160.175777405</v>
      </c>
      <c r="AD88" s="67"/>
    </row>
    <row r="89" spans="1:30" s="50" customFormat="1">
      <c r="A89" s="95">
        <v>235</v>
      </c>
      <c r="B89" s="160" t="s">
        <v>90</v>
      </c>
      <c r="C89" s="429">
        <v>10396</v>
      </c>
      <c r="D89" s="142">
        <v>357.91666666666669</v>
      </c>
      <c r="E89" s="46">
        <v>4443</v>
      </c>
      <c r="F89" s="345">
        <v>8.0557431165128673E-2</v>
      </c>
      <c r="G89" s="408">
        <v>0.70887413888717632</v>
      </c>
      <c r="H89" s="175">
        <v>1</v>
      </c>
      <c r="I89" s="416">
        <v>3197</v>
      </c>
      <c r="J89" s="422">
        <v>993</v>
      </c>
      <c r="K89" s="279">
        <v>5.89</v>
      </c>
      <c r="L89" s="179">
        <v>1765.025466893039</v>
      </c>
      <c r="M89" s="408">
        <v>1.0338313949263312E-2</v>
      </c>
      <c r="N89" s="175">
        <v>0</v>
      </c>
      <c r="O89" s="431">
        <v>0</v>
      </c>
      <c r="P89" s="279">
        <v>3256</v>
      </c>
      <c r="Q89" s="15">
        <v>309</v>
      </c>
      <c r="R89" s="167">
        <v>9.4901719901719903E-2</v>
      </c>
      <c r="S89" s="435">
        <v>0.6951893501208517</v>
      </c>
      <c r="T89" s="168">
        <v>499501.69703470217</v>
      </c>
      <c r="U89" s="168">
        <v>209350.48960000003</v>
      </c>
      <c r="V89" s="168">
        <v>855333.05280000018</v>
      </c>
      <c r="W89" s="168">
        <v>1668806.01</v>
      </c>
      <c r="X89" s="168">
        <v>4367.8698242242426</v>
      </c>
      <c r="Y89" s="168">
        <v>0</v>
      </c>
      <c r="Z89" s="164">
        <v>0</v>
      </c>
      <c r="AA89" s="168">
        <v>201060.38362088436</v>
      </c>
      <c r="AB89" s="183">
        <f>SUM(Muut[[#This Row],[Työttömyysaste]:[Koulutustausta]])</f>
        <v>3438419.5028798105</v>
      </c>
      <c r="AD89" s="67"/>
    </row>
    <row r="90" spans="1:30" s="50" customFormat="1">
      <c r="A90" s="95">
        <v>236</v>
      </c>
      <c r="B90" s="160" t="s">
        <v>91</v>
      </c>
      <c r="C90" s="429">
        <v>4196</v>
      </c>
      <c r="D90" s="142">
        <v>149.25</v>
      </c>
      <c r="E90" s="46">
        <v>1978</v>
      </c>
      <c r="F90" s="345">
        <v>7.5455005055611729E-2</v>
      </c>
      <c r="G90" s="408">
        <v>0.66397476880665451</v>
      </c>
      <c r="H90" s="175">
        <v>0</v>
      </c>
      <c r="I90" s="416">
        <v>80</v>
      </c>
      <c r="J90" s="422">
        <v>90</v>
      </c>
      <c r="K90" s="279">
        <v>353.91</v>
      </c>
      <c r="L90" s="179">
        <v>11.856121612839422</v>
      </c>
      <c r="M90" s="408">
        <v>1.539068845702843</v>
      </c>
      <c r="N90" s="175">
        <v>0</v>
      </c>
      <c r="O90" s="431">
        <v>0</v>
      </c>
      <c r="P90" s="279">
        <v>1287</v>
      </c>
      <c r="Q90" s="15">
        <v>120</v>
      </c>
      <c r="R90" s="167">
        <v>9.3240093240093247E-2</v>
      </c>
      <c r="S90" s="435">
        <v>0.68301733511168239</v>
      </c>
      <c r="T90" s="168">
        <v>188837.66444548432</v>
      </c>
      <c r="U90" s="168">
        <v>0</v>
      </c>
      <c r="V90" s="168">
        <v>0</v>
      </c>
      <c r="W90" s="168">
        <v>151251.29999999999</v>
      </c>
      <c r="X90" s="168">
        <v>262450.39210376941</v>
      </c>
      <c r="Y90" s="168">
        <v>0</v>
      </c>
      <c r="Z90" s="164">
        <v>0</v>
      </c>
      <c r="AA90" s="168">
        <v>79730.471334738191</v>
      </c>
      <c r="AB90" s="183">
        <f>SUM(Muut[[#This Row],[Työttömyysaste]:[Koulutustausta]])</f>
        <v>682269.82788399188</v>
      </c>
      <c r="AD90" s="67"/>
    </row>
    <row r="91" spans="1:30" s="50" customFormat="1">
      <c r="A91" s="95">
        <v>239</v>
      </c>
      <c r="B91" s="160" t="s">
        <v>92</v>
      </c>
      <c r="C91" s="429">
        <v>2095</v>
      </c>
      <c r="D91" s="142">
        <v>78.5</v>
      </c>
      <c r="E91" s="46">
        <v>849</v>
      </c>
      <c r="F91" s="345">
        <v>9.246171967020024E-2</v>
      </c>
      <c r="G91" s="408">
        <v>0.81362725900342447</v>
      </c>
      <c r="H91" s="175">
        <v>0</v>
      </c>
      <c r="I91" s="416">
        <v>2</v>
      </c>
      <c r="J91" s="422">
        <v>26</v>
      </c>
      <c r="K91" s="279">
        <v>482.91</v>
      </c>
      <c r="L91" s="179">
        <v>4.3382824957031332</v>
      </c>
      <c r="M91" s="408">
        <v>4.2061316715217334</v>
      </c>
      <c r="N91" s="175">
        <v>0</v>
      </c>
      <c r="O91" s="431">
        <v>0</v>
      </c>
      <c r="P91" s="279">
        <v>478</v>
      </c>
      <c r="Q91" s="15">
        <v>81</v>
      </c>
      <c r="R91" s="167">
        <v>0.16945606694560669</v>
      </c>
      <c r="S91" s="435">
        <v>1.2413268503031303</v>
      </c>
      <c r="T91" s="168">
        <v>115534.33851395317</v>
      </c>
      <c r="U91" s="168">
        <v>0</v>
      </c>
      <c r="V91" s="168">
        <v>0</v>
      </c>
      <c r="W91" s="168">
        <v>43694.82</v>
      </c>
      <c r="X91" s="168">
        <v>358113.41541869764</v>
      </c>
      <c r="Y91" s="168">
        <v>0</v>
      </c>
      <c r="Z91" s="164">
        <v>0</v>
      </c>
      <c r="AA91" s="168">
        <v>72348.128683532312</v>
      </c>
      <c r="AB91" s="183">
        <f>SUM(Muut[[#This Row],[Työttömyysaste]:[Koulutustausta]])</f>
        <v>589690.7026161832</v>
      </c>
      <c r="AD91" s="67"/>
    </row>
    <row r="92" spans="1:30" s="50" customFormat="1">
      <c r="A92" s="95">
        <v>240</v>
      </c>
      <c r="B92" s="160" t="s">
        <v>93</v>
      </c>
      <c r="C92" s="429">
        <v>19982</v>
      </c>
      <c r="D92" s="142">
        <v>1273.5</v>
      </c>
      <c r="E92" s="46">
        <v>8634</v>
      </c>
      <c r="F92" s="345">
        <v>0.14749826268241834</v>
      </c>
      <c r="G92" s="408">
        <v>1.2979274839589756</v>
      </c>
      <c r="H92" s="175">
        <v>0</v>
      </c>
      <c r="I92" s="416">
        <v>36</v>
      </c>
      <c r="J92" s="422">
        <v>926</v>
      </c>
      <c r="K92" s="279">
        <v>95.32</v>
      </c>
      <c r="L92" s="179">
        <v>209.63071758287873</v>
      </c>
      <c r="M92" s="408">
        <v>8.7045389223414191E-2</v>
      </c>
      <c r="N92" s="175">
        <v>0</v>
      </c>
      <c r="O92" s="431">
        <v>0</v>
      </c>
      <c r="P92" s="279">
        <v>5490</v>
      </c>
      <c r="Q92" s="15">
        <v>780</v>
      </c>
      <c r="R92" s="167">
        <v>0.14207650273224043</v>
      </c>
      <c r="S92" s="435">
        <v>1.040761660633293</v>
      </c>
      <c r="T92" s="168">
        <v>1757886.9738072581</v>
      </c>
      <c r="U92" s="168">
        <v>0</v>
      </c>
      <c r="V92" s="168">
        <v>0</v>
      </c>
      <c r="W92" s="168">
        <v>1556207.8199999998</v>
      </c>
      <c r="X92" s="168">
        <v>70686.81691766635</v>
      </c>
      <c r="Y92" s="168">
        <v>0</v>
      </c>
      <c r="Z92" s="164">
        <v>0</v>
      </c>
      <c r="AA92" s="168">
        <v>578558.6161671856</v>
      </c>
      <c r="AB92" s="183">
        <f>SUM(Muut[[#This Row],[Työttömyysaste]:[Koulutustausta]])</f>
        <v>3963340.22689211</v>
      </c>
      <c r="AD92" s="67"/>
    </row>
    <row r="93" spans="1:30" s="50" customFormat="1">
      <c r="A93" s="95">
        <v>241</v>
      </c>
      <c r="B93" s="160" t="s">
        <v>94</v>
      </c>
      <c r="C93" s="429">
        <v>7904</v>
      </c>
      <c r="D93" s="142">
        <v>334.58333333333331</v>
      </c>
      <c r="E93" s="46">
        <v>3619</v>
      </c>
      <c r="F93" s="345">
        <v>9.245187436676798E-2</v>
      </c>
      <c r="G93" s="408">
        <v>0.81354062415308614</v>
      </c>
      <c r="H93" s="175">
        <v>0</v>
      </c>
      <c r="I93" s="416">
        <v>12</v>
      </c>
      <c r="J93" s="422">
        <v>72</v>
      </c>
      <c r="K93" s="279">
        <v>627.16999999999996</v>
      </c>
      <c r="L93" s="179">
        <v>12.602643621346685</v>
      </c>
      <c r="M93" s="408">
        <v>1.4479015636272852</v>
      </c>
      <c r="N93" s="175">
        <v>0</v>
      </c>
      <c r="O93" s="431">
        <v>0</v>
      </c>
      <c r="P93" s="279">
        <v>2305</v>
      </c>
      <c r="Q93" s="15">
        <v>188</v>
      </c>
      <c r="R93" s="167">
        <v>8.1561822125813449E-2</v>
      </c>
      <c r="S93" s="435">
        <v>0.59746978428880049</v>
      </c>
      <c r="T93" s="168">
        <v>435840.65682428022</v>
      </c>
      <c r="U93" s="168">
        <v>0</v>
      </c>
      <c r="V93" s="168">
        <v>0</v>
      </c>
      <c r="W93" s="168">
        <v>121001.04</v>
      </c>
      <c r="X93" s="168">
        <v>465092.85529010493</v>
      </c>
      <c r="Y93" s="168">
        <v>0</v>
      </c>
      <c r="Z93" s="164">
        <v>0</v>
      </c>
      <c r="AA93" s="168">
        <v>131377.20068901966</v>
      </c>
      <c r="AB93" s="183">
        <f>SUM(Muut[[#This Row],[Työttömyysaste]:[Koulutustausta]])</f>
        <v>1153311.7528034048</v>
      </c>
      <c r="AD93" s="67"/>
    </row>
    <row r="94" spans="1:30" s="50" customFormat="1">
      <c r="A94" s="95">
        <v>244</v>
      </c>
      <c r="B94" s="160" t="s">
        <v>95</v>
      </c>
      <c r="C94" s="429">
        <v>19116</v>
      </c>
      <c r="D94" s="142">
        <v>719.91666666666663</v>
      </c>
      <c r="E94" s="46">
        <v>8714</v>
      </c>
      <c r="F94" s="345">
        <v>8.2616096702624126E-2</v>
      </c>
      <c r="G94" s="408">
        <v>0.72698959687835041</v>
      </c>
      <c r="H94" s="175">
        <v>0</v>
      </c>
      <c r="I94" s="416">
        <v>35</v>
      </c>
      <c r="J94" s="422">
        <v>246</v>
      </c>
      <c r="K94" s="279">
        <v>110.14</v>
      </c>
      <c r="L94" s="179">
        <v>173.56092246232069</v>
      </c>
      <c r="M94" s="408">
        <v>0.10513534467498999</v>
      </c>
      <c r="N94" s="175">
        <v>0</v>
      </c>
      <c r="O94" s="431">
        <v>0</v>
      </c>
      <c r="P94" s="279">
        <v>6313</v>
      </c>
      <c r="Q94" s="15">
        <v>345</v>
      </c>
      <c r="R94" s="167">
        <v>5.4649136702043404E-2</v>
      </c>
      <c r="S94" s="435">
        <v>0.4003246502582154</v>
      </c>
      <c r="T94" s="168">
        <v>941947.68381754134</v>
      </c>
      <c r="U94" s="168">
        <v>0</v>
      </c>
      <c r="V94" s="168">
        <v>0</v>
      </c>
      <c r="W94" s="168">
        <v>413420.22</v>
      </c>
      <c r="X94" s="168">
        <v>81676.940991520896</v>
      </c>
      <c r="Y94" s="168">
        <v>0</v>
      </c>
      <c r="Z94" s="164">
        <v>0</v>
      </c>
      <c r="AA94" s="168">
        <v>212895.49931882878</v>
      </c>
      <c r="AB94" s="183">
        <f>SUM(Muut[[#This Row],[Työttömyysaste]:[Koulutustausta]])</f>
        <v>1649940.3441278911</v>
      </c>
      <c r="AD94" s="67"/>
    </row>
    <row r="95" spans="1:30" s="50" customFormat="1">
      <c r="A95" s="95">
        <v>245</v>
      </c>
      <c r="B95" s="160" t="s">
        <v>96</v>
      </c>
      <c r="C95" s="429">
        <v>37232</v>
      </c>
      <c r="D95" s="142">
        <v>2319.3333333333335</v>
      </c>
      <c r="E95" s="46">
        <v>18760</v>
      </c>
      <c r="F95" s="345">
        <v>0.12363184079601991</v>
      </c>
      <c r="G95" s="408">
        <v>1.0879122312585858</v>
      </c>
      <c r="H95" s="175">
        <v>0</v>
      </c>
      <c r="I95" s="416">
        <v>464</v>
      </c>
      <c r="J95" s="422">
        <v>5043</v>
      </c>
      <c r="K95" s="279">
        <v>30.63</v>
      </c>
      <c r="L95" s="179">
        <v>1215.5403199477637</v>
      </c>
      <c r="M95" s="408">
        <v>1.5011750005931071E-2</v>
      </c>
      <c r="N95" s="175">
        <v>0</v>
      </c>
      <c r="O95" s="431">
        <v>0</v>
      </c>
      <c r="P95" s="279">
        <v>12341</v>
      </c>
      <c r="Q95" s="15">
        <v>2450</v>
      </c>
      <c r="R95" s="167">
        <v>0.19852524106636416</v>
      </c>
      <c r="S95" s="435">
        <v>1.4542690423570492</v>
      </c>
      <c r="T95" s="168">
        <v>2745438.9446042092</v>
      </c>
      <c r="U95" s="168">
        <v>0</v>
      </c>
      <c r="V95" s="168">
        <v>0</v>
      </c>
      <c r="W95" s="168">
        <v>8475114.5099999998</v>
      </c>
      <c r="X95" s="168">
        <v>22714.406233614354</v>
      </c>
      <c r="Y95" s="168">
        <v>0</v>
      </c>
      <c r="Z95" s="164">
        <v>0</v>
      </c>
      <c r="AA95" s="168">
        <v>1506323.4974837475</v>
      </c>
      <c r="AB95" s="183">
        <f>SUM(Muut[[#This Row],[Työttömyysaste]:[Koulutustausta]])</f>
        <v>12749591.35832157</v>
      </c>
      <c r="AD95" s="67"/>
    </row>
    <row r="96" spans="1:30" s="50" customFormat="1">
      <c r="A96" s="95">
        <v>249</v>
      </c>
      <c r="B96" s="160" t="s">
        <v>97</v>
      </c>
      <c r="C96" s="429">
        <v>9443</v>
      </c>
      <c r="D96" s="142">
        <v>381.25</v>
      </c>
      <c r="E96" s="46">
        <v>3757</v>
      </c>
      <c r="F96" s="345">
        <v>0.1014772424807027</v>
      </c>
      <c r="G96" s="408">
        <v>0.89296036181565852</v>
      </c>
      <c r="H96" s="175">
        <v>0</v>
      </c>
      <c r="I96" s="416">
        <v>21</v>
      </c>
      <c r="J96" s="422">
        <v>216</v>
      </c>
      <c r="K96" s="279">
        <v>1257.97</v>
      </c>
      <c r="L96" s="179">
        <v>7.5065383117244444</v>
      </c>
      <c r="M96" s="408">
        <v>2.4308658195595627</v>
      </c>
      <c r="N96" s="175">
        <v>0</v>
      </c>
      <c r="O96" s="431">
        <v>0</v>
      </c>
      <c r="P96" s="279">
        <v>2378</v>
      </c>
      <c r="Q96" s="15">
        <v>329</v>
      </c>
      <c r="R96" s="167">
        <v>0.13835155592935239</v>
      </c>
      <c r="S96" s="435">
        <v>1.0134750808977917</v>
      </c>
      <c r="T96" s="168">
        <v>571536.18993726035</v>
      </c>
      <c r="U96" s="168">
        <v>0</v>
      </c>
      <c r="V96" s="168">
        <v>0</v>
      </c>
      <c r="W96" s="168">
        <v>363003.12</v>
      </c>
      <c r="X96" s="168">
        <v>932877.62356186262</v>
      </c>
      <c r="Y96" s="168">
        <v>0</v>
      </c>
      <c r="Z96" s="164">
        <v>0</v>
      </c>
      <c r="AA96" s="168">
        <v>266244.22115569451</v>
      </c>
      <c r="AB96" s="183">
        <f>SUM(Muut[[#This Row],[Työttömyysaste]:[Koulutustausta]])</f>
        <v>2133661.1546548177</v>
      </c>
      <c r="AD96" s="67"/>
    </row>
    <row r="97" spans="1:30" s="50" customFormat="1">
      <c r="A97" s="95">
        <v>250</v>
      </c>
      <c r="B97" s="160" t="s">
        <v>98</v>
      </c>
      <c r="C97" s="429">
        <v>1808</v>
      </c>
      <c r="D97" s="142">
        <v>68.333333333333329</v>
      </c>
      <c r="E97" s="46">
        <v>770</v>
      </c>
      <c r="F97" s="345">
        <v>8.8744588744588737E-2</v>
      </c>
      <c r="G97" s="408">
        <v>0.78091794906251411</v>
      </c>
      <c r="H97" s="175">
        <v>0</v>
      </c>
      <c r="I97" s="416">
        <v>0</v>
      </c>
      <c r="J97" s="422">
        <v>29</v>
      </c>
      <c r="K97" s="279">
        <v>357.22</v>
      </c>
      <c r="L97" s="179">
        <v>5.0613067577403275</v>
      </c>
      <c r="M97" s="408">
        <v>3.6052719739382151</v>
      </c>
      <c r="N97" s="175">
        <v>0</v>
      </c>
      <c r="O97" s="431">
        <v>0</v>
      </c>
      <c r="P97" s="279">
        <v>426</v>
      </c>
      <c r="Q97" s="15">
        <v>80</v>
      </c>
      <c r="R97" s="167">
        <v>0.18779342723004694</v>
      </c>
      <c r="S97" s="435">
        <v>1.3756546326897263</v>
      </c>
      <c r="T97" s="168">
        <v>95698.558406122625</v>
      </c>
      <c r="U97" s="168">
        <v>0</v>
      </c>
      <c r="V97" s="168">
        <v>0</v>
      </c>
      <c r="W97" s="168">
        <v>48736.53</v>
      </c>
      <c r="X97" s="168">
        <v>264905.00146169512</v>
      </c>
      <c r="Y97" s="168">
        <v>0</v>
      </c>
      <c r="Z97" s="164">
        <v>0</v>
      </c>
      <c r="AA97" s="168">
        <v>69193.447081622158</v>
      </c>
      <c r="AB97" s="183">
        <f>SUM(Muut[[#This Row],[Työttömyysaste]:[Koulutustausta]])</f>
        <v>478533.53694943991</v>
      </c>
      <c r="AD97" s="67"/>
    </row>
    <row r="98" spans="1:30" s="50" customFormat="1">
      <c r="A98" s="95">
        <v>256</v>
      </c>
      <c r="B98" s="160" t="s">
        <v>99</v>
      </c>
      <c r="C98" s="429">
        <v>1581</v>
      </c>
      <c r="D98" s="142">
        <v>79.083333333333329</v>
      </c>
      <c r="E98" s="46">
        <v>587</v>
      </c>
      <c r="F98" s="345">
        <v>0.13472458830210107</v>
      </c>
      <c r="G98" s="408">
        <v>1.1855241054523848</v>
      </c>
      <c r="H98" s="175">
        <v>0</v>
      </c>
      <c r="I98" s="416">
        <v>1</v>
      </c>
      <c r="J98" s="422">
        <v>7</v>
      </c>
      <c r="K98" s="279">
        <v>460.2</v>
      </c>
      <c r="L98" s="179">
        <v>3.4354628422425035</v>
      </c>
      <c r="M98" s="408">
        <v>5.3114786109211085</v>
      </c>
      <c r="N98" s="175">
        <v>0</v>
      </c>
      <c r="O98" s="431">
        <v>0</v>
      </c>
      <c r="P98" s="279">
        <v>309</v>
      </c>
      <c r="Q98" s="15">
        <v>41</v>
      </c>
      <c r="R98" s="167">
        <v>0.13268608414239483</v>
      </c>
      <c r="S98" s="435">
        <v>0.97197345528150336</v>
      </c>
      <c r="T98" s="168">
        <v>127040.97653461655</v>
      </c>
      <c r="U98" s="168">
        <v>0</v>
      </c>
      <c r="V98" s="168">
        <v>0</v>
      </c>
      <c r="W98" s="168">
        <v>11763.99</v>
      </c>
      <c r="X98" s="168">
        <v>341272.27387232531</v>
      </c>
      <c r="Y98" s="168">
        <v>0</v>
      </c>
      <c r="Z98" s="164">
        <v>0</v>
      </c>
      <c r="AA98" s="168">
        <v>42750.716712497582</v>
      </c>
      <c r="AB98" s="183">
        <f>SUM(Muut[[#This Row],[Työttömyysaste]:[Koulutustausta]])</f>
        <v>522827.95711943944</v>
      </c>
      <c r="AD98" s="67"/>
    </row>
    <row r="99" spans="1:30" s="50" customFormat="1">
      <c r="A99" s="95">
        <v>257</v>
      </c>
      <c r="B99" s="160" t="s">
        <v>100</v>
      </c>
      <c r="C99" s="429">
        <v>40433</v>
      </c>
      <c r="D99" s="142">
        <v>1768.3333333333333</v>
      </c>
      <c r="E99" s="46">
        <v>20121</v>
      </c>
      <c r="F99" s="345">
        <v>8.7884962642678463E-2</v>
      </c>
      <c r="G99" s="408">
        <v>0.77335357289084228</v>
      </c>
      <c r="H99" s="175">
        <v>1</v>
      </c>
      <c r="I99" s="416">
        <v>6335</v>
      </c>
      <c r="J99" s="422">
        <v>4000</v>
      </c>
      <c r="K99" s="279">
        <v>366.23</v>
      </c>
      <c r="L99" s="179">
        <v>110.40329847363678</v>
      </c>
      <c r="M99" s="408">
        <v>0.16527936807560684</v>
      </c>
      <c r="N99" s="175">
        <v>3</v>
      </c>
      <c r="O99" s="431">
        <v>666</v>
      </c>
      <c r="P99" s="279">
        <v>14378</v>
      </c>
      <c r="Q99" s="15">
        <v>2003</v>
      </c>
      <c r="R99" s="167">
        <v>0.13931005703157601</v>
      </c>
      <c r="S99" s="435">
        <v>1.0204964474129088</v>
      </c>
      <c r="T99" s="168">
        <v>2119413.1597604961</v>
      </c>
      <c r="U99" s="168">
        <v>814223.58080000011</v>
      </c>
      <c r="V99" s="168">
        <v>1694881.1040000003</v>
      </c>
      <c r="W99" s="168">
        <v>6722280</v>
      </c>
      <c r="X99" s="168">
        <v>271586.58161725709</v>
      </c>
      <c r="Y99" s="168">
        <v>0</v>
      </c>
      <c r="Z99" s="164">
        <v>192906.9</v>
      </c>
      <c r="AA99" s="168">
        <v>1147901.4081164077</v>
      </c>
      <c r="AB99" s="183">
        <f>SUM(Muut[[#This Row],[Työttömyysaste]:[Koulutustausta]])</f>
        <v>12963192.734294161</v>
      </c>
      <c r="AD99" s="67"/>
    </row>
    <row r="100" spans="1:30" s="50" customFormat="1">
      <c r="A100" s="95">
        <v>260</v>
      </c>
      <c r="B100" s="160" t="s">
        <v>101</v>
      </c>
      <c r="C100" s="429">
        <v>9877</v>
      </c>
      <c r="D100" s="142">
        <v>592.83333333333337</v>
      </c>
      <c r="E100" s="46">
        <v>3936</v>
      </c>
      <c r="F100" s="345">
        <v>0.15061822493224933</v>
      </c>
      <c r="G100" s="408">
        <v>1.3253819412476635</v>
      </c>
      <c r="H100" s="175">
        <v>0</v>
      </c>
      <c r="I100" s="416">
        <v>3</v>
      </c>
      <c r="J100" s="422">
        <v>570</v>
      </c>
      <c r="K100" s="279">
        <v>1253.82</v>
      </c>
      <c r="L100" s="179">
        <v>7.8775262796892696</v>
      </c>
      <c r="M100" s="408">
        <v>2.3163854689044676</v>
      </c>
      <c r="N100" s="175">
        <v>3</v>
      </c>
      <c r="O100" s="431">
        <v>373</v>
      </c>
      <c r="P100" s="279">
        <v>2278</v>
      </c>
      <c r="Q100" s="15">
        <v>331</v>
      </c>
      <c r="R100" s="167">
        <v>0.1453028972783143</v>
      </c>
      <c r="S100" s="435">
        <v>1.0643961651506122</v>
      </c>
      <c r="T100" s="168">
        <v>887294.25005640113</v>
      </c>
      <c r="U100" s="168">
        <v>0</v>
      </c>
      <c r="V100" s="168">
        <v>0</v>
      </c>
      <c r="W100" s="168">
        <v>957924.89999999991</v>
      </c>
      <c r="X100" s="168">
        <v>929800.09219165356</v>
      </c>
      <c r="Y100" s="168">
        <v>0</v>
      </c>
      <c r="Z100" s="164">
        <v>108039.45</v>
      </c>
      <c r="AA100" s="168">
        <v>292472.79848321807</v>
      </c>
      <c r="AB100" s="183">
        <f>SUM(Muut[[#This Row],[Työttömyysaste]:[Koulutustausta]])</f>
        <v>3175531.4907312728</v>
      </c>
      <c r="AD100" s="67"/>
    </row>
    <row r="101" spans="1:30" s="50" customFormat="1">
      <c r="A101" s="95">
        <v>261</v>
      </c>
      <c r="B101" s="160" t="s">
        <v>102</v>
      </c>
      <c r="C101" s="429">
        <v>6523</v>
      </c>
      <c r="D101" s="142">
        <v>439.83333333333331</v>
      </c>
      <c r="E101" s="46">
        <v>3396</v>
      </c>
      <c r="F101" s="345">
        <v>0.1295151158225363</v>
      </c>
      <c r="G101" s="408">
        <v>1.1396827688482147</v>
      </c>
      <c r="H101" s="175">
        <v>0</v>
      </c>
      <c r="I101" s="416">
        <v>20</v>
      </c>
      <c r="J101" s="422">
        <v>251</v>
      </c>
      <c r="K101" s="279">
        <v>8095.28</v>
      </c>
      <c r="L101" s="179">
        <v>0.80577818185411754</v>
      </c>
      <c r="M101" s="408">
        <v>20</v>
      </c>
      <c r="N101" s="175">
        <v>0</v>
      </c>
      <c r="O101" s="431">
        <v>0</v>
      </c>
      <c r="P101" s="279">
        <v>2180</v>
      </c>
      <c r="Q101" s="15">
        <v>276</v>
      </c>
      <c r="R101" s="167">
        <v>0.12660550458715597</v>
      </c>
      <c r="S101" s="435">
        <v>0.9274310154422436</v>
      </c>
      <c r="T101" s="168">
        <v>503886.73452712619</v>
      </c>
      <c r="U101" s="168">
        <v>0</v>
      </c>
      <c r="V101" s="168">
        <v>0</v>
      </c>
      <c r="W101" s="168">
        <v>421823.07</v>
      </c>
      <c r="X101" s="168">
        <v>5301894.4000000004</v>
      </c>
      <c r="Y101" s="168">
        <v>0</v>
      </c>
      <c r="Z101" s="164">
        <v>0</v>
      </c>
      <c r="AA101" s="168">
        <v>168300.7765319618</v>
      </c>
      <c r="AB101" s="183">
        <f>SUM(Muut[[#This Row],[Työttömyysaste]:[Koulutustausta]])</f>
        <v>6395904.9810590884</v>
      </c>
      <c r="AD101" s="67"/>
    </row>
    <row r="102" spans="1:30" s="50" customFormat="1">
      <c r="A102" s="95">
        <v>263</v>
      </c>
      <c r="B102" s="160" t="s">
        <v>103</v>
      </c>
      <c r="C102" s="429">
        <v>7759</v>
      </c>
      <c r="D102" s="142">
        <v>404.33333333333331</v>
      </c>
      <c r="E102" s="46">
        <v>3342</v>
      </c>
      <c r="F102" s="345">
        <v>0.12098543786155994</v>
      </c>
      <c r="G102" s="408">
        <v>1.0646249122095413</v>
      </c>
      <c r="H102" s="175">
        <v>0</v>
      </c>
      <c r="I102" s="416">
        <v>1</v>
      </c>
      <c r="J102" s="422">
        <v>117</v>
      </c>
      <c r="K102" s="279">
        <v>1328.17</v>
      </c>
      <c r="L102" s="179">
        <v>5.841872651844267</v>
      </c>
      <c r="M102" s="408">
        <v>3.1235510413642165</v>
      </c>
      <c r="N102" s="175">
        <v>0</v>
      </c>
      <c r="O102" s="431">
        <v>0</v>
      </c>
      <c r="P102" s="279">
        <v>1927</v>
      </c>
      <c r="Q102" s="15">
        <v>259</v>
      </c>
      <c r="R102" s="167">
        <v>0.1344058121432278</v>
      </c>
      <c r="S102" s="435">
        <v>0.98457108357024037</v>
      </c>
      <c r="T102" s="168">
        <v>559891.58574805711</v>
      </c>
      <c r="U102" s="168">
        <v>0</v>
      </c>
      <c r="V102" s="168">
        <v>0</v>
      </c>
      <c r="W102" s="168">
        <v>196626.69</v>
      </c>
      <c r="X102" s="168">
        <v>984936.10601696302</v>
      </c>
      <c r="Y102" s="168">
        <v>0</v>
      </c>
      <c r="Z102" s="164">
        <v>0</v>
      </c>
      <c r="AA102" s="168">
        <v>212524.96538106599</v>
      </c>
      <c r="AB102" s="183">
        <f>SUM(Muut[[#This Row],[Työttömyysaste]:[Koulutustausta]])</f>
        <v>1953979.3471460862</v>
      </c>
      <c r="AD102" s="67"/>
    </row>
    <row r="103" spans="1:30" s="50" customFormat="1">
      <c r="A103" s="95">
        <v>265</v>
      </c>
      <c r="B103" s="160" t="s">
        <v>104</v>
      </c>
      <c r="C103" s="429">
        <v>1088</v>
      </c>
      <c r="D103" s="142">
        <v>50.5</v>
      </c>
      <c r="E103" s="46">
        <v>390</v>
      </c>
      <c r="F103" s="345">
        <v>0.1294871794871795</v>
      </c>
      <c r="G103" s="408">
        <v>1.1394369399360549</v>
      </c>
      <c r="H103" s="175">
        <v>0</v>
      </c>
      <c r="I103" s="416">
        <v>0</v>
      </c>
      <c r="J103" s="422">
        <v>22</v>
      </c>
      <c r="K103" s="279">
        <v>483.96</v>
      </c>
      <c r="L103" s="179">
        <v>2.2481196793123401</v>
      </c>
      <c r="M103" s="408">
        <v>8.1167330961520907</v>
      </c>
      <c r="N103" s="175">
        <v>3</v>
      </c>
      <c r="O103" s="431">
        <v>83</v>
      </c>
      <c r="P103" s="279">
        <v>234</v>
      </c>
      <c r="Q103" s="15">
        <v>47</v>
      </c>
      <c r="R103" s="167">
        <v>0.20085470085470086</v>
      </c>
      <c r="S103" s="435">
        <v>1.4713331760530823</v>
      </c>
      <c r="T103" s="168">
        <v>84027.366938285995</v>
      </c>
      <c r="U103" s="168">
        <v>0</v>
      </c>
      <c r="V103" s="168">
        <v>0</v>
      </c>
      <c r="W103" s="168">
        <v>36972.54</v>
      </c>
      <c r="X103" s="168">
        <v>358892.06793405162</v>
      </c>
      <c r="Y103" s="168">
        <v>0</v>
      </c>
      <c r="Z103" s="164">
        <v>24040.949999999997</v>
      </c>
      <c r="AA103" s="168">
        <v>44534.547986082864</v>
      </c>
      <c r="AB103" s="183">
        <f>SUM(Muut[[#This Row],[Työttömyysaste]:[Koulutustausta]])</f>
        <v>548467.47285842057</v>
      </c>
      <c r="AD103" s="67"/>
    </row>
    <row r="104" spans="1:30" s="50" customFormat="1">
      <c r="A104" s="95">
        <v>271</v>
      </c>
      <c r="B104" s="160" t="s">
        <v>105</v>
      </c>
      <c r="C104" s="429">
        <v>6951</v>
      </c>
      <c r="D104" s="142">
        <v>288.33333333333331</v>
      </c>
      <c r="E104" s="46">
        <v>3038</v>
      </c>
      <c r="F104" s="345">
        <v>9.4908931314461265E-2</v>
      </c>
      <c r="G104" s="408">
        <v>0.83516177198267072</v>
      </c>
      <c r="H104" s="175">
        <v>0</v>
      </c>
      <c r="I104" s="416">
        <v>14</v>
      </c>
      <c r="J104" s="422">
        <v>230</v>
      </c>
      <c r="K104" s="279">
        <v>480.41</v>
      </c>
      <c r="L104" s="179">
        <v>14.468891155471367</v>
      </c>
      <c r="M104" s="408">
        <v>1.2611462211660291</v>
      </c>
      <c r="N104" s="175">
        <v>0</v>
      </c>
      <c r="O104" s="431">
        <v>0</v>
      </c>
      <c r="P104" s="279">
        <v>1899</v>
      </c>
      <c r="Q104" s="15">
        <v>289</v>
      </c>
      <c r="R104" s="167">
        <v>0.1521853607161664</v>
      </c>
      <c r="S104" s="435">
        <v>1.1148126938452012</v>
      </c>
      <c r="T104" s="168">
        <v>393477.09835455369</v>
      </c>
      <c r="U104" s="168">
        <v>0</v>
      </c>
      <c r="V104" s="168">
        <v>0</v>
      </c>
      <c r="W104" s="168">
        <v>386531.1</v>
      </c>
      <c r="X104" s="168">
        <v>356259.48085833085</v>
      </c>
      <c r="Y104" s="168">
        <v>0</v>
      </c>
      <c r="Z104" s="164">
        <v>0</v>
      </c>
      <c r="AA104" s="168">
        <v>215578.93363141859</v>
      </c>
      <c r="AB104" s="183">
        <f>SUM(Muut[[#This Row],[Työttömyysaste]:[Koulutustausta]])</f>
        <v>1351846.612844303</v>
      </c>
      <c r="AD104" s="67"/>
    </row>
    <row r="105" spans="1:30" s="50" customFormat="1">
      <c r="A105" s="95">
        <v>272</v>
      </c>
      <c r="B105" s="160" t="s">
        <v>106</v>
      </c>
      <c r="C105" s="429">
        <v>47909</v>
      </c>
      <c r="D105" s="142">
        <v>1994.4166666666667</v>
      </c>
      <c r="E105" s="46">
        <v>21688</v>
      </c>
      <c r="F105" s="345">
        <v>9.1959455305545307E-2</v>
      </c>
      <c r="G105" s="408">
        <v>0.80920752746731506</v>
      </c>
      <c r="H105" s="175">
        <v>1</v>
      </c>
      <c r="I105" s="416">
        <v>5905</v>
      </c>
      <c r="J105" s="422">
        <v>1855</v>
      </c>
      <c r="K105" s="279">
        <v>1445.96</v>
      </c>
      <c r="L105" s="179">
        <v>33.133005062380704</v>
      </c>
      <c r="M105" s="408">
        <v>0.55073143443615458</v>
      </c>
      <c r="N105" s="175">
        <v>0</v>
      </c>
      <c r="O105" s="431">
        <v>0</v>
      </c>
      <c r="P105" s="279">
        <v>14263</v>
      </c>
      <c r="Q105" s="15">
        <v>1201</v>
      </c>
      <c r="R105" s="167">
        <v>8.4203884175839586E-2</v>
      </c>
      <c r="S105" s="435">
        <v>0.61682384237582732</v>
      </c>
      <c r="T105" s="168">
        <v>2627716.9623179939</v>
      </c>
      <c r="U105" s="168">
        <v>964772.27840000007</v>
      </c>
      <c r="V105" s="168">
        <v>1579837.8720000002</v>
      </c>
      <c r="W105" s="168">
        <v>3117457.35</v>
      </c>
      <c r="X105" s="168">
        <v>1072286.0867632064</v>
      </c>
      <c r="Y105" s="168">
        <v>0</v>
      </c>
      <c r="Z105" s="164">
        <v>0</v>
      </c>
      <c r="AA105" s="168">
        <v>822120.32257914927</v>
      </c>
      <c r="AB105" s="183">
        <f>SUM(Muut[[#This Row],[Työttömyysaste]:[Koulutustausta]])</f>
        <v>10184190.872060351</v>
      </c>
      <c r="AD105" s="67"/>
    </row>
    <row r="106" spans="1:30" s="50" customFormat="1">
      <c r="A106" s="95">
        <v>273</v>
      </c>
      <c r="B106" s="160" t="s">
        <v>107</v>
      </c>
      <c r="C106" s="429">
        <v>3989</v>
      </c>
      <c r="D106" s="142">
        <v>243.33333333333334</v>
      </c>
      <c r="E106" s="46">
        <v>1823</v>
      </c>
      <c r="F106" s="345">
        <v>0.13347961236057782</v>
      </c>
      <c r="G106" s="408">
        <v>1.1745688002034684</v>
      </c>
      <c r="H106" s="175">
        <v>0</v>
      </c>
      <c r="I106" s="416">
        <v>28</v>
      </c>
      <c r="J106" s="422">
        <v>74</v>
      </c>
      <c r="K106" s="279">
        <v>2559.29</v>
      </c>
      <c r="L106" s="179">
        <v>1.5586354027874918</v>
      </c>
      <c r="M106" s="408">
        <v>11.707284059217017</v>
      </c>
      <c r="N106" s="175">
        <v>0</v>
      </c>
      <c r="O106" s="431">
        <v>0</v>
      </c>
      <c r="P106" s="279">
        <v>1158</v>
      </c>
      <c r="Q106" s="15">
        <v>151</v>
      </c>
      <c r="R106" s="167">
        <v>0.1303972366148532</v>
      </c>
      <c r="S106" s="435">
        <v>0.95520682105353349</v>
      </c>
      <c r="T106" s="168">
        <v>317573.35810510867</v>
      </c>
      <c r="U106" s="168">
        <v>0</v>
      </c>
      <c r="V106" s="168">
        <v>0</v>
      </c>
      <c r="W106" s="168">
        <v>124362.18</v>
      </c>
      <c r="X106" s="168">
        <v>1897902.4724004858</v>
      </c>
      <c r="Y106" s="168">
        <v>0</v>
      </c>
      <c r="Z106" s="164">
        <v>0</v>
      </c>
      <c r="AA106" s="168">
        <v>106003.10265545841</v>
      </c>
      <c r="AB106" s="183">
        <f>SUM(Muut[[#This Row],[Työttömyysaste]:[Koulutustausta]])</f>
        <v>2445841.1131610526</v>
      </c>
      <c r="AD106" s="67"/>
    </row>
    <row r="107" spans="1:30" s="50" customFormat="1">
      <c r="A107" s="95">
        <v>275</v>
      </c>
      <c r="B107" s="160" t="s">
        <v>108</v>
      </c>
      <c r="C107" s="429">
        <v>2586</v>
      </c>
      <c r="D107" s="142">
        <v>119.58333333333333</v>
      </c>
      <c r="E107" s="46">
        <v>1073</v>
      </c>
      <c r="F107" s="345">
        <v>0.11144765455110282</v>
      </c>
      <c r="G107" s="408">
        <v>0.98069611962883296</v>
      </c>
      <c r="H107" s="175">
        <v>0</v>
      </c>
      <c r="I107" s="416">
        <v>0</v>
      </c>
      <c r="J107" s="422">
        <v>29</v>
      </c>
      <c r="K107" s="279">
        <v>512.94000000000005</v>
      </c>
      <c r="L107" s="179">
        <v>5.0415253245993679</v>
      </c>
      <c r="M107" s="408">
        <v>3.6194179797431349</v>
      </c>
      <c r="N107" s="175">
        <v>0</v>
      </c>
      <c r="O107" s="431">
        <v>0</v>
      </c>
      <c r="P107" s="279">
        <v>619</v>
      </c>
      <c r="Q107" s="15">
        <v>75</v>
      </c>
      <c r="R107" s="167">
        <v>0.12116316639741519</v>
      </c>
      <c r="S107" s="435">
        <v>0.88756392395873906</v>
      </c>
      <c r="T107" s="168">
        <v>171895.5136081118</v>
      </c>
      <c r="U107" s="168">
        <v>0</v>
      </c>
      <c r="V107" s="168">
        <v>0</v>
      </c>
      <c r="W107" s="168">
        <v>48736.53</v>
      </c>
      <c r="X107" s="168">
        <v>380382.87735782401</v>
      </c>
      <c r="Y107" s="168">
        <v>0</v>
      </c>
      <c r="Z107" s="164">
        <v>0</v>
      </c>
      <c r="AA107" s="168">
        <v>63853.585350680063</v>
      </c>
      <c r="AB107" s="183">
        <f>SUM(Muut[[#This Row],[Työttömyysaste]:[Koulutustausta]])</f>
        <v>664868.50631661585</v>
      </c>
      <c r="AD107" s="67"/>
    </row>
    <row r="108" spans="1:30" s="50" customFormat="1">
      <c r="A108" s="95">
        <v>276</v>
      </c>
      <c r="B108" s="160" t="s">
        <v>109</v>
      </c>
      <c r="C108" s="429">
        <v>15035</v>
      </c>
      <c r="D108" s="142">
        <v>688.58333333333337</v>
      </c>
      <c r="E108" s="46">
        <v>7223</v>
      </c>
      <c r="F108" s="345">
        <v>9.533204116479764E-2</v>
      </c>
      <c r="G108" s="408">
        <v>0.83888497450382704</v>
      </c>
      <c r="H108" s="175">
        <v>0</v>
      </c>
      <c r="I108" s="416">
        <v>14</v>
      </c>
      <c r="J108" s="422">
        <v>329</v>
      </c>
      <c r="K108" s="279">
        <v>799.64</v>
      </c>
      <c r="L108" s="179">
        <v>18.802210994947728</v>
      </c>
      <c r="M108" s="408">
        <v>0.97049157729846158</v>
      </c>
      <c r="N108" s="175">
        <v>0</v>
      </c>
      <c r="O108" s="431">
        <v>0</v>
      </c>
      <c r="P108" s="279">
        <v>5112</v>
      </c>
      <c r="Q108" s="15">
        <v>335</v>
      </c>
      <c r="R108" s="167">
        <v>6.5532081377151802E-2</v>
      </c>
      <c r="S108" s="435">
        <v>0.48004614786568578</v>
      </c>
      <c r="T108" s="168">
        <v>854884.44040305645</v>
      </c>
      <c r="U108" s="168">
        <v>0</v>
      </c>
      <c r="V108" s="168">
        <v>0</v>
      </c>
      <c r="W108" s="168">
        <v>552907.53</v>
      </c>
      <c r="X108" s="168">
        <v>592992.0927406915</v>
      </c>
      <c r="Y108" s="168">
        <v>0</v>
      </c>
      <c r="Z108" s="164">
        <v>0</v>
      </c>
      <c r="AA108" s="168">
        <v>200790.67843852748</v>
      </c>
      <c r="AB108" s="183">
        <f>SUM(Muut[[#This Row],[Työttömyysaste]:[Koulutustausta]])</f>
        <v>2201574.7415822754</v>
      </c>
      <c r="AD108" s="67"/>
    </row>
    <row r="109" spans="1:30" s="50" customFormat="1">
      <c r="A109" s="95">
        <v>280</v>
      </c>
      <c r="B109" s="160" t="s">
        <v>110</v>
      </c>
      <c r="C109" s="429">
        <v>2050</v>
      </c>
      <c r="D109" s="142">
        <v>59.083333333333336</v>
      </c>
      <c r="E109" s="46">
        <v>966</v>
      </c>
      <c r="F109" s="345">
        <v>6.116287094547964E-2</v>
      </c>
      <c r="G109" s="408">
        <v>0.53820953382277725</v>
      </c>
      <c r="H109" s="417">
        <v>3</v>
      </c>
      <c r="I109" s="416">
        <v>1737</v>
      </c>
      <c r="J109" s="422">
        <v>238</v>
      </c>
      <c r="K109" s="279">
        <v>236.03</v>
      </c>
      <c r="L109" s="179">
        <v>8.6853366097529978</v>
      </c>
      <c r="M109" s="408">
        <v>2.1009418776809197</v>
      </c>
      <c r="N109" s="175">
        <v>0</v>
      </c>
      <c r="O109" s="431">
        <v>0</v>
      </c>
      <c r="P109" s="279">
        <v>581</v>
      </c>
      <c r="Q109" s="15">
        <v>97</v>
      </c>
      <c r="R109" s="167">
        <v>0.16695352839931152</v>
      </c>
      <c r="S109" s="435">
        <v>1.2229948522376264</v>
      </c>
      <c r="T109" s="168">
        <v>74783.67651514108</v>
      </c>
      <c r="U109" s="168">
        <v>41282.080000000002</v>
      </c>
      <c r="V109" s="168">
        <v>464721.14880000008</v>
      </c>
      <c r="W109" s="168">
        <v>399975.66</v>
      </c>
      <c r="X109" s="168">
        <v>175033.66971335278</v>
      </c>
      <c r="Y109" s="168">
        <v>0</v>
      </c>
      <c r="Z109" s="164">
        <v>0</v>
      </c>
      <c r="AA109" s="168">
        <v>69748.619417964073</v>
      </c>
      <c r="AB109" s="183">
        <f>SUM(Muut[[#This Row],[Työttömyysaste]:[Koulutustausta]])</f>
        <v>1225544.8544464579</v>
      </c>
      <c r="AD109" s="67"/>
    </row>
    <row r="110" spans="1:30" s="50" customFormat="1">
      <c r="A110" s="95">
        <v>284</v>
      </c>
      <c r="B110" s="160" t="s">
        <v>111</v>
      </c>
      <c r="C110" s="429">
        <v>2271</v>
      </c>
      <c r="D110" s="142">
        <v>79.416666666666671</v>
      </c>
      <c r="E110" s="46">
        <v>963</v>
      </c>
      <c r="F110" s="345">
        <v>8.2467982000692289E-2</v>
      </c>
      <c r="G110" s="408">
        <v>0.72568624496816803</v>
      </c>
      <c r="H110" s="175">
        <v>0</v>
      </c>
      <c r="I110" s="416">
        <v>6</v>
      </c>
      <c r="J110" s="422">
        <v>98</v>
      </c>
      <c r="K110" s="279">
        <v>191.5</v>
      </c>
      <c r="L110" s="179">
        <v>11.859007832898172</v>
      </c>
      <c r="M110" s="408">
        <v>1.5386942704064221</v>
      </c>
      <c r="N110" s="175">
        <v>0</v>
      </c>
      <c r="O110" s="431">
        <v>0</v>
      </c>
      <c r="P110" s="279">
        <v>596</v>
      </c>
      <c r="Q110" s="15">
        <v>92</v>
      </c>
      <c r="R110" s="167">
        <v>0.15436241610738255</v>
      </c>
      <c r="S110" s="435">
        <v>1.1307604103266728</v>
      </c>
      <c r="T110" s="168">
        <v>111703.70807623326</v>
      </c>
      <c r="U110" s="168">
        <v>0</v>
      </c>
      <c r="V110" s="168">
        <v>0</v>
      </c>
      <c r="W110" s="168">
        <v>164695.85999999999</v>
      </c>
      <c r="X110" s="168">
        <v>142011.38732409891</v>
      </c>
      <c r="Y110" s="168">
        <v>0</v>
      </c>
      <c r="Z110" s="164">
        <v>0</v>
      </c>
      <c r="AA110" s="168">
        <v>71440.560731319129</v>
      </c>
      <c r="AB110" s="183">
        <f>SUM(Muut[[#This Row],[Työttömyysaste]:[Koulutustausta]])</f>
        <v>489851.5161316513</v>
      </c>
      <c r="AD110" s="67"/>
    </row>
    <row r="111" spans="1:30" s="50" customFormat="1">
      <c r="A111" s="95">
        <v>285</v>
      </c>
      <c r="B111" s="160" t="s">
        <v>112</v>
      </c>
      <c r="C111" s="429">
        <v>51241</v>
      </c>
      <c r="D111" s="142">
        <v>3344.1666666666665</v>
      </c>
      <c r="E111" s="46">
        <v>23012</v>
      </c>
      <c r="F111" s="345">
        <v>0.14532273016976649</v>
      </c>
      <c r="G111" s="408">
        <v>1.2787836419294807</v>
      </c>
      <c r="H111" s="175">
        <v>0</v>
      </c>
      <c r="I111" s="416">
        <v>495</v>
      </c>
      <c r="J111" s="422">
        <v>4820</v>
      </c>
      <c r="K111" s="279">
        <v>271.95</v>
      </c>
      <c r="L111" s="179">
        <v>188.4206655635227</v>
      </c>
      <c r="M111" s="408">
        <v>9.6843875116413444E-2</v>
      </c>
      <c r="N111" s="175">
        <v>3</v>
      </c>
      <c r="O111" s="431">
        <v>476</v>
      </c>
      <c r="P111" s="279">
        <v>15026</v>
      </c>
      <c r="Q111" s="15">
        <v>2389</v>
      </c>
      <c r="R111" s="167">
        <v>0.15899108212431784</v>
      </c>
      <c r="S111" s="435">
        <v>1.1646670594745709</v>
      </c>
      <c r="T111" s="168">
        <v>4441362.622964235</v>
      </c>
      <c r="U111" s="168">
        <v>0</v>
      </c>
      <c r="V111" s="168">
        <v>0</v>
      </c>
      <c r="W111" s="168">
        <v>8100347.3999999994</v>
      </c>
      <c r="X111" s="168">
        <v>201671.00147670333</v>
      </c>
      <c r="Y111" s="168">
        <v>0</v>
      </c>
      <c r="Z111" s="164">
        <v>137873.4</v>
      </c>
      <c r="AA111" s="168">
        <v>1660261.5673840053</v>
      </c>
      <c r="AB111" s="183">
        <f>SUM(Muut[[#This Row],[Työttömyysaste]:[Koulutustausta]])</f>
        <v>14541515.991824944</v>
      </c>
      <c r="AD111" s="67"/>
    </row>
    <row r="112" spans="1:30" s="50" customFormat="1">
      <c r="A112" s="95">
        <v>286</v>
      </c>
      <c r="B112" s="160" t="s">
        <v>113</v>
      </c>
      <c r="C112" s="429">
        <v>80454</v>
      </c>
      <c r="D112" s="142">
        <v>4267.416666666667</v>
      </c>
      <c r="E112" s="46">
        <v>36379</v>
      </c>
      <c r="F112" s="345">
        <v>0.11730439722550556</v>
      </c>
      <c r="G112" s="408">
        <v>1.0322331828141122</v>
      </c>
      <c r="H112" s="175">
        <v>0</v>
      </c>
      <c r="I112" s="416">
        <v>288</v>
      </c>
      <c r="J112" s="422">
        <v>3608</v>
      </c>
      <c r="K112" s="279">
        <v>2557.6999999999998</v>
      </c>
      <c r="L112" s="179">
        <v>31.455604644798061</v>
      </c>
      <c r="M112" s="408">
        <v>0.58009971867455234</v>
      </c>
      <c r="N112" s="175">
        <v>0</v>
      </c>
      <c r="O112" s="431">
        <v>0</v>
      </c>
      <c r="P112" s="279">
        <v>22912</v>
      </c>
      <c r="Q112" s="15">
        <v>2866</v>
      </c>
      <c r="R112" s="167">
        <v>0.1250872905027933</v>
      </c>
      <c r="S112" s="435">
        <v>0.91630954932186737</v>
      </c>
      <c r="T112" s="168">
        <v>5628945.21386078</v>
      </c>
      <c r="U112" s="168">
        <v>0</v>
      </c>
      <c r="V112" s="168">
        <v>0</v>
      </c>
      <c r="W112" s="168">
        <v>6063496.5599999996</v>
      </c>
      <c r="X112" s="168">
        <v>1896723.3700200927</v>
      </c>
      <c r="Y112" s="168">
        <v>0</v>
      </c>
      <c r="Z112" s="164">
        <v>0</v>
      </c>
      <c r="AA112" s="168">
        <v>2050911.7791453572</v>
      </c>
      <c r="AB112" s="183">
        <f>SUM(Muut[[#This Row],[Työttömyysaste]:[Koulutustausta]])</f>
        <v>15640076.92302623</v>
      </c>
      <c r="AD112" s="67"/>
    </row>
    <row r="113" spans="1:30" s="50" customFormat="1">
      <c r="A113" s="95">
        <v>287</v>
      </c>
      <c r="B113" s="160" t="s">
        <v>114</v>
      </c>
      <c r="C113" s="429">
        <v>6380</v>
      </c>
      <c r="D113" s="142">
        <v>118.08333333333333</v>
      </c>
      <c r="E113" s="46">
        <v>2694</v>
      </c>
      <c r="F113" s="345">
        <v>4.3831972284088097E-2</v>
      </c>
      <c r="G113" s="408">
        <v>0.3857043497938592</v>
      </c>
      <c r="H113" s="175">
        <v>3</v>
      </c>
      <c r="I113" s="416">
        <v>3427</v>
      </c>
      <c r="J113" s="422">
        <v>320</v>
      </c>
      <c r="K113" s="279">
        <v>683.25</v>
      </c>
      <c r="L113" s="179">
        <v>9.3377241126966695</v>
      </c>
      <c r="M113" s="408">
        <v>1.9541579066759962</v>
      </c>
      <c r="N113" s="175">
        <v>0</v>
      </c>
      <c r="O113" s="431">
        <v>0</v>
      </c>
      <c r="P113" s="279">
        <v>1537</v>
      </c>
      <c r="Q113" s="15">
        <v>245</v>
      </c>
      <c r="R113" s="167">
        <v>0.15940143135979179</v>
      </c>
      <c r="S113" s="435">
        <v>1.1676730157272832</v>
      </c>
      <c r="T113" s="168">
        <v>166792.60048919721</v>
      </c>
      <c r="U113" s="168">
        <v>128477.88800000002</v>
      </c>
      <c r="V113" s="168">
        <v>916867.80480000016</v>
      </c>
      <c r="W113" s="168">
        <v>537782.4</v>
      </c>
      <c r="X113" s="168">
        <v>506680.31534825364</v>
      </c>
      <c r="Y113" s="168">
        <v>0</v>
      </c>
      <c r="Z113" s="164">
        <v>0</v>
      </c>
      <c r="AA113" s="168">
        <v>207252.15183826064</v>
      </c>
      <c r="AB113" s="183">
        <f>SUM(Muut[[#This Row],[Työttömyysaste]:[Koulutustausta]])</f>
        <v>2463853.1604757118</v>
      </c>
      <c r="AD113" s="67"/>
    </row>
    <row r="114" spans="1:30" s="50" customFormat="1">
      <c r="A114" s="95">
        <v>288</v>
      </c>
      <c r="B114" s="160" t="s">
        <v>115</v>
      </c>
      <c r="C114" s="429">
        <v>6442</v>
      </c>
      <c r="D114" s="142">
        <v>128.91666666666666</v>
      </c>
      <c r="E114" s="46">
        <v>2977</v>
      </c>
      <c r="F114" s="345">
        <v>4.33042212518195E-2</v>
      </c>
      <c r="G114" s="408">
        <v>0.38106034547128642</v>
      </c>
      <c r="H114" s="175">
        <v>3</v>
      </c>
      <c r="I114" s="416">
        <v>4948</v>
      </c>
      <c r="J114" s="422">
        <v>265</v>
      </c>
      <c r="K114" s="279">
        <v>712.87</v>
      </c>
      <c r="L114" s="179">
        <v>9.0367107607277628</v>
      </c>
      <c r="M114" s="408">
        <v>2.0192510182450234</v>
      </c>
      <c r="N114" s="175">
        <v>0</v>
      </c>
      <c r="O114" s="431">
        <v>0</v>
      </c>
      <c r="P114" s="279">
        <v>1862</v>
      </c>
      <c r="Q114" s="15">
        <v>228</v>
      </c>
      <c r="R114" s="167">
        <v>0.12244897959183673</v>
      </c>
      <c r="S114" s="435">
        <v>0.89698296968238278</v>
      </c>
      <c r="T114" s="168">
        <v>166385.71673175413</v>
      </c>
      <c r="U114" s="168">
        <v>129726.41920000002</v>
      </c>
      <c r="V114" s="168">
        <v>1323799.7952000003</v>
      </c>
      <c r="W114" s="168">
        <v>445351.05</v>
      </c>
      <c r="X114" s="168">
        <v>528645.73201947962</v>
      </c>
      <c r="Y114" s="168">
        <v>0</v>
      </c>
      <c r="Z114" s="164">
        <v>0</v>
      </c>
      <c r="AA114" s="168">
        <v>160754.09456710456</v>
      </c>
      <c r="AB114" s="183">
        <f>SUM(Muut[[#This Row],[Työttömyysaste]:[Koulutustausta]])</f>
        <v>2754662.8077183389</v>
      </c>
      <c r="AD114" s="67"/>
    </row>
    <row r="115" spans="1:30" s="50" customFormat="1">
      <c r="A115" s="95">
        <v>290</v>
      </c>
      <c r="B115" s="160" t="s">
        <v>116</v>
      </c>
      <c r="C115" s="429">
        <v>7928</v>
      </c>
      <c r="D115" s="142">
        <v>386.08333333333331</v>
      </c>
      <c r="E115" s="46">
        <v>3209</v>
      </c>
      <c r="F115" s="345">
        <v>0.12031266230393683</v>
      </c>
      <c r="G115" s="408">
        <v>1.0587047483317131</v>
      </c>
      <c r="H115" s="175">
        <v>0</v>
      </c>
      <c r="I115" s="416">
        <v>4</v>
      </c>
      <c r="J115" s="422">
        <v>200</v>
      </c>
      <c r="K115" s="279">
        <v>4806.45</v>
      </c>
      <c r="L115" s="179">
        <v>1.6494502179363149</v>
      </c>
      <c r="M115" s="408">
        <v>11.062708778210503</v>
      </c>
      <c r="N115" s="175">
        <v>0</v>
      </c>
      <c r="O115" s="431">
        <v>0</v>
      </c>
      <c r="P115" s="279">
        <v>1879</v>
      </c>
      <c r="Q115" s="15">
        <v>212</v>
      </c>
      <c r="R115" s="167">
        <v>0.11282597126130921</v>
      </c>
      <c r="S115" s="435">
        <v>0.8264909605340246</v>
      </c>
      <c r="T115" s="168">
        <v>568905.41417076963</v>
      </c>
      <c r="U115" s="168">
        <v>0</v>
      </c>
      <c r="V115" s="168">
        <v>0</v>
      </c>
      <c r="W115" s="168">
        <v>336114</v>
      </c>
      <c r="X115" s="168">
        <v>3564337.5070700529</v>
      </c>
      <c r="Y115" s="168">
        <v>0</v>
      </c>
      <c r="Z115" s="164">
        <v>0</v>
      </c>
      <c r="AA115" s="168">
        <v>182288.33372286442</v>
      </c>
      <c r="AB115" s="183">
        <f>SUM(Muut[[#This Row],[Työttömyysaste]:[Koulutustausta]])</f>
        <v>4651645.2549636867</v>
      </c>
      <c r="AD115" s="67"/>
    </row>
    <row r="116" spans="1:30" s="50" customFormat="1">
      <c r="A116" s="95">
        <v>291</v>
      </c>
      <c r="B116" s="160" t="s">
        <v>117</v>
      </c>
      <c r="C116" s="429">
        <v>2158</v>
      </c>
      <c r="D116" s="142">
        <v>95.25</v>
      </c>
      <c r="E116" s="46">
        <v>793</v>
      </c>
      <c r="F116" s="345">
        <v>0.12011349306431274</v>
      </c>
      <c r="G116" s="408">
        <v>1.056952136298418</v>
      </c>
      <c r="H116" s="175">
        <v>0</v>
      </c>
      <c r="I116" s="416">
        <v>6</v>
      </c>
      <c r="J116" s="422">
        <v>23</v>
      </c>
      <c r="K116" s="279">
        <v>660.94</v>
      </c>
      <c r="L116" s="179">
        <v>3.2650467515962114</v>
      </c>
      <c r="M116" s="408">
        <v>5.5887063167669924</v>
      </c>
      <c r="N116" s="175">
        <v>3</v>
      </c>
      <c r="O116" s="431">
        <v>166</v>
      </c>
      <c r="P116" s="279">
        <v>466</v>
      </c>
      <c r="Q116" s="15">
        <v>65</v>
      </c>
      <c r="R116" s="167">
        <v>0.13948497854077252</v>
      </c>
      <c r="S116" s="435">
        <v>1.0217778106002822</v>
      </c>
      <c r="T116" s="168">
        <v>154599.58569274601</v>
      </c>
      <c r="U116" s="168">
        <v>0</v>
      </c>
      <c r="V116" s="168">
        <v>0</v>
      </c>
      <c r="W116" s="168">
        <v>38653.11</v>
      </c>
      <c r="X116" s="168">
        <v>490135.80333154002</v>
      </c>
      <c r="Y116" s="168">
        <v>0</v>
      </c>
      <c r="Z116" s="164">
        <v>48081.899999999994</v>
      </c>
      <c r="AA116" s="168">
        <v>61343.003054961875</v>
      </c>
      <c r="AB116" s="183">
        <f>SUM(Muut[[#This Row],[Työttömyysaste]:[Koulutustausta]])</f>
        <v>792813.40207924799</v>
      </c>
      <c r="AD116" s="67"/>
    </row>
    <row r="117" spans="1:30" s="50" customFormat="1">
      <c r="A117" s="160">
        <v>297</v>
      </c>
      <c r="B117" s="160" t="s">
        <v>118</v>
      </c>
      <c r="C117" s="429">
        <v>121543</v>
      </c>
      <c r="D117" s="142">
        <v>6410.75</v>
      </c>
      <c r="E117" s="46">
        <v>57239</v>
      </c>
      <c r="F117" s="345">
        <v>0.1119996855290973</v>
      </c>
      <c r="G117" s="408">
        <v>0.98555377805345101</v>
      </c>
      <c r="H117" s="175">
        <v>0</v>
      </c>
      <c r="I117" s="416">
        <v>129</v>
      </c>
      <c r="J117" s="422">
        <v>5539</v>
      </c>
      <c r="K117" s="279">
        <v>3241.05</v>
      </c>
      <c r="L117" s="179">
        <v>37.501118464695082</v>
      </c>
      <c r="M117" s="408">
        <v>0.4865824847961282</v>
      </c>
      <c r="N117" s="175">
        <v>3</v>
      </c>
      <c r="O117" s="431">
        <v>829</v>
      </c>
      <c r="P117" s="279">
        <v>36601</v>
      </c>
      <c r="Q117" s="15">
        <v>3401</v>
      </c>
      <c r="R117" s="167">
        <v>9.2920958443758361E-2</v>
      </c>
      <c r="S117" s="435">
        <v>0.68067955754669451</v>
      </c>
      <c r="T117" s="168">
        <v>8119173.8976985319</v>
      </c>
      <c r="U117" s="168">
        <v>0</v>
      </c>
      <c r="V117" s="168">
        <v>0</v>
      </c>
      <c r="W117" s="168">
        <v>9308677.2300000004</v>
      </c>
      <c r="X117" s="168">
        <v>2403477.8427507607</v>
      </c>
      <c r="Y117" s="168">
        <v>0</v>
      </c>
      <c r="Z117" s="164">
        <v>240119.84999999998</v>
      </c>
      <c r="AA117" s="168">
        <v>2301599.6625778191</v>
      </c>
      <c r="AB117" s="183">
        <f>SUM(Muut[[#This Row],[Työttömyysaste]:[Koulutustausta]])</f>
        <v>22373048.483027115</v>
      </c>
      <c r="AD117" s="67"/>
    </row>
    <row r="118" spans="1:30" s="50" customFormat="1">
      <c r="A118" s="95">
        <v>300</v>
      </c>
      <c r="B118" s="160" t="s">
        <v>119</v>
      </c>
      <c r="C118" s="429">
        <v>3528</v>
      </c>
      <c r="D118" s="142">
        <v>77.25</v>
      </c>
      <c r="E118" s="46">
        <v>1471</v>
      </c>
      <c r="F118" s="345">
        <v>5.2515295717199185E-2</v>
      </c>
      <c r="G118" s="408">
        <v>0.46211422697462484</v>
      </c>
      <c r="H118" s="175">
        <v>0</v>
      </c>
      <c r="I118" s="416">
        <v>5</v>
      </c>
      <c r="J118" s="422">
        <v>63</v>
      </c>
      <c r="K118" s="279">
        <v>462.37</v>
      </c>
      <c r="L118" s="179">
        <v>7.6302528278218738</v>
      </c>
      <c r="M118" s="408">
        <v>2.391452526795784</v>
      </c>
      <c r="N118" s="175">
        <v>0</v>
      </c>
      <c r="O118" s="431">
        <v>0</v>
      </c>
      <c r="P118" s="279">
        <v>937</v>
      </c>
      <c r="Q118" s="15">
        <v>115</v>
      </c>
      <c r="R118" s="167">
        <v>0.12273212379935966</v>
      </c>
      <c r="S118" s="435">
        <v>0.89905710319463306</v>
      </c>
      <c r="T118" s="168">
        <v>110504.37692971177</v>
      </c>
      <c r="U118" s="168">
        <v>0</v>
      </c>
      <c r="V118" s="168">
        <v>0</v>
      </c>
      <c r="W118" s="168">
        <v>105875.90999999999</v>
      </c>
      <c r="X118" s="168">
        <v>342881.48907072376</v>
      </c>
      <c r="Y118" s="168">
        <v>0</v>
      </c>
      <c r="Z118" s="164">
        <v>0</v>
      </c>
      <c r="AA118" s="168">
        <v>88241.519659165904</v>
      </c>
      <c r="AB118" s="183">
        <f>SUM(Muut[[#This Row],[Työttömyysaste]:[Koulutustausta]])</f>
        <v>647503.29565960134</v>
      </c>
      <c r="AD118" s="67"/>
    </row>
    <row r="119" spans="1:30" s="50" customFormat="1">
      <c r="A119" s="95">
        <v>301</v>
      </c>
      <c r="B119" s="160" t="s">
        <v>120</v>
      </c>
      <c r="C119" s="429">
        <v>20197</v>
      </c>
      <c r="D119" s="142">
        <v>720.66666666666663</v>
      </c>
      <c r="E119" s="46">
        <v>8740</v>
      </c>
      <c r="F119" s="345">
        <v>8.2456140350877186E-2</v>
      </c>
      <c r="G119" s="408">
        <v>0.72558204304422036</v>
      </c>
      <c r="H119" s="175">
        <v>0</v>
      </c>
      <c r="I119" s="416">
        <v>86</v>
      </c>
      <c r="J119" s="422">
        <v>359</v>
      </c>
      <c r="K119" s="279">
        <v>1724.63</v>
      </c>
      <c r="L119" s="179">
        <v>11.710917704087253</v>
      </c>
      <c r="M119" s="408">
        <v>1.5581517918802159</v>
      </c>
      <c r="N119" s="175">
        <v>0</v>
      </c>
      <c r="O119" s="431">
        <v>0</v>
      </c>
      <c r="P119" s="279">
        <v>5403</v>
      </c>
      <c r="Q119" s="15">
        <v>611</v>
      </c>
      <c r="R119" s="167">
        <v>0.11308532296872108</v>
      </c>
      <c r="S119" s="435">
        <v>0.82839080539579424</v>
      </c>
      <c r="T119" s="168">
        <v>993287.46787361987</v>
      </c>
      <c r="U119" s="168">
        <v>0</v>
      </c>
      <c r="V119" s="168">
        <v>0</v>
      </c>
      <c r="W119" s="168">
        <v>603324.63</v>
      </c>
      <c r="X119" s="168">
        <v>1278940.464338176</v>
      </c>
      <c r="Y119" s="168">
        <v>0</v>
      </c>
      <c r="Z119" s="164">
        <v>0</v>
      </c>
      <c r="AA119" s="168">
        <v>465456.67306682374</v>
      </c>
      <c r="AB119" s="183">
        <f>SUM(Muut[[#This Row],[Työttömyysaste]:[Koulutustausta]])</f>
        <v>3341009.2352786195</v>
      </c>
      <c r="AD119" s="67"/>
    </row>
    <row r="120" spans="1:30" s="50" customFormat="1">
      <c r="A120" s="95">
        <v>304</v>
      </c>
      <c r="B120" s="160" t="s">
        <v>121</v>
      </c>
      <c r="C120" s="429">
        <v>971</v>
      </c>
      <c r="D120" s="142">
        <v>31.666666666666668</v>
      </c>
      <c r="E120" s="46">
        <v>398</v>
      </c>
      <c r="F120" s="345">
        <v>7.9564489112227813E-2</v>
      </c>
      <c r="G120" s="408">
        <v>0.70013663407185822</v>
      </c>
      <c r="H120" s="175">
        <v>0</v>
      </c>
      <c r="I120" s="416">
        <v>13</v>
      </c>
      <c r="J120" s="422">
        <v>27</v>
      </c>
      <c r="K120" s="279">
        <v>165.84</v>
      </c>
      <c r="L120" s="179">
        <v>5.8550410033767486</v>
      </c>
      <c r="M120" s="408">
        <v>3.1165259807167143</v>
      </c>
      <c r="N120" s="175">
        <v>1</v>
      </c>
      <c r="O120" s="431">
        <v>0</v>
      </c>
      <c r="P120" s="279">
        <v>230</v>
      </c>
      <c r="Q120" s="15">
        <v>36</v>
      </c>
      <c r="R120" s="167">
        <v>0.15652173913043479</v>
      </c>
      <c r="S120" s="435">
        <v>1.1465782308113939</v>
      </c>
      <c r="T120" s="168">
        <v>46079.05848672623</v>
      </c>
      <c r="U120" s="168">
        <v>0</v>
      </c>
      <c r="V120" s="168">
        <v>0</v>
      </c>
      <c r="W120" s="168">
        <v>45375.39</v>
      </c>
      <c r="X120" s="168">
        <v>122982.60299649378</v>
      </c>
      <c r="Y120" s="168">
        <v>384486.87000000005</v>
      </c>
      <c r="Z120" s="164">
        <v>0</v>
      </c>
      <c r="AA120" s="168">
        <v>30972.769996118961</v>
      </c>
      <c r="AB120" s="183">
        <f>SUM(Muut[[#This Row],[Työttömyysaste]:[Koulutustausta]])</f>
        <v>629896.69147933903</v>
      </c>
      <c r="AD120" s="67"/>
    </row>
    <row r="121" spans="1:30" s="50" customFormat="1">
      <c r="A121" s="95">
        <v>305</v>
      </c>
      <c r="B121" s="160" t="s">
        <v>122</v>
      </c>
      <c r="C121" s="429">
        <v>15165</v>
      </c>
      <c r="D121" s="142">
        <v>689.91666666666663</v>
      </c>
      <c r="E121" s="46">
        <v>6517</v>
      </c>
      <c r="F121" s="345">
        <v>0.10586415017134673</v>
      </c>
      <c r="G121" s="408">
        <v>0.93156344742309738</v>
      </c>
      <c r="H121" s="175">
        <v>0</v>
      </c>
      <c r="I121" s="416">
        <v>32</v>
      </c>
      <c r="J121" s="422">
        <v>423</v>
      </c>
      <c r="K121" s="279">
        <v>4978.57</v>
      </c>
      <c r="L121" s="179">
        <v>3.0460553934161818</v>
      </c>
      <c r="M121" s="408">
        <v>5.9904975610836377</v>
      </c>
      <c r="N121" s="175">
        <v>0</v>
      </c>
      <c r="O121" s="431">
        <v>0</v>
      </c>
      <c r="P121" s="279">
        <v>4009</v>
      </c>
      <c r="Q121" s="15">
        <v>433</v>
      </c>
      <c r="R121" s="167">
        <v>0.10800698428535795</v>
      </c>
      <c r="S121" s="435">
        <v>0.79119014167087043</v>
      </c>
      <c r="T121" s="168">
        <v>957538.88312200888</v>
      </c>
      <c r="U121" s="168">
        <v>0</v>
      </c>
      <c r="V121" s="168">
        <v>0</v>
      </c>
      <c r="W121" s="168">
        <v>710881.11</v>
      </c>
      <c r="X121" s="168">
        <v>3691977.1936821882</v>
      </c>
      <c r="Y121" s="168">
        <v>0</v>
      </c>
      <c r="Z121" s="164">
        <v>0</v>
      </c>
      <c r="AA121" s="168">
        <v>333795.44622656604</v>
      </c>
      <c r="AB121" s="183">
        <f>SUM(Muut[[#This Row],[Työttömyysaste]:[Koulutustausta]])</f>
        <v>5694192.6330307629</v>
      </c>
      <c r="AD121" s="67"/>
    </row>
    <row r="122" spans="1:30" s="50" customFormat="1">
      <c r="A122" s="95">
        <v>309</v>
      </c>
      <c r="B122" s="160" t="s">
        <v>123</v>
      </c>
      <c r="C122" s="429">
        <v>6506</v>
      </c>
      <c r="D122" s="142">
        <v>416.08333333333331</v>
      </c>
      <c r="E122" s="46">
        <v>2566</v>
      </c>
      <c r="F122" s="345">
        <v>0.16215250714471291</v>
      </c>
      <c r="G122" s="408">
        <v>1.4268791495471895</v>
      </c>
      <c r="H122" s="175">
        <v>0</v>
      </c>
      <c r="I122" s="416">
        <v>9</v>
      </c>
      <c r="J122" s="422">
        <v>274</v>
      </c>
      <c r="K122" s="279">
        <v>445.86</v>
      </c>
      <c r="L122" s="179">
        <v>14.592024402278742</v>
      </c>
      <c r="M122" s="408">
        <v>1.2505041728367532</v>
      </c>
      <c r="N122" s="175">
        <v>0</v>
      </c>
      <c r="O122" s="431">
        <v>0</v>
      </c>
      <c r="P122" s="279">
        <v>1655</v>
      </c>
      <c r="Q122" s="15">
        <v>271</v>
      </c>
      <c r="R122" s="167">
        <v>0.16374622356495469</v>
      </c>
      <c r="S122" s="435">
        <v>1.1995001867484756</v>
      </c>
      <c r="T122" s="168">
        <v>629220.43012854317</v>
      </c>
      <c r="U122" s="168">
        <v>0</v>
      </c>
      <c r="V122" s="168">
        <v>0</v>
      </c>
      <c r="W122" s="168">
        <v>460476.18</v>
      </c>
      <c r="X122" s="168">
        <v>330638.10523406125</v>
      </c>
      <c r="Y122" s="168">
        <v>0</v>
      </c>
      <c r="Z122" s="164">
        <v>0</v>
      </c>
      <c r="AA122" s="168">
        <v>217105.83934089891</v>
      </c>
      <c r="AB122" s="183">
        <f>SUM(Muut[[#This Row],[Työttömyysaste]:[Koulutustausta]])</f>
        <v>1637440.5547035031</v>
      </c>
      <c r="AD122" s="67"/>
    </row>
    <row r="123" spans="1:30" s="50" customFormat="1">
      <c r="A123" s="95">
        <v>312</v>
      </c>
      <c r="B123" s="160" t="s">
        <v>124</v>
      </c>
      <c r="C123" s="429">
        <v>1232</v>
      </c>
      <c r="D123" s="142">
        <v>47.25</v>
      </c>
      <c r="E123" s="46">
        <v>502</v>
      </c>
      <c r="F123" s="345">
        <v>9.4123505976095617E-2</v>
      </c>
      <c r="G123" s="408">
        <v>0.82825033374114043</v>
      </c>
      <c r="H123" s="175">
        <v>0</v>
      </c>
      <c r="I123" s="416">
        <v>1</v>
      </c>
      <c r="J123" s="422">
        <v>20</v>
      </c>
      <c r="K123" s="279">
        <v>448.18</v>
      </c>
      <c r="L123" s="179">
        <v>2.7488955330447586</v>
      </c>
      <c r="M123" s="408">
        <v>6.6380796162791773</v>
      </c>
      <c r="N123" s="175">
        <v>0</v>
      </c>
      <c r="O123" s="431">
        <v>0</v>
      </c>
      <c r="P123" s="279">
        <v>279</v>
      </c>
      <c r="Q123" s="15">
        <v>47</v>
      </c>
      <c r="R123" s="167">
        <v>0.16845878136200718</v>
      </c>
      <c r="S123" s="435">
        <v>1.2340213734638756</v>
      </c>
      <c r="T123" s="168">
        <v>69163.010989040587</v>
      </c>
      <c r="U123" s="168">
        <v>0</v>
      </c>
      <c r="V123" s="168">
        <v>0</v>
      </c>
      <c r="W123" s="168">
        <v>33611.4</v>
      </c>
      <c r="X123" s="168">
        <v>332358.55650608166</v>
      </c>
      <c r="Y123" s="168">
        <v>0</v>
      </c>
      <c r="Z123" s="164">
        <v>0</v>
      </c>
      <c r="AA123" s="168">
        <v>42295.144719230506</v>
      </c>
      <c r="AB123" s="183">
        <f>SUM(Muut[[#This Row],[Työttömyysaste]:[Koulutustausta]])</f>
        <v>477428.1122143527</v>
      </c>
      <c r="AD123" s="67"/>
    </row>
    <row r="124" spans="1:30" s="50" customFormat="1">
      <c r="A124" s="95">
        <v>316</v>
      </c>
      <c r="B124" s="160" t="s">
        <v>125</v>
      </c>
      <c r="C124" s="429">
        <v>4245</v>
      </c>
      <c r="D124" s="142">
        <v>220.5</v>
      </c>
      <c r="E124" s="46">
        <v>1981</v>
      </c>
      <c r="F124" s="345">
        <v>0.11130742049469965</v>
      </c>
      <c r="G124" s="408">
        <v>0.97946211434170194</v>
      </c>
      <c r="H124" s="175">
        <v>0</v>
      </c>
      <c r="I124" s="416">
        <v>18</v>
      </c>
      <c r="J124" s="422">
        <v>153</v>
      </c>
      <c r="K124" s="279">
        <v>256.5</v>
      </c>
      <c r="L124" s="179">
        <v>16.549707602339183</v>
      </c>
      <c r="M124" s="408">
        <v>1.1025806523981221</v>
      </c>
      <c r="N124" s="175">
        <v>0</v>
      </c>
      <c r="O124" s="431">
        <v>0</v>
      </c>
      <c r="P124" s="279">
        <v>1243</v>
      </c>
      <c r="Q124" s="15">
        <v>266</v>
      </c>
      <c r="R124" s="167">
        <v>0.21399839098954143</v>
      </c>
      <c r="S124" s="435">
        <v>1.5676154500992461</v>
      </c>
      <c r="T124" s="168">
        <v>281816.81425729196</v>
      </c>
      <c r="U124" s="168">
        <v>0</v>
      </c>
      <c r="V124" s="168">
        <v>0</v>
      </c>
      <c r="W124" s="168">
        <v>257127.21</v>
      </c>
      <c r="X124" s="168">
        <v>190213.68589363634</v>
      </c>
      <c r="Y124" s="168">
        <v>0</v>
      </c>
      <c r="Z124" s="164">
        <v>0</v>
      </c>
      <c r="AA124" s="168">
        <v>185128.95743337556</v>
      </c>
      <c r="AB124" s="183">
        <f>SUM(Muut[[#This Row],[Työttömyysaste]:[Koulutustausta]])</f>
        <v>914286.66758430377</v>
      </c>
      <c r="AD124" s="67"/>
    </row>
    <row r="125" spans="1:30" s="50" customFormat="1">
      <c r="A125" s="95">
        <v>317</v>
      </c>
      <c r="B125" s="160" t="s">
        <v>126</v>
      </c>
      <c r="C125" s="429">
        <v>2533</v>
      </c>
      <c r="D125" s="142">
        <v>95.166666666666671</v>
      </c>
      <c r="E125" s="46">
        <v>1009</v>
      </c>
      <c r="F125" s="345">
        <v>9.4317806408985794E-2</v>
      </c>
      <c r="G125" s="408">
        <v>0.82996010216421856</v>
      </c>
      <c r="H125" s="175">
        <v>0</v>
      </c>
      <c r="I125" s="416">
        <v>2</v>
      </c>
      <c r="J125" s="422">
        <v>29</v>
      </c>
      <c r="K125" s="279">
        <v>696.5</v>
      </c>
      <c r="L125" s="179">
        <v>3.6367552045944005</v>
      </c>
      <c r="M125" s="408">
        <v>5.0174912466291195</v>
      </c>
      <c r="N125" s="175">
        <v>0</v>
      </c>
      <c r="O125" s="431">
        <v>0</v>
      </c>
      <c r="P125" s="279">
        <v>598</v>
      </c>
      <c r="Q125" s="15">
        <v>100</v>
      </c>
      <c r="R125" s="167">
        <v>0.16722408026755853</v>
      </c>
      <c r="S125" s="435">
        <v>1.224976742319865</v>
      </c>
      <c r="T125" s="168">
        <v>142493.14427064161</v>
      </c>
      <c r="U125" s="168">
        <v>0</v>
      </c>
      <c r="V125" s="168">
        <v>0</v>
      </c>
      <c r="W125" s="168">
        <v>48736.53</v>
      </c>
      <c r="X125" s="168">
        <v>516506.16851819778</v>
      </c>
      <c r="Y125" s="168">
        <v>0</v>
      </c>
      <c r="Z125" s="164">
        <v>0</v>
      </c>
      <c r="AA125" s="168">
        <v>86321.734576400791</v>
      </c>
      <c r="AB125" s="183">
        <f>SUM(Muut[[#This Row],[Työttömyysaste]:[Koulutustausta]])</f>
        <v>794057.5773652402</v>
      </c>
      <c r="AD125" s="67"/>
    </row>
    <row r="126" spans="1:30" s="109" customFormat="1">
      <c r="A126" s="95">
        <v>320</v>
      </c>
      <c r="B126" s="160" t="s">
        <v>127</v>
      </c>
      <c r="C126" s="429">
        <v>7105</v>
      </c>
      <c r="D126" s="142">
        <v>438</v>
      </c>
      <c r="E126" s="46">
        <v>2799</v>
      </c>
      <c r="F126" s="345">
        <v>0.15648445873526259</v>
      </c>
      <c r="G126" s="408">
        <v>1.3770025226822655</v>
      </c>
      <c r="H126" s="175">
        <v>0</v>
      </c>
      <c r="I126" s="416">
        <v>6</v>
      </c>
      <c r="J126" s="422">
        <v>114</v>
      </c>
      <c r="K126" s="279">
        <v>3504.37</v>
      </c>
      <c r="L126" s="179">
        <v>2.0274685606828045</v>
      </c>
      <c r="M126" s="408">
        <v>9.0000840254903878</v>
      </c>
      <c r="N126" s="175">
        <v>0</v>
      </c>
      <c r="O126" s="431">
        <v>0</v>
      </c>
      <c r="P126" s="279">
        <v>1565</v>
      </c>
      <c r="Q126" s="15">
        <v>194</v>
      </c>
      <c r="R126" s="167">
        <v>0.12396166134185303</v>
      </c>
      <c r="S126" s="435">
        <v>0.90806390945694682</v>
      </c>
      <c r="T126" s="168">
        <v>663132.60616550513</v>
      </c>
      <c r="U126" s="168">
        <v>0</v>
      </c>
      <c r="V126" s="168">
        <v>0</v>
      </c>
      <c r="W126" s="168">
        <v>191584.97999999998</v>
      </c>
      <c r="X126" s="168">
        <v>2598749.0621250784</v>
      </c>
      <c r="Y126" s="168">
        <v>0</v>
      </c>
      <c r="Z126" s="164">
        <v>0</v>
      </c>
      <c r="AA126" s="168">
        <v>179488.91121356052</v>
      </c>
      <c r="AB126" s="183">
        <f>SUM(Muut[[#This Row],[Työttömyysaste]:[Koulutustausta]])</f>
        <v>3632955.5595041439</v>
      </c>
      <c r="AD126" s="366"/>
    </row>
    <row r="127" spans="1:30" s="50" customFormat="1">
      <c r="A127" s="95">
        <v>322</v>
      </c>
      <c r="B127" s="160" t="s">
        <v>128</v>
      </c>
      <c r="C127" s="429">
        <v>6614</v>
      </c>
      <c r="D127" s="142">
        <v>247</v>
      </c>
      <c r="E127" s="46">
        <v>2705</v>
      </c>
      <c r="F127" s="345">
        <v>9.1312384473197783E-2</v>
      </c>
      <c r="G127" s="408">
        <v>0.80351355519877132</v>
      </c>
      <c r="H127" s="175">
        <v>3</v>
      </c>
      <c r="I127" s="416">
        <v>4440</v>
      </c>
      <c r="J127" s="422">
        <v>222</v>
      </c>
      <c r="K127" s="279">
        <v>686.9</v>
      </c>
      <c r="L127" s="179">
        <v>9.6287669238608249</v>
      </c>
      <c r="M127" s="408">
        <v>1.8950907784429663</v>
      </c>
      <c r="N127" s="175">
        <v>1</v>
      </c>
      <c r="O127" s="431">
        <v>0</v>
      </c>
      <c r="P127" s="279">
        <v>1732</v>
      </c>
      <c r="Q127" s="15">
        <v>312</v>
      </c>
      <c r="R127" s="167">
        <v>0.18013856812933027</v>
      </c>
      <c r="S127" s="435">
        <v>1.3195800269923277</v>
      </c>
      <c r="T127" s="168">
        <v>360212.65197385917</v>
      </c>
      <c r="U127" s="168">
        <v>133190.08640000003</v>
      </c>
      <c r="V127" s="168">
        <v>1187888.2560000003</v>
      </c>
      <c r="W127" s="168">
        <v>373086.54</v>
      </c>
      <c r="X127" s="168">
        <v>509387.05980638909</v>
      </c>
      <c r="Y127" s="168">
        <v>2618945.58</v>
      </c>
      <c r="Z127" s="164">
        <v>0</v>
      </c>
      <c r="AA127" s="168">
        <v>242804.67794502826</v>
      </c>
      <c r="AB127" s="183">
        <f>SUM(Muut[[#This Row],[Työttömyysaste]:[Koulutustausta]])</f>
        <v>5425514.8521252768</v>
      </c>
      <c r="AD127" s="67"/>
    </row>
    <row r="128" spans="1:30" s="50" customFormat="1">
      <c r="A128" s="160">
        <v>398</v>
      </c>
      <c r="B128" s="160" t="s">
        <v>129</v>
      </c>
      <c r="C128" s="429">
        <v>120027</v>
      </c>
      <c r="D128" s="142">
        <v>8994.75</v>
      </c>
      <c r="E128" s="46">
        <v>55592</v>
      </c>
      <c r="F128" s="345">
        <v>0.16179935962008923</v>
      </c>
      <c r="G128" s="408">
        <v>1.4237715883477193</v>
      </c>
      <c r="H128" s="175">
        <v>0</v>
      </c>
      <c r="I128" s="416">
        <v>505</v>
      </c>
      <c r="J128" s="422">
        <v>9406</v>
      </c>
      <c r="K128" s="279">
        <v>459.49</v>
      </c>
      <c r="L128" s="179">
        <v>261.21787198850899</v>
      </c>
      <c r="M128" s="408">
        <v>6.9855049603910729E-2</v>
      </c>
      <c r="N128" s="175">
        <v>0</v>
      </c>
      <c r="O128" s="431">
        <v>0</v>
      </c>
      <c r="P128" s="279">
        <v>36518</v>
      </c>
      <c r="Q128" s="15">
        <v>5584</v>
      </c>
      <c r="R128" s="167">
        <v>0.1529108932581193</v>
      </c>
      <c r="S128" s="435">
        <v>1.1201274815735385</v>
      </c>
      <c r="T128" s="168">
        <v>11582994.178417983</v>
      </c>
      <c r="U128" s="168">
        <v>0</v>
      </c>
      <c r="V128" s="168">
        <v>0</v>
      </c>
      <c r="W128" s="168">
        <v>15807441.42</v>
      </c>
      <c r="X128" s="168">
        <v>340745.75645718124</v>
      </c>
      <c r="Y128" s="168">
        <v>0</v>
      </c>
      <c r="Z128" s="164">
        <v>0</v>
      </c>
      <c r="AA128" s="168">
        <v>3740274.95704161</v>
      </c>
      <c r="AB128" s="183">
        <f>SUM(Muut[[#This Row],[Työttömyysaste]:[Koulutustausta]])</f>
        <v>31471456.311916772</v>
      </c>
      <c r="AD128" s="67"/>
    </row>
    <row r="129" spans="1:30" s="50" customFormat="1">
      <c r="A129" s="95">
        <v>399</v>
      </c>
      <c r="B129" s="160" t="s">
        <v>130</v>
      </c>
      <c r="C129" s="429">
        <v>7916</v>
      </c>
      <c r="D129" s="142">
        <v>254.16666666666666</v>
      </c>
      <c r="E129" s="46">
        <v>3649</v>
      </c>
      <c r="F129" s="345">
        <v>6.9653786425504696E-2</v>
      </c>
      <c r="G129" s="408">
        <v>0.61292629566848056</v>
      </c>
      <c r="H129" s="175">
        <v>0</v>
      </c>
      <c r="I129" s="416">
        <v>90</v>
      </c>
      <c r="J129" s="422">
        <v>136</v>
      </c>
      <c r="K129" s="279">
        <v>505.15</v>
      </c>
      <c r="L129" s="179">
        <v>15.670592893200041</v>
      </c>
      <c r="M129" s="408">
        <v>1.1644350363478211</v>
      </c>
      <c r="N129" s="175">
        <v>0</v>
      </c>
      <c r="O129" s="431">
        <v>0</v>
      </c>
      <c r="P129" s="279">
        <v>2581</v>
      </c>
      <c r="Q129" s="15">
        <v>197</v>
      </c>
      <c r="R129" s="167">
        <v>7.6327005036807435E-2</v>
      </c>
      <c r="S129" s="435">
        <v>0.55912285976650145</v>
      </c>
      <c r="T129" s="168">
        <v>328863.44644036249</v>
      </c>
      <c r="U129" s="168">
        <v>0</v>
      </c>
      <c r="V129" s="168">
        <v>0</v>
      </c>
      <c r="W129" s="168">
        <v>228557.52</v>
      </c>
      <c r="X129" s="168">
        <v>374606.01726772089</v>
      </c>
      <c r="Y129" s="168">
        <v>0</v>
      </c>
      <c r="Z129" s="164">
        <v>0</v>
      </c>
      <c r="AA129" s="168">
        <v>123131.78064110143</v>
      </c>
      <c r="AB129" s="183">
        <f>SUM(Muut[[#This Row],[Työttömyysaste]:[Koulutustausta]])</f>
        <v>1055158.7643491849</v>
      </c>
      <c r="AD129" s="67"/>
    </row>
    <row r="130" spans="1:30" s="50" customFormat="1">
      <c r="A130" s="95">
        <v>400</v>
      </c>
      <c r="B130" s="160" t="s">
        <v>131</v>
      </c>
      <c r="C130" s="429">
        <v>8456</v>
      </c>
      <c r="D130" s="142">
        <v>313.91666666666669</v>
      </c>
      <c r="E130" s="46">
        <v>4024</v>
      </c>
      <c r="F130" s="345">
        <v>7.801110006626906E-2</v>
      </c>
      <c r="G130" s="408">
        <v>0.68646741316468207</v>
      </c>
      <c r="H130" s="175">
        <v>0</v>
      </c>
      <c r="I130" s="416">
        <v>31</v>
      </c>
      <c r="J130" s="422">
        <v>748</v>
      </c>
      <c r="K130" s="279">
        <v>531.87</v>
      </c>
      <c r="L130" s="179">
        <v>15.898621843683607</v>
      </c>
      <c r="M130" s="408">
        <v>1.1477339095548609</v>
      </c>
      <c r="N130" s="175">
        <v>0</v>
      </c>
      <c r="O130" s="431">
        <v>0</v>
      </c>
      <c r="P130" s="279">
        <v>2608</v>
      </c>
      <c r="Q130" s="15">
        <v>531</v>
      </c>
      <c r="R130" s="167">
        <v>0.2036042944785276</v>
      </c>
      <c r="S130" s="435">
        <v>1.4914749417283946</v>
      </c>
      <c r="T130" s="168">
        <v>393447.20525093901</v>
      </c>
      <c r="U130" s="168">
        <v>0</v>
      </c>
      <c r="V130" s="168">
        <v>0</v>
      </c>
      <c r="W130" s="168">
        <v>1257066.3599999999</v>
      </c>
      <c r="X130" s="168">
        <v>394420.86984892155</v>
      </c>
      <c r="Y130" s="168">
        <v>0</v>
      </c>
      <c r="Z130" s="164">
        <v>0</v>
      </c>
      <c r="AA130" s="168">
        <v>350863.39482384257</v>
      </c>
      <c r="AB130" s="183">
        <f>SUM(Muut[[#This Row],[Työttömyysaste]:[Koulutustausta]])</f>
        <v>2395797.8299237029</v>
      </c>
      <c r="AD130" s="67"/>
    </row>
    <row r="131" spans="1:30" s="50" customFormat="1">
      <c r="A131" s="95">
        <v>402</v>
      </c>
      <c r="B131" s="160" t="s">
        <v>132</v>
      </c>
      <c r="C131" s="429">
        <v>9247</v>
      </c>
      <c r="D131" s="142">
        <v>460.58333333333331</v>
      </c>
      <c r="E131" s="46">
        <v>4109</v>
      </c>
      <c r="F131" s="345">
        <v>0.11209134420378032</v>
      </c>
      <c r="G131" s="408">
        <v>0.98636033882813967</v>
      </c>
      <c r="H131" s="175">
        <v>0</v>
      </c>
      <c r="I131" s="416">
        <v>10</v>
      </c>
      <c r="J131" s="422">
        <v>193</v>
      </c>
      <c r="K131" s="279">
        <v>1096.7</v>
      </c>
      <c r="L131" s="179">
        <v>8.4316586122002359</v>
      </c>
      <c r="M131" s="408">
        <v>2.1641515915720468</v>
      </c>
      <c r="N131" s="175">
        <v>0</v>
      </c>
      <c r="O131" s="431">
        <v>0</v>
      </c>
      <c r="P131" s="279">
        <v>2585</v>
      </c>
      <c r="Q131" s="15">
        <v>336</v>
      </c>
      <c r="R131" s="167">
        <v>0.12998065764023212</v>
      </c>
      <c r="S131" s="435">
        <v>0.95215522971313682</v>
      </c>
      <c r="T131" s="168">
        <v>618212.84332208731</v>
      </c>
      <c r="U131" s="168">
        <v>0</v>
      </c>
      <c r="V131" s="168">
        <v>0</v>
      </c>
      <c r="W131" s="168">
        <v>324350.01</v>
      </c>
      <c r="X131" s="168">
        <v>813284.01294171938</v>
      </c>
      <c r="Y131" s="168">
        <v>0</v>
      </c>
      <c r="Z131" s="164">
        <v>0</v>
      </c>
      <c r="AA131" s="168">
        <v>244943.39916275817</v>
      </c>
      <c r="AB131" s="183">
        <f>SUM(Muut[[#This Row],[Työttömyysaste]:[Koulutustausta]])</f>
        <v>2000790.265426565</v>
      </c>
      <c r="AD131" s="67"/>
    </row>
    <row r="132" spans="1:30" s="50" customFormat="1">
      <c r="A132" s="95">
        <v>403</v>
      </c>
      <c r="B132" s="160" t="s">
        <v>133</v>
      </c>
      <c r="C132" s="429">
        <v>2866</v>
      </c>
      <c r="D132" s="142">
        <v>77.833333333333329</v>
      </c>
      <c r="E132" s="46">
        <v>1160</v>
      </c>
      <c r="F132" s="345">
        <v>6.7097701149425287E-2</v>
      </c>
      <c r="G132" s="408">
        <v>0.5904337369709618</v>
      </c>
      <c r="H132" s="175">
        <v>0</v>
      </c>
      <c r="I132" s="416">
        <v>11</v>
      </c>
      <c r="J132" s="422">
        <v>134</v>
      </c>
      <c r="K132" s="279">
        <v>420.89</v>
      </c>
      <c r="L132" s="179">
        <v>6.809380123072537</v>
      </c>
      <c r="M132" s="408">
        <v>2.6797428070371385</v>
      </c>
      <c r="N132" s="175">
        <v>0</v>
      </c>
      <c r="O132" s="431">
        <v>0</v>
      </c>
      <c r="P132" s="279">
        <v>654</v>
      </c>
      <c r="Q132" s="15">
        <v>80</v>
      </c>
      <c r="R132" s="167">
        <v>0.12232415902140673</v>
      </c>
      <c r="S132" s="435">
        <v>0.89606861395385851</v>
      </c>
      <c r="T132" s="168">
        <v>114696.16985096187</v>
      </c>
      <c r="U132" s="168">
        <v>0</v>
      </c>
      <c r="V132" s="168">
        <v>0</v>
      </c>
      <c r="W132" s="168">
        <v>225196.38</v>
      </c>
      <c r="X132" s="168">
        <v>312121.00684511737</v>
      </c>
      <c r="Y132" s="168">
        <v>0</v>
      </c>
      <c r="Z132" s="164">
        <v>0</v>
      </c>
      <c r="AA132" s="168">
        <v>71445.450256002718</v>
      </c>
      <c r="AB132" s="183">
        <f>SUM(Muut[[#This Row],[Työttömyysaste]:[Koulutustausta]])</f>
        <v>723459.00695208192</v>
      </c>
      <c r="AD132" s="67"/>
    </row>
    <row r="133" spans="1:30" s="50" customFormat="1">
      <c r="A133" s="95">
        <v>405</v>
      </c>
      <c r="B133" s="160" t="s">
        <v>134</v>
      </c>
      <c r="C133" s="429">
        <v>72634</v>
      </c>
      <c r="D133" s="142">
        <v>3788.9166666666665</v>
      </c>
      <c r="E133" s="46">
        <v>33199</v>
      </c>
      <c r="F133" s="345">
        <v>0.11412743355723566</v>
      </c>
      <c r="G133" s="408">
        <v>1.0042771351590631</v>
      </c>
      <c r="H133" s="175">
        <v>0</v>
      </c>
      <c r="I133" s="416">
        <v>122</v>
      </c>
      <c r="J133" s="422">
        <v>5930</v>
      </c>
      <c r="K133" s="279">
        <v>1433.97</v>
      </c>
      <c r="L133" s="179">
        <v>50.652384638451295</v>
      </c>
      <c r="M133" s="408">
        <v>0.36024735134253322</v>
      </c>
      <c r="N133" s="175">
        <v>0</v>
      </c>
      <c r="O133" s="431">
        <v>0</v>
      </c>
      <c r="P133" s="279">
        <v>21579</v>
      </c>
      <c r="Q133" s="15">
        <v>2580</v>
      </c>
      <c r="R133" s="167">
        <v>0.11956068399833171</v>
      </c>
      <c r="S133" s="435">
        <v>0.87582516201899097</v>
      </c>
      <c r="T133" s="168">
        <v>4944189.4231940201</v>
      </c>
      <c r="U133" s="168">
        <v>0</v>
      </c>
      <c r="V133" s="168">
        <v>0</v>
      </c>
      <c r="W133" s="168">
        <v>9965780.0999999996</v>
      </c>
      <c r="X133" s="168">
        <v>1063394.616611687</v>
      </c>
      <c r="Y133" s="168">
        <v>0</v>
      </c>
      <c r="Z133" s="164">
        <v>0</v>
      </c>
      <c r="AA133" s="168">
        <v>1769760.5316391913</v>
      </c>
      <c r="AB133" s="183">
        <f>SUM(Muut[[#This Row],[Työttömyysaste]:[Koulutustausta]])</f>
        <v>17743124.671444897</v>
      </c>
      <c r="AD133" s="67"/>
    </row>
    <row r="134" spans="1:30" s="50" customFormat="1">
      <c r="A134" s="95">
        <v>407</v>
      </c>
      <c r="B134" s="160" t="s">
        <v>135</v>
      </c>
      <c r="C134" s="429">
        <v>2580</v>
      </c>
      <c r="D134" s="142">
        <v>149.58333333333334</v>
      </c>
      <c r="E134" s="46">
        <v>1178</v>
      </c>
      <c r="F134" s="345">
        <v>0.12698075834748163</v>
      </c>
      <c r="G134" s="408">
        <v>1.1173814063695744</v>
      </c>
      <c r="H134" s="175">
        <v>1</v>
      </c>
      <c r="I134" s="416">
        <v>765</v>
      </c>
      <c r="J134" s="422">
        <v>170</v>
      </c>
      <c r="K134" s="279">
        <v>329.89</v>
      </c>
      <c r="L134" s="179">
        <v>7.8207887477644062</v>
      </c>
      <c r="M134" s="408">
        <v>2.3331901670916966</v>
      </c>
      <c r="N134" s="175">
        <v>0</v>
      </c>
      <c r="O134" s="431">
        <v>0</v>
      </c>
      <c r="P134" s="279">
        <v>761</v>
      </c>
      <c r="Q134" s="15">
        <v>176</v>
      </c>
      <c r="R134" s="167">
        <v>0.23127463863337713</v>
      </c>
      <c r="S134" s="435">
        <v>1.6941701994176237</v>
      </c>
      <c r="T134" s="168">
        <v>195399.16824722275</v>
      </c>
      <c r="U134" s="168">
        <v>51955.008000000009</v>
      </c>
      <c r="V134" s="168">
        <v>204669.93600000005</v>
      </c>
      <c r="W134" s="168">
        <v>285696.89999999997</v>
      </c>
      <c r="X134" s="168">
        <v>244637.7888477649</v>
      </c>
      <c r="Y134" s="168">
        <v>0</v>
      </c>
      <c r="Z134" s="164">
        <v>0</v>
      </c>
      <c r="AA134" s="168">
        <v>121600.08256531959</v>
      </c>
      <c r="AB134" s="183">
        <f>SUM(Muut[[#This Row],[Työttömyysaste]:[Koulutustausta]])</f>
        <v>1103958.8836603072</v>
      </c>
      <c r="AD134" s="67"/>
    </row>
    <row r="135" spans="1:30" s="50" customFormat="1">
      <c r="A135" s="95">
        <v>408</v>
      </c>
      <c r="B135" s="160" t="s">
        <v>136</v>
      </c>
      <c r="C135" s="429">
        <v>14203</v>
      </c>
      <c r="D135" s="142">
        <v>416.91666666666669</v>
      </c>
      <c r="E135" s="46">
        <v>6270</v>
      </c>
      <c r="F135" s="345">
        <v>6.6493886230728341E-2</v>
      </c>
      <c r="G135" s="408">
        <v>0.5851203999597413</v>
      </c>
      <c r="H135" s="175">
        <v>0</v>
      </c>
      <c r="I135" s="416">
        <v>24</v>
      </c>
      <c r="J135" s="422">
        <v>389</v>
      </c>
      <c r="K135" s="279">
        <v>737.16</v>
      </c>
      <c r="L135" s="179">
        <v>19.26718758478485</v>
      </c>
      <c r="M135" s="408">
        <v>0.94707062589638757</v>
      </c>
      <c r="N135" s="175">
        <v>0</v>
      </c>
      <c r="O135" s="431">
        <v>0</v>
      </c>
      <c r="P135" s="279">
        <v>4275</v>
      </c>
      <c r="Q135" s="15">
        <v>433</v>
      </c>
      <c r="R135" s="167">
        <v>0.10128654970760234</v>
      </c>
      <c r="S135" s="435">
        <v>0.741960532855794</v>
      </c>
      <c r="T135" s="168">
        <v>563283.32045377977</v>
      </c>
      <c r="U135" s="168">
        <v>0</v>
      </c>
      <c r="V135" s="168">
        <v>0</v>
      </c>
      <c r="W135" s="168">
        <v>653741.73</v>
      </c>
      <c r="X135" s="168">
        <v>546658.56020800385</v>
      </c>
      <c r="Y135" s="168">
        <v>0</v>
      </c>
      <c r="Z135" s="164">
        <v>0</v>
      </c>
      <c r="AA135" s="168">
        <v>293168.98076755647</v>
      </c>
      <c r="AB135" s="183">
        <f>SUM(Muut[[#This Row],[Työttömyysaste]:[Koulutustausta]])</f>
        <v>2056852.5914293402</v>
      </c>
      <c r="AD135" s="67"/>
    </row>
    <row r="136" spans="1:30" s="50" customFormat="1">
      <c r="A136" s="95">
        <v>410</v>
      </c>
      <c r="B136" s="160" t="s">
        <v>137</v>
      </c>
      <c r="C136" s="429">
        <v>18788</v>
      </c>
      <c r="D136" s="142">
        <v>865.83333333333337</v>
      </c>
      <c r="E136" s="46">
        <v>8497</v>
      </c>
      <c r="F136" s="345">
        <v>0.10189870934839748</v>
      </c>
      <c r="G136" s="408">
        <v>0.89666910672702738</v>
      </c>
      <c r="H136" s="175">
        <v>0</v>
      </c>
      <c r="I136" s="416">
        <v>27</v>
      </c>
      <c r="J136" s="422">
        <v>267</v>
      </c>
      <c r="K136" s="279">
        <v>648.51</v>
      </c>
      <c r="L136" s="179">
        <v>28.971025890117346</v>
      </c>
      <c r="M136" s="408">
        <v>0.62984954258764725</v>
      </c>
      <c r="N136" s="175">
        <v>0</v>
      </c>
      <c r="O136" s="431">
        <v>0</v>
      </c>
      <c r="P136" s="279">
        <v>6006</v>
      </c>
      <c r="Q136" s="15">
        <v>512</v>
      </c>
      <c r="R136" s="167">
        <v>8.5248085248085248E-2</v>
      </c>
      <c r="S136" s="435">
        <v>0.6244729921021096</v>
      </c>
      <c r="T136" s="168">
        <v>1141863.8478297614</v>
      </c>
      <c r="U136" s="168">
        <v>0</v>
      </c>
      <c r="V136" s="168">
        <v>0</v>
      </c>
      <c r="W136" s="168">
        <v>448712.19</v>
      </c>
      <c r="X136" s="168">
        <v>480918.04069739621</v>
      </c>
      <c r="Y136" s="168">
        <v>0</v>
      </c>
      <c r="Z136" s="164">
        <v>0</v>
      </c>
      <c r="AA136" s="168">
        <v>326400.89237359358</v>
      </c>
      <c r="AB136" s="183">
        <f>SUM(Muut[[#This Row],[Työttömyysaste]:[Koulutustausta]])</f>
        <v>2397894.9709007512</v>
      </c>
      <c r="AD136" s="67"/>
    </row>
    <row r="137" spans="1:30" s="50" customFormat="1">
      <c r="A137" s="95">
        <v>416</v>
      </c>
      <c r="B137" s="160" t="s">
        <v>138</v>
      </c>
      <c r="C137" s="429">
        <v>2917</v>
      </c>
      <c r="D137" s="142">
        <v>114.91666666666667</v>
      </c>
      <c r="E137" s="46">
        <v>1335</v>
      </c>
      <c r="F137" s="345">
        <v>8.6079900124843955E-2</v>
      </c>
      <c r="G137" s="408">
        <v>0.75746972307760074</v>
      </c>
      <c r="H137" s="175">
        <v>0</v>
      </c>
      <c r="I137" s="416">
        <v>3</v>
      </c>
      <c r="J137" s="422">
        <v>79</v>
      </c>
      <c r="K137" s="279">
        <v>217.96</v>
      </c>
      <c r="L137" s="179">
        <v>13.383189576069004</v>
      </c>
      <c r="M137" s="408">
        <v>1.3634557966521039</v>
      </c>
      <c r="N137" s="175">
        <v>0</v>
      </c>
      <c r="O137" s="431">
        <v>0</v>
      </c>
      <c r="P137" s="279">
        <v>885</v>
      </c>
      <c r="Q137" s="15">
        <v>99</v>
      </c>
      <c r="R137" s="167">
        <v>0.11186440677966102</v>
      </c>
      <c r="S137" s="435">
        <v>0.81944715365899046</v>
      </c>
      <c r="T137" s="168">
        <v>149762.56577069277</v>
      </c>
      <c r="U137" s="168">
        <v>0</v>
      </c>
      <c r="V137" s="168">
        <v>0</v>
      </c>
      <c r="W137" s="168">
        <v>132765.03</v>
      </c>
      <c r="X137" s="168">
        <v>161633.43071102136</v>
      </c>
      <c r="Y137" s="168">
        <v>0</v>
      </c>
      <c r="Z137" s="164">
        <v>0</v>
      </c>
      <c r="AA137" s="168">
        <v>66498.906799751509</v>
      </c>
      <c r="AB137" s="183">
        <f>SUM(Muut[[#This Row],[Työttömyysaste]:[Koulutustausta]])</f>
        <v>510659.93328146567</v>
      </c>
      <c r="AD137" s="67"/>
    </row>
    <row r="138" spans="1:30" s="50" customFormat="1">
      <c r="A138" s="95">
        <v>418</v>
      </c>
      <c r="B138" s="160" t="s">
        <v>139</v>
      </c>
      <c r="C138" s="429">
        <v>24164</v>
      </c>
      <c r="D138" s="142">
        <v>838.25</v>
      </c>
      <c r="E138" s="46">
        <v>11308</v>
      </c>
      <c r="F138" s="345">
        <v>7.4128935267067569E-2</v>
      </c>
      <c r="G138" s="408">
        <v>0.65230586916744349</v>
      </c>
      <c r="H138" s="175">
        <v>0</v>
      </c>
      <c r="I138" s="416">
        <v>74</v>
      </c>
      <c r="J138" s="422">
        <v>672</v>
      </c>
      <c r="K138" s="279">
        <v>269.58</v>
      </c>
      <c r="L138" s="179">
        <v>89.635729653535137</v>
      </c>
      <c r="M138" s="408">
        <v>0.20357269891946084</v>
      </c>
      <c r="N138" s="175">
        <v>0</v>
      </c>
      <c r="O138" s="431">
        <v>0</v>
      </c>
      <c r="P138" s="279">
        <v>8458</v>
      </c>
      <c r="Q138" s="15">
        <v>564</v>
      </c>
      <c r="R138" s="167">
        <v>6.6682430834712703E-2</v>
      </c>
      <c r="S138" s="435">
        <v>0.48847287282537899</v>
      </c>
      <c r="T138" s="168">
        <v>1068369.9833492595</v>
      </c>
      <c r="U138" s="168">
        <v>0</v>
      </c>
      <c r="V138" s="168">
        <v>0</v>
      </c>
      <c r="W138" s="168">
        <v>1129343.04</v>
      </c>
      <c r="X138" s="168">
        <v>199913.47151347558</v>
      </c>
      <c r="Y138" s="168">
        <v>0</v>
      </c>
      <c r="Z138" s="164">
        <v>0</v>
      </c>
      <c r="AA138" s="168">
        <v>328372.21544085734</v>
      </c>
      <c r="AB138" s="183">
        <f>SUM(Muut[[#This Row],[Työttömyysaste]:[Koulutustausta]])</f>
        <v>2725998.7103035925</v>
      </c>
      <c r="AD138" s="67"/>
    </row>
    <row r="139" spans="1:30" s="50" customFormat="1">
      <c r="A139" s="95">
        <v>420</v>
      </c>
      <c r="B139" s="160" t="s">
        <v>140</v>
      </c>
      <c r="C139" s="429">
        <v>9280</v>
      </c>
      <c r="D139" s="142">
        <v>421.08333333333331</v>
      </c>
      <c r="E139" s="46">
        <v>3979</v>
      </c>
      <c r="F139" s="345">
        <v>0.10582642204909105</v>
      </c>
      <c r="G139" s="408">
        <v>0.93123145458532919</v>
      </c>
      <c r="H139" s="175">
        <v>0</v>
      </c>
      <c r="I139" s="416">
        <v>13</v>
      </c>
      <c r="J139" s="422">
        <v>197</v>
      </c>
      <c r="K139" s="279">
        <v>1135.99</v>
      </c>
      <c r="L139" s="179">
        <v>8.1690859954753119</v>
      </c>
      <c r="M139" s="408">
        <v>2.2337122433638412</v>
      </c>
      <c r="N139" s="175">
        <v>0</v>
      </c>
      <c r="O139" s="431">
        <v>0</v>
      </c>
      <c r="P139" s="279">
        <v>2487</v>
      </c>
      <c r="Q139" s="15">
        <v>268</v>
      </c>
      <c r="R139" s="167">
        <v>0.10776035383996783</v>
      </c>
      <c r="S139" s="435">
        <v>0.78938348464475616</v>
      </c>
      <c r="T139" s="168">
        <v>585743.09496384475</v>
      </c>
      <c r="U139" s="168">
        <v>0</v>
      </c>
      <c r="V139" s="168">
        <v>0</v>
      </c>
      <c r="W139" s="168">
        <v>331072.28999999998</v>
      </c>
      <c r="X139" s="168">
        <v>842420.44849244447</v>
      </c>
      <c r="Y139" s="168">
        <v>0</v>
      </c>
      <c r="Z139" s="164">
        <v>0</v>
      </c>
      <c r="AA139" s="168">
        <v>203794.81847734284</v>
      </c>
      <c r="AB139" s="183">
        <f>SUM(Muut[[#This Row],[Työttömyysaste]:[Koulutustausta]])</f>
        <v>1963030.6519336319</v>
      </c>
      <c r="AD139" s="67"/>
    </row>
    <row r="140" spans="1:30" s="50" customFormat="1">
      <c r="A140" s="95">
        <v>421</v>
      </c>
      <c r="B140" s="160" t="s">
        <v>141</v>
      </c>
      <c r="C140" s="429">
        <v>719</v>
      </c>
      <c r="D140" s="142">
        <v>26.416666666666668</v>
      </c>
      <c r="E140" s="46">
        <v>285</v>
      </c>
      <c r="F140" s="345">
        <v>9.269005847953217E-2</v>
      </c>
      <c r="G140" s="408">
        <v>0.81563655193268758</v>
      </c>
      <c r="H140" s="175">
        <v>0</v>
      </c>
      <c r="I140" s="416">
        <v>1</v>
      </c>
      <c r="J140" s="422">
        <v>11</v>
      </c>
      <c r="K140" s="279">
        <v>480.02</v>
      </c>
      <c r="L140" s="179">
        <v>1.4978542560726638</v>
      </c>
      <c r="M140" s="408">
        <v>12.182351741637058</v>
      </c>
      <c r="N140" s="175">
        <v>0</v>
      </c>
      <c r="O140" s="431">
        <v>0</v>
      </c>
      <c r="P140" s="279">
        <v>156</v>
      </c>
      <c r="Q140" s="15">
        <v>17</v>
      </c>
      <c r="R140" s="167">
        <v>0.10897435897435898</v>
      </c>
      <c r="S140" s="435">
        <v>0.79827651041177872</v>
      </c>
      <c r="T140" s="168">
        <v>39749.08490730825</v>
      </c>
      <c r="U140" s="168">
        <v>0</v>
      </c>
      <c r="V140" s="168">
        <v>0</v>
      </c>
      <c r="W140" s="168">
        <v>18486.27</v>
      </c>
      <c r="X140" s="168">
        <v>355970.26706691354</v>
      </c>
      <c r="Y140" s="168">
        <v>0</v>
      </c>
      <c r="Z140" s="164">
        <v>0</v>
      </c>
      <c r="AA140" s="168">
        <v>15967.589761632436</v>
      </c>
      <c r="AB140" s="183">
        <f>SUM(Muut[[#This Row],[Työttömyysaste]:[Koulutustausta]])</f>
        <v>430173.21173585422</v>
      </c>
      <c r="AD140" s="67"/>
    </row>
    <row r="141" spans="1:30" s="50" customFormat="1">
      <c r="A141" s="95">
        <v>422</v>
      </c>
      <c r="B141" s="160" t="s">
        <v>142</v>
      </c>
      <c r="C141" s="429">
        <v>10543</v>
      </c>
      <c r="D141" s="142">
        <v>651.91666666666663</v>
      </c>
      <c r="E141" s="46">
        <v>4102</v>
      </c>
      <c r="F141" s="345">
        <v>0.15892653989923614</v>
      </c>
      <c r="G141" s="408">
        <v>1.3984918894255498</v>
      </c>
      <c r="H141" s="175">
        <v>0</v>
      </c>
      <c r="I141" s="416">
        <v>10</v>
      </c>
      <c r="J141" s="422">
        <v>488</v>
      </c>
      <c r="K141" s="279">
        <v>3417.86</v>
      </c>
      <c r="L141" s="179">
        <v>3.0846787170919816</v>
      </c>
      <c r="M141" s="408">
        <v>5.9154904217667283</v>
      </c>
      <c r="N141" s="175">
        <v>3</v>
      </c>
      <c r="O141" s="431">
        <v>240</v>
      </c>
      <c r="P141" s="279">
        <v>2365</v>
      </c>
      <c r="Q141" s="15">
        <v>399</v>
      </c>
      <c r="R141" s="167">
        <v>0.16871035940803383</v>
      </c>
      <c r="S141" s="435">
        <v>1.235864273450336</v>
      </c>
      <c r="T141" s="168">
        <v>999368.65333667595</v>
      </c>
      <c r="U141" s="168">
        <v>0</v>
      </c>
      <c r="V141" s="168">
        <v>0</v>
      </c>
      <c r="W141" s="168">
        <v>820118.15999999992</v>
      </c>
      <c r="X141" s="168">
        <v>2534595.510598144</v>
      </c>
      <c r="Y141" s="168">
        <v>0</v>
      </c>
      <c r="Z141" s="164">
        <v>69516</v>
      </c>
      <c r="AA141" s="168">
        <v>362486.72791333531</v>
      </c>
      <c r="AB141" s="183">
        <f>SUM(Muut[[#This Row],[Työttömyysaste]:[Koulutustausta]])</f>
        <v>4786085.0518481545</v>
      </c>
      <c r="AD141" s="67"/>
    </row>
    <row r="142" spans="1:30" s="50" customFormat="1">
      <c r="A142" s="160">
        <v>423</v>
      </c>
      <c r="B142" s="160" t="s">
        <v>143</v>
      </c>
      <c r="C142" s="429">
        <v>20291</v>
      </c>
      <c r="D142" s="142">
        <v>586.83333333333337</v>
      </c>
      <c r="E142" s="46">
        <v>9846</v>
      </c>
      <c r="F142" s="345">
        <v>5.9601191685286756E-2</v>
      </c>
      <c r="G142" s="408">
        <v>0.52446736224684942</v>
      </c>
      <c r="H142" s="175">
        <v>0</v>
      </c>
      <c r="I142" s="416">
        <v>305</v>
      </c>
      <c r="J142" s="422">
        <v>767</v>
      </c>
      <c r="K142" s="279">
        <v>300.54000000000002</v>
      </c>
      <c r="L142" s="179">
        <v>67.515139415718366</v>
      </c>
      <c r="M142" s="408">
        <v>0.27027104680668224</v>
      </c>
      <c r="N142" s="175">
        <v>0</v>
      </c>
      <c r="O142" s="431">
        <v>0</v>
      </c>
      <c r="P142" s="279">
        <v>7024</v>
      </c>
      <c r="Q142" s="15">
        <v>609</v>
      </c>
      <c r="R142" s="167">
        <v>8.6702733485193625E-2</v>
      </c>
      <c r="S142" s="435">
        <v>0.6351288154492214</v>
      </c>
      <c r="T142" s="168">
        <v>721312.54002543865</v>
      </c>
      <c r="U142" s="168">
        <v>0</v>
      </c>
      <c r="V142" s="168">
        <v>0</v>
      </c>
      <c r="W142" s="168">
        <v>1288997.19</v>
      </c>
      <c r="X142" s="168">
        <v>222872.59710905838</v>
      </c>
      <c r="Y142" s="168">
        <v>0</v>
      </c>
      <c r="Z142" s="164">
        <v>0</v>
      </c>
      <c r="AA142" s="168">
        <v>358527.4344568738</v>
      </c>
      <c r="AB142" s="183">
        <f>SUM(Muut[[#This Row],[Työttömyysaste]:[Koulutustausta]])</f>
        <v>2591709.7615913707</v>
      </c>
      <c r="AD142" s="67"/>
    </row>
    <row r="143" spans="1:30" s="50" customFormat="1">
      <c r="A143" s="95">
        <v>425</v>
      </c>
      <c r="B143" s="160" t="s">
        <v>144</v>
      </c>
      <c r="C143" s="429">
        <v>10218</v>
      </c>
      <c r="D143" s="142">
        <v>302.91666666666669</v>
      </c>
      <c r="E143" s="46">
        <v>4384</v>
      </c>
      <c r="F143" s="345">
        <v>6.9095954987834551E-2</v>
      </c>
      <c r="G143" s="408">
        <v>0.60801759544922884</v>
      </c>
      <c r="H143" s="175">
        <v>0</v>
      </c>
      <c r="I143" s="416">
        <v>14</v>
      </c>
      <c r="J143" s="422">
        <v>68</v>
      </c>
      <c r="K143" s="279">
        <v>637.27</v>
      </c>
      <c r="L143" s="179">
        <v>16.034020117061843</v>
      </c>
      <c r="M143" s="408">
        <v>1.1380419428168362</v>
      </c>
      <c r="N143" s="175">
        <v>0</v>
      </c>
      <c r="O143" s="431">
        <v>0</v>
      </c>
      <c r="P143" s="279">
        <v>3416</v>
      </c>
      <c r="Q143" s="15">
        <v>184</v>
      </c>
      <c r="R143" s="167">
        <v>5.3864168618266976E-2</v>
      </c>
      <c r="S143" s="435">
        <v>0.39457447573460008</v>
      </c>
      <c r="T143" s="168">
        <v>421098.41850654897</v>
      </c>
      <c r="U143" s="168">
        <v>0</v>
      </c>
      <c r="V143" s="168">
        <v>0</v>
      </c>
      <c r="W143" s="168">
        <v>114278.76</v>
      </c>
      <c r="X143" s="168">
        <v>472582.75091398688</v>
      </c>
      <c r="Y143" s="168">
        <v>0</v>
      </c>
      <c r="Z143" s="164">
        <v>0</v>
      </c>
      <c r="AA143" s="168">
        <v>112163.61864682192</v>
      </c>
      <c r="AB143" s="183">
        <f>SUM(Muut[[#This Row],[Työttömyysaste]:[Koulutustausta]])</f>
        <v>1120123.5480673579</v>
      </c>
      <c r="AD143" s="67"/>
    </row>
    <row r="144" spans="1:30" s="50" customFormat="1">
      <c r="A144" s="95">
        <v>426</v>
      </c>
      <c r="B144" s="160" t="s">
        <v>145</v>
      </c>
      <c r="C144" s="429">
        <v>11979</v>
      </c>
      <c r="D144" s="142">
        <v>639.66666666666663</v>
      </c>
      <c r="E144" s="46">
        <v>5639</v>
      </c>
      <c r="F144" s="345">
        <v>0.11343618844948868</v>
      </c>
      <c r="G144" s="408">
        <v>0.99819444640611998</v>
      </c>
      <c r="H144" s="175">
        <v>0</v>
      </c>
      <c r="I144" s="416">
        <v>8</v>
      </c>
      <c r="J144" s="422">
        <v>224</v>
      </c>
      <c r="K144" s="279">
        <v>727.2</v>
      </c>
      <c r="L144" s="179">
        <v>16.472772277227723</v>
      </c>
      <c r="M144" s="408">
        <v>1.1077302046123005</v>
      </c>
      <c r="N144" s="175">
        <v>3</v>
      </c>
      <c r="O144" s="431">
        <v>468</v>
      </c>
      <c r="P144" s="279">
        <v>3742</v>
      </c>
      <c r="Q144" s="15">
        <v>304</v>
      </c>
      <c r="R144" s="167">
        <v>8.1239978621058251E-2</v>
      </c>
      <c r="S144" s="435">
        <v>0.59511216445700932</v>
      </c>
      <c r="T144" s="168">
        <v>810470.62491775618</v>
      </c>
      <c r="U144" s="168">
        <v>0</v>
      </c>
      <c r="V144" s="168">
        <v>0</v>
      </c>
      <c r="W144" s="168">
        <v>376447.68</v>
      </c>
      <c r="X144" s="168">
        <v>539272.4849195024</v>
      </c>
      <c r="Y144" s="168">
        <v>0</v>
      </c>
      <c r="Z144" s="164">
        <v>135556.19999999998</v>
      </c>
      <c r="AA144" s="168">
        <v>198324.5685536089</v>
      </c>
      <c r="AB144" s="183">
        <f>SUM(Muut[[#This Row],[Työttömyysaste]:[Koulutustausta]])</f>
        <v>2060071.5583908674</v>
      </c>
      <c r="AD144" s="67"/>
    </row>
    <row r="145" spans="1:30" s="50" customFormat="1">
      <c r="A145" s="95">
        <v>430</v>
      </c>
      <c r="B145" s="160" t="s">
        <v>146</v>
      </c>
      <c r="C145" s="429">
        <v>15628</v>
      </c>
      <c r="D145" s="142">
        <v>604.58333333333337</v>
      </c>
      <c r="E145" s="46">
        <v>6768</v>
      </c>
      <c r="F145" s="345">
        <v>8.9329688731284482E-2</v>
      </c>
      <c r="G145" s="408">
        <v>0.78606660193330447</v>
      </c>
      <c r="H145" s="175">
        <v>0</v>
      </c>
      <c r="I145" s="416">
        <v>36</v>
      </c>
      <c r="J145" s="422">
        <v>618</v>
      </c>
      <c r="K145" s="279">
        <v>848.06</v>
      </c>
      <c r="L145" s="179">
        <v>18.427941419239207</v>
      </c>
      <c r="M145" s="408">
        <v>0.990202160407054</v>
      </c>
      <c r="N145" s="175">
        <v>0</v>
      </c>
      <c r="O145" s="431">
        <v>0</v>
      </c>
      <c r="P145" s="279">
        <v>4241</v>
      </c>
      <c r="Q145" s="15">
        <v>659</v>
      </c>
      <c r="R145" s="167">
        <v>0.15538788021692998</v>
      </c>
      <c r="S145" s="435">
        <v>1.1382723050386634</v>
      </c>
      <c r="T145" s="168">
        <v>832653.49939282739</v>
      </c>
      <c r="U145" s="168">
        <v>0</v>
      </c>
      <c r="V145" s="168">
        <v>0</v>
      </c>
      <c r="W145" s="168">
        <v>1038592.26</v>
      </c>
      <c r="X145" s="168">
        <v>628899.0973058762</v>
      </c>
      <c r="Y145" s="168">
        <v>0</v>
      </c>
      <c r="Z145" s="164">
        <v>0</v>
      </c>
      <c r="AA145" s="168">
        <v>494887.7428030725</v>
      </c>
      <c r="AB145" s="183">
        <f>SUM(Muut[[#This Row],[Työttömyysaste]:[Koulutustausta]])</f>
        <v>2995032.599501776</v>
      </c>
      <c r="AD145" s="67"/>
    </row>
    <row r="146" spans="1:30" s="50" customFormat="1">
      <c r="A146" s="95">
        <v>433</v>
      </c>
      <c r="B146" s="160" t="s">
        <v>147</v>
      </c>
      <c r="C146" s="429">
        <v>7799</v>
      </c>
      <c r="D146" s="142">
        <v>225.5</v>
      </c>
      <c r="E146" s="46">
        <v>3573</v>
      </c>
      <c r="F146" s="345">
        <v>6.3112230618527845E-2</v>
      </c>
      <c r="G146" s="408">
        <v>0.55536314261624642</v>
      </c>
      <c r="H146" s="175">
        <v>0</v>
      </c>
      <c r="I146" s="416">
        <v>38</v>
      </c>
      <c r="J146" s="422">
        <v>240</v>
      </c>
      <c r="K146" s="279">
        <v>597.69000000000005</v>
      </c>
      <c r="L146" s="179">
        <v>13.048570329100368</v>
      </c>
      <c r="M146" s="408">
        <v>1.3984204357231955</v>
      </c>
      <c r="N146" s="175">
        <v>0</v>
      </c>
      <c r="O146" s="431">
        <v>0</v>
      </c>
      <c r="P146" s="279">
        <v>2353</v>
      </c>
      <c r="Q146" s="15">
        <v>307</v>
      </c>
      <c r="R146" s="167">
        <v>0.13047173820654484</v>
      </c>
      <c r="S146" s="435">
        <v>0.95575257210172015</v>
      </c>
      <c r="T146" s="168">
        <v>293573.96517712105</v>
      </c>
      <c r="U146" s="168">
        <v>0</v>
      </c>
      <c r="V146" s="168">
        <v>0</v>
      </c>
      <c r="W146" s="168">
        <v>403336.8</v>
      </c>
      <c r="X146" s="168">
        <v>443231.25895425945</v>
      </c>
      <c r="Y146" s="168">
        <v>0</v>
      </c>
      <c r="Z146" s="164">
        <v>0</v>
      </c>
      <c r="AA146" s="168">
        <v>207367.89609922899</v>
      </c>
      <c r="AB146" s="183">
        <f>SUM(Muut[[#This Row],[Työttömyysaste]:[Koulutustausta]])</f>
        <v>1347509.9202306094</v>
      </c>
      <c r="AD146" s="67"/>
    </row>
    <row r="147" spans="1:30" s="50" customFormat="1">
      <c r="A147" s="95">
        <v>434</v>
      </c>
      <c r="B147" s="160" t="s">
        <v>148</v>
      </c>
      <c r="C147" s="429">
        <v>14643</v>
      </c>
      <c r="D147" s="142">
        <v>894.83333333333337</v>
      </c>
      <c r="E147" s="46">
        <v>6728</v>
      </c>
      <c r="F147" s="345">
        <v>0.13300138723741578</v>
      </c>
      <c r="G147" s="408">
        <v>1.1703606046655446</v>
      </c>
      <c r="H147" s="175">
        <v>1</v>
      </c>
      <c r="I147" s="416">
        <v>5818</v>
      </c>
      <c r="J147" s="422">
        <v>696</v>
      </c>
      <c r="K147" s="279">
        <v>819.81</v>
      </c>
      <c r="L147" s="179">
        <v>17.861455703150732</v>
      </c>
      <c r="M147" s="408">
        <v>1.0216069568151989</v>
      </c>
      <c r="N147" s="175">
        <v>3</v>
      </c>
      <c r="O147" s="431">
        <v>715</v>
      </c>
      <c r="P147" s="279">
        <v>4224</v>
      </c>
      <c r="Q147" s="15">
        <v>678</v>
      </c>
      <c r="R147" s="167">
        <v>0.16051136363636365</v>
      </c>
      <c r="S147" s="435">
        <v>1.1758036702489001</v>
      </c>
      <c r="T147" s="168">
        <v>1161585.8728464888</v>
      </c>
      <c r="U147" s="168">
        <v>294874.87680000003</v>
      </c>
      <c r="V147" s="168">
        <v>1556561.6832000003</v>
      </c>
      <c r="W147" s="168">
        <v>1169676.72</v>
      </c>
      <c r="X147" s="168">
        <v>607949.63677373109</v>
      </c>
      <c r="Y147" s="168">
        <v>0</v>
      </c>
      <c r="Z147" s="164">
        <v>207099.74999999997</v>
      </c>
      <c r="AA147" s="168">
        <v>478985.09525090823</v>
      </c>
      <c r="AB147" s="183">
        <f>SUM(Muut[[#This Row],[Työttömyysaste]:[Koulutustausta]])</f>
        <v>5476733.6348711289</v>
      </c>
      <c r="AD147" s="67"/>
    </row>
    <row r="148" spans="1:30" s="50" customFormat="1">
      <c r="A148" s="95">
        <v>435</v>
      </c>
      <c r="B148" s="160" t="s">
        <v>149</v>
      </c>
      <c r="C148" s="429">
        <v>703</v>
      </c>
      <c r="D148" s="142">
        <v>28.416666666666668</v>
      </c>
      <c r="E148" s="46">
        <v>271</v>
      </c>
      <c r="F148" s="345">
        <v>0.10485854858548586</v>
      </c>
      <c r="G148" s="408">
        <v>0.92271454362948591</v>
      </c>
      <c r="H148" s="175">
        <v>0</v>
      </c>
      <c r="I148" s="416">
        <v>0</v>
      </c>
      <c r="J148" s="422">
        <v>7</v>
      </c>
      <c r="K148" s="279">
        <v>214.51</v>
      </c>
      <c r="L148" s="179">
        <v>3.2772364924712134</v>
      </c>
      <c r="M148" s="408">
        <v>5.5679190217443786</v>
      </c>
      <c r="N148" s="175">
        <v>3</v>
      </c>
      <c r="O148" s="431">
        <v>314</v>
      </c>
      <c r="P148" s="279">
        <v>147</v>
      </c>
      <c r="Q148" s="15">
        <v>27</v>
      </c>
      <c r="R148" s="167">
        <v>0.18367346938775511</v>
      </c>
      <c r="S148" s="435">
        <v>1.3454744545235744</v>
      </c>
      <c r="T148" s="168">
        <v>43966.73901234621</v>
      </c>
      <c r="U148" s="168">
        <v>0</v>
      </c>
      <c r="V148" s="168">
        <v>0</v>
      </c>
      <c r="W148" s="168">
        <v>11763.99</v>
      </c>
      <c r="X148" s="168">
        <v>159075.00101771517</v>
      </c>
      <c r="Y148" s="168">
        <v>0</v>
      </c>
      <c r="Z148" s="164">
        <v>90950.099999999991</v>
      </c>
      <c r="AA148" s="168">
        <v>26314.062825366625</v>
      </c>
      <c r="AB148" s="183">
        <f>SUM(Muut[[#This Row],[Työttömyysaste]:[Koulutustausta]])</f>
        <v>332069.89285542798</v>
      </c>
      <c r="AD148" s="67"/>
    </row>
    <row r="149" spans="1:30" s="50" customFormat="1">
      <c r="A149" s="95">
        <v>436</v>
      </c>
      <c r="B149" s="160" t="s">
        <v>150</v>
      </c>
      <c r="C149" s="429">
        <v>2018</v>
      </c>
      <c r="D149" s="142">
        <v>70.583333333333329</v>
      </c>
      <c r="E149" s="46">
        <v>783</v>
      </c>
      <c r="F149" s="345">
        <v>9.0144742443593009E-2</v>
      </c>
      <c r="G149" s="408">
        <v>0.79323875837006053</v>
      </c>
      <c r="H149" s="175">
        <v>0</v>
      </c>
      <c r="I149" s="416">
        <v>5</v>
      </c>
      <c r="J149" s="422">
        <v>28</v>
      </c>
      <c r="K149" s="279">
        <v>214.12</v>
      </c>
      <c r="L149" s="179">
        <v>9.4246217074537633</v>
      </c>
      <c r="M149" s="408">
        <v>1.9361400352816036</v>
      </c>
      <c r="N149" s="175">
        <v>0</v>
      </c>
      <c r="O149" s="431">
        <v>0</v>
      </c>
      <c r="P149" s="279">
        <v>546</v>
      </c>
      <c r="Q149" s="15">
        <v>54</v>
      </c>
      <c r="R149" s="167">
        <v>9.8901098901098897E-2</v>
      </c>
      <c r="S149" s="435">
        <v>0.72448624474346301</v>
      </c>
      <c r="T149" s="168">
        <v>108499.22909940722</v>
      </c>
      <c r="U149" s="168">
        <v>0</v>
      </c>
      <c r="V149" s="168">
        <v>0</v>
      </c>
      <c r="W149" s="168">
        <v>47055.96</v>
      </c>
      <c r="X149" s="168">
        <v>158785.78722629795</v>
      </c>
      <c r="Y149" s="168">
        <v>0</v>
      </c>
      <c r="Z149" s="164">
        <v>0</v>
      </c>
      <c r="AA149" s="168">
        <v>40673.208389444015</v>
      </c>
      <c r="AB149" s="183">
        <f>SUM(Muut[[#This Row],[Työttömyysaste]:[Koulutustausta]])</f>
        <v>355014.18471514923</v>
      </c>
      <c r="AD149" s="67"/>
    </row>
    <row r="150" spans="1:30" s="50" customFormat="1">
      <c r="A150" s="95">
        <v>440</v>
      </c>
      <c r="B150" s="160" t="s">
        <v>151</v>
      </c>
      <c r="C150" s="429">
        <v>5622</v>
      </c>
      <c r="D150" s="142">
        <v>56.166666666666664</v>
      </c>
      <c r="E150" s="46">
        <v>2435</v>
      </c>
      <c r="F150" s="345">
        <v>2.3066392881587953E-2</v>
      </c>
      <c r="G150" s="408">
        <v>0.20297530786020113</v>
      </c>
      <c r="H150" s="417">
        <v>3</v>
      </c>
      <c r="I150" s="416">
        <v>5170</v>
      </c>
      <c r="J150" s="422">
        <v>147</v>
      </c>
      <c r="K150" s="279">
        <v>142.44999999999999</v>
      </c>
      <c r="L150" s="179">
        <v>39.46647946647947</v>
      </c>
      <c r="M150" s="408">
        <v>0.46235153608478213</v>
      </c>
      <c r="N150" s="175">
        <v>3</v>
      </c>
      <c r="O150" s="431">
        <v>2104</v>
      </c>
      <c r="P150" s="279">
        <v>1494</v>
      </c>
      <c r="Q150" s="15">
        <v>133</v>
      </c>
      <c r="R150" s="167">
        <v>8.9022757697456489E-2</v>
      </c>
      <c r="S150" s="435">
        <v>0.65212383014503439</v>
      </c>
      <c r="T150" s="168">
        <v>77345.600313949646</v>
      </c>
      <c r="U150" s="168">
        <v>113213.58720000001</v>
      </c>
      <c r="V150" s="168">
        <v>1383194.2080000003</v>
      </c>
      <c r="W150" s="168">
        <v>247043.78999999998</v>
      </c>
      <c r="X150" s="168">
        <v>105637.19124970173</v>
      </c>
      <c r="Y150" s="168">
        <v>0</v>
      </c>
      <c r="Z150" s="164">
        <v>609423.6</v>
      </c>
      <c r="AA150" s="168">
        <v>101994.80161495716</v>
      </c>
      <c r="AB150" s="183">
        <f>SUM(Muut[[#This Row],[Työttömyysaste]:[Koulutustausta]])</f>
        <v>2637852.7783786086</v>
      </c>
      <c r="AD150" s="67"/>
    </row>
    <row r="151" spans="1:30" s="50" customFormat="1">
      <c r="A151" s="95">
        <v>441</v>
      </c>
      <c r="B151" s="160" t="s">
        <v>152</v>
      </c>
      <c r="C151" s="429">
        <v>4473</v>
      </c>
      <c r="D151" s="142">
        <v>216.08333333333334</v>
      </c>
      <c r="E151" s="46">
        <v>1927</v>
      </c>
      <c r="F151" s="345">
        <v>0.11213457879259645</v>
      </c>
      <c r="G151" s="408">
        <v>0.98674078643519336</v>
      </c>
      <c r="H151" s="175">
        <v>0</v>
      </c>
      <c r="I151" s="416">
        <v>13</v>
      </c>
      <c r="J151" s="422">
        <v>172</v>
      </c>
      <c r="K151" s="279">
        <v>750.09</v>
      </c>
      <c r="L151" s="179">
        <v>5.9632844058712955</v>
      </c>
      <c r="M151" s="408">
        <v>3.0599559174503552</v>
      </c>
      <c r="N151" s="175">
        <v>0</v>
      </c>
      <c r="O151" s="431">
        <v>0</v>
      </c>
      <c r="P151" s="279">
        <v>1126</v>
      </c>
      <c r="Q151" s="15">
        <v>143</v>
      </c>
      <c r="R151" s="167">
        <v>0.12699822380106571</v>
      </c>
      <c r="S151" s="435">
        <v>0.93030782542398693</v>
      </c>
      <c r="T151" s="168">
        <v>299160.01242697472</v>
      </c>
      <c r="U151" s="168">
        <v>0</v>
      </c>
      <c r="V151" s="168">
        <v>0</v>
      </c>
      <c r="W151" s="168">
        <v>289058.03999999998</v>
      </c>
      <c r="X151" s="168">
        <v>556247.10975422105</v>
      </c>
      <c r="Y151" s="168">
        <v>0</v>
      </c>
      <c r="Z151" s="164">
        <v>0</v>
      </c>
      <c r="AA151" s="168">
        <v>115766.44524483995</v>
      </c>
      <c r="AB151" s="183">
        <f>SUM(Muut[[#This Row],[Työttömyysaste]:[Koulutustausta]])</f>
        <v>1260231.6074260357</v>
      </c>
      <c r="AD151" s="67"/>
    </row>
    <row r="152" spans="1:30" s="50" customFormat="1">
      <c r="A152" s="95">
        <v>444</v>
      </c>
      <c r="B152" s="160" t="s">
        <v>153</v>
      </c>
      <c r="C152" s="429">
        <v>45988</v>
      </c>
      <c r="D152" s="142">
        <v>2178.4166666666665</v>
      </c>
      <c r="E152" s="46">
        <v>21430</v>
      </c>
      <c r="F152" s="345">
        <v>0.10165266759993777</v>
      </c>
      <c r="G152" s="408">
        <v>0.89450403480197849</v>
      </c>
      <c r="H152" s="175">
        <v>1</v>
      </c>
      <c r="I152" s="416">
        <v>1623</v>
      </c>
      <c r="J152" s="422">
        <v>2387</v>
      </c>
      <c r="K152" s="279">
        <v>939.44</v>
      </c>
      <c r="L152" s="179">
        <v>48.952567487013539</v>
      </c>
      <c r="M152" s="408">
        <v>0.37275649351846735</v>
      </c>
      <c r="N152" s="175">
        <v>0</v>
      </c>
      <c r="O152" s="431">
        <v>0</v>
      </c>
      <c r="P152" s="279">
        <v>13928</v>
      </c>
      <c r="Q152" s="15">
        <v>2190</v>
      </c>
      <c r="R152" s="167">
        <v>0.15723721998851234</v>
      </c>
      <c r="S152" s="435">
        <v>1.1518193863274997</v>
      </c>
      <c r="T152" s="168">
        <v>2788228.6862266464</v>
      </c>
      <c r="U152" s="168">
        <v>926087.94880000013</v>
      </c>
      <c r="V152" s="168">
        <v>434221.31520000007</v>
      </c>
      <c r="W152" s="168">
        <v>4011520.59</v>
      </c>
      <c r="X152" s="168">
        <v>696664.11335640459</v>
      </c>
      <c r="Y152" s="168">
        <v>0</v>
      </c>
      <c r="Z152" s="164">
        <v>0</v>
      </c>
      <c r="AA152" s="168">
        <v>1473621.7816870965</v>
      </c>
      <c r="AB152" s="183">
        <f>SUM(Muut[[#This Row],[Työttömyysaste]:[Koulutustausta]])</f>
        <v>10330344.435270147</v>
      </c>
      <c r="AD152" s="67"/>
    </row>
    <row r="153" spans="1:30" s="50" customFormat="1">
      <c r="A153" s="95">
        <v>445</v>
      </c>
      <c r="B153" s="160" t="s">
        <v>154</v>
      </c>
      <c r="C153" s="429">
        <v>15086</v>
      </c>
      <c r="D153" s="142">
        <v>453.5</v>
      </c>
      <c r="E153" s="46">
        <v>6772</v>
      </c>
      <c r="F153" s="345">
        <v>6.6966922622563499E-2</v>
      </c>
      <c r="G153" s="408">
        <v>0.5892829366751573</v>
      </c>
      <c r="H153" s="175">
        <v>3</v>
      </c>
      <c r="I153" s="416">
        <v>8288</v>
      </c>
      <c r="J153" s="422">
        <v>518</v>
      </c>
      <c r="K153" s="279">
        <v>884.04</v>
      </c>
      <c r="L153" s="179">
        <v>17.064838695081672</v>
      </c>
      <c r="M153" s="408">
        <v>1.0692973857669368</v>
      </c>
      <c r="N153" s="175">
        <v>1</v>
      </c>
      <c r="O153" s="431">
        <v>0</v>
      </c>
      <c r="P153" s="279">
        <v>4454</v>
      </c>
      <c r="Q153" s="15">
        <v>544</v>
      </c>
      <c r="R153" s="167">
        <v>0.12213740458015267</v>
      </c>
      <c r="S153" s="435">
        <v>0.89470057026843275</v>
      </c>
      <c r="T153" s="168">
        <v>602558.93909814686</v>
      </c>
      <c r="U153" s="168">
        <v>303795.83360000001</v>
      </c>
      <c r="V153" s="168">
        <v>2217391.4112000004</v>
      </c>
      <c r="W153" s="168">
        <v>870535.26</v>
      </c>
      <c r="X153" s="168">
        <v>655580.92349867558</v>
      </c>
      <c r="Y153" s="168">
        <v>5973603.4200000009</v>
      </c>
      <c r="Z153" s="164">
        <v>0</v>
      </c>
      <c r="AA153" s="168">
        <v>375499.1369813956</v>
      </c>
      <c r="AB153" s="183">
        <f>SUM(Muut[[#This Row],[Työttömyysaste]:[Koulutustausta]])</f>
        <v>10998964.924378218</v>
      </c>
      <c r="AD153" s="67"/>
    </row>
    <row r="154" spans="1:30" s="50" customFormat="1">
      <c r="A154" s="95">
        <v>475</v>
      </c>
      <c r="B154" s="160" t="s">
        <v>155</v>
      </c>
      <c r="C154" s="429">
        <v>5487</v>
      </c>
      <c r="D154" s="142">
        <v>119.25</v>
      </c>
      <c r="E154" s="46">
        <v>2602</v>
      </c>
      <c r="F154" s="345">
        <v>4.5830130668716371E-2</v>
      </c>
      <c r="G154" s="408">
        <v>0.40328736831588852</v>
      </c>
      <c r="H154" s="175">
        <v>3</v>
      </c>
      <c r="I154" s="416">
        <v>4679</v>
      </c>
      <c r="J154" s="422">
        <v>277</v>
      </c>
      <c r="K154" s="279">
        <v>521.75</v>
      </c>
      <c r="L154" s="179">
        <v>10.516530905606134</v>
      </c>
      <c r="M154" s="408">
        <v>1.735114703600406</v>
      </c>
      <c r="N154" s="175">
        <v>1</v>
      </c>
      <c r="O154" s="431">
        <v>0</v>
      </c>
      <c r="P154" s="279">
        <v>1608</v>
      </c>
      <c r="Q154" s="15">
        <v>169</v>
      </c>
      <c r="R154" s="167">
        <v>0.10509950248756218</v>
      </c>
      <c r="S154" s="435">
        <v>0.76989178813638182</v>
      </c>
      <c r="T154" s="168">
        <v>149986.14540276222</v>
      </c>
      <c r="U154" s="168">
        <v>110495.01120000001</v>
      </c>
      <c r="V154" s="168">
        <v>1251830.8896000001</v>
      </c>
      <c r="W154" s="168">
        <v>465517.88999999996</v>
      </c>
      <c r="X154" s="168">
        <v>386916.14274855662</v>
      </c>
      <c r="Y154" s="168">
        <v>2172687.39</v>
      </c>
      <c r="Z154" s="164">
        <v>0</v>
      </c>
      <c r="AA154" s="168">
        <v>117522.70343865038</v>
      </c>
      <c r="AB154" s="183">
        <f>SUM(Muut[[#This Row],[Työttömyysaste]:[Koulutustausta]])</f>
        <v>4654956.1723899692</v>
      </c>
      <c r="AD154" s="67"/>
    </row>
    <row r="155" spans="1:30" s="50" customFormat="1">
      <c r="A155" s="95">
        <v>480</v>
      </c>
      <c r="B155" s="160" t="s">
        <v>156</v>
      </c>
      <c r="C155" s="429">
        <v>1990</v>
      </c>
      <c r="D155" s="142">
        <v>67.666666666666671</v>
      </c>
      <c r="E155" s="46">
        <v>900</v>
      </c>
      <c r="F155" s="345">
        <v>7.5185185185185188E-2</v>
      </c>
      <c r="G155" s="408">
        <v>0.66160045863393813</v>
      </c>
      <c r="H155" s="175">
        <v>0</v>
      </c>
      <c r="I155" s="416">
        <v>19</v>
      </c>
      <c r="J155" s="422">
        <v>55</v>
      </c>
      <c r="K155" s="279">
        <v>195.31</v>
      </c>
      <c r="L155" s="179">
        <v>10.188930418309354</v>
      </c>
      <c r="M155" s="408">
        <v>1.7909031327169549</v>
      </c>
      <c r="N155" s="175">
        <v>0</v>
      </c>
      <c r="O155" s="431">
        <v>0</v>
      </c>
      <c r="P155" s="279">
        <v>605</v>
      </c>
      <c r="Q155" s="15">
        <v>93</v>
      </c>
      <c r="R155" s="167">
        <v>0.1537190082644628</v>
      </c>
      <c r="S155" s="435">
        <v>1.1260472156591235</v>
      </c>
      <c r="T155" s="168">
        <v>89238.125381554579</v>
      </c>
      <c r="U155" s="168">
        <v>0</v>
      </c>
      <c r="V155" s="168">
        <v>0</v>
      </c>
      <c r="W155" s="168">
        <v>92431.349999999991</v>
      </c>
      <c r="X155" s="168">
        <v>144836.78359409791</v>
      </c>
      <c r="Y155" s="168">
        <v>0</v>
      </c>
      <c r="Z155" s="164">
        <v>0</v>
      </c>
      <c r="AA155" s="168">
        <v>62340.000743877266</v>
      </c>
      <c r="AB155" s="183">
        <f>SUM(Muut[[#This Row],[Työttömyysaste]:[Koulutustausta]])</f>
        <v>388846.25971952977</v>
      </c>
      <c r="AD155" s="67"/>
    </row>
    <row r="156" spans="1:30" s="50" customFormat="1">
      <c r="A156" s="95">
        <v>481</v>
      </c>
      <c r="B156" s="160" t="s">
        <v>157</v>
      </c>
      <c r="C156" s="429">
        <v>9612</v>
      </c>
      <c r="D156" s="142">
        <v>300.16666666666669</v>
      </c>
      <c r="E156" s="46">
        <v>4765</v>
      </c>
      <c r="F156" s="345">
        <v>6.2994053864987756E-2</v>
      </c>
      <c r="G156" s="408">
        <v>0.55432323303632824</v>
      </c>
      <c r="H156" s="175">
        <v>0</v>
      </c>
      <c r="I156" s="416">
        <v>115</v>
      </c>
      <c r="J156" s="422">
        <v>223</v>
      </c>
      <c r="K156" s="279">
        <v>174.89</v>
      </c>
      <c r="L156" s="179">
        <v>54.960260735319345</v>
      </c>
      <c r="M156" s="408">
        <v>0.33201056838252774</v>
      </c>
      <c r="N156" s="175">
        <v>0</v>
      </c>
      <c r="O156" s="431">
        <v>0</v>
      </c>
      <c r="P156" s="279">
        <v>3351</v>
      </c>
      <c r="Q156" s="15">
        <v>280</v>
      </c>
      <c r="R156" s="167">
        <v>8.3557147120262604E-2</v>
      </c>
      <c r="S156" s="435">
        <v>0.61208626002398747</v>
      </c>
      <c r="T156" s="168">
        <v>361142.34020276478</v>
      </c>
      <c r="U156" s="168">
        <v>0</v>
      </c>
      <c r="V156" s="168">
        <v>0</v>
      </c>
      <c r="W156" s="168">
        <v>374767.11</v>
      </c>
      <c r="X156" s="168">
        <v>129693.8461050217</v>
      </c>
      <c r="Y156" s="168">
        <v>0</v>
      </c>
      <c r="Z156" s="164">
        <v>0</v>
      </c>
      <c r="AA156" s="168">
        <v>163675.44051417281</v>
      </c>
      <c r="AB156" s="183">
        <f>SUM(Muut[[#This Row],[Työttömyysaste]:[Koulutustausta]])</f>
        <v>1029278.7368219591</v>
      </c>
      <c r="AD156" s="67"/>
    </row>
    <row r="157" spans="1:30" s="50" customFormat="1">
      <c r="A157" s="95">
        <v>483</v>
      </c>
      <c r="B157" s="160" t="s">
        <v>158</v>
      </c>
      <c r="C157" s="429">
        <v>1076</v>
      </c>
      <c r="D157" s="142">
        <v>47.166666666666664</v>
      </c>
      <c r="E157" s="46">
        <v>414</v>
      </c>
      <c r="F157" s="345">
        <v>0.11392914653784218</v>
      </c>
      <c r="G157" s="408">
        <v>1.002532286321506</v>
      </c>
      <c r="H157" s="175">
        <v>0</v>
      </c>
      <c r="I157" s="416">
        <v>1</v>
      </c>
      <c r="J157" s="422">
        <v>3</v>
      </c>
      <c r="K157" s="279">
        <v>229.97</v>
      </c>
      <c r="L157" s="179">
        <v>4.6788711571074488</v>
      </c>
      <c r="M157" s="408">
        <v>3.8999550943963408</v>
      </c>
      <c r="N157" s="175">
        <v>0</v>
      </c>
      <c r="O157" s="431">
        <v>0</v>
      </c>
      <c r="P157" s="279">
        <v>228</v>
      </c>
      <c r="Q157" s="15">
        <v>24</v>
      </c>
      <c r="R157" s="167">
        <v>0.10526315789473684</v>
      </c>
      <c r="S157" s="435">
        <v>0.77109062306029397</v>
      </c>
      <c r="T157" s="168">
        <v>73115.962882753927</v>
      </c>
      <c r="U157" s="168">
        <v>0</v>
      </c>
      <c r="V157" s="168">
        <v>0</v>
      </c>
      <c r="W157" s="168">
        <v>5041.71</v>
      </c>
      <c r="X157" s="168">
        <v>170539.73233902358</v>
      </c>
      <c r="Y157" s="168">
        <v>0</v>
      </c>
      <c r="Z157" s="164">
        <v>0</v>
      </c>
      <c r="AA157" s="168">
        <v>23082.07345968622</v>
      </c>
      <c r="AB157" s="183">
        <f>SUM(Muut[[#This Row],[Työttömyysaste]:[Koulutustausta]])</f>
        <v>271779.47868146375</v>
      </c>
      <c r="AD157" s="67"/>
    </row>
    <row r="158" spans="1:30" s="50" customFormat="1">
      <c r="A158" s="95">
        <v>484</v>
      </c>
      <c r="B158" s="160" t="s">
        <v>159</v>
      </c>
      <c r="C158" s="429">
        <v>3055</v>
      </c>
      <c r="D158" s="142">
        <v>131.75</v>
      </c>
      <c r="E158" s="46">
        <v>1185</v>
      </c>
      <c r="F158" s="345">
        <v>0.11118143459915612</v>
      </c>
      <c r="G158" s="408">
        <v>0.97835348734201177</v>
      </c>
      <c r="H158" s="175">
        <v>0</v>
      </c>
      <c r="I158" s="416">
        <v>15</v>
      </c>
      <c r="J158" s="422">
        <v>55</v>
      </c>
      <c r="K158" s="279">
        <v>446.16</v>
      </c>
      <c r="L158" s="179">
        <v>6.8473193473193472</v>
      </c>
      <c r="M158" s="408">
        <v>2.6648950457274867</v>
      </c>
      <c r="N158" s="175">
        <v>0</v>
      </c>
      <c r="O158" s="431">
        <v>0</v>
      </c>
      <c r="P158" s="279">
        <v>724</v>
      </c>
      <c r="Q158" s="15">
        <v>125</v>
      </c>
      <c r="R158" s="167">
        <v>0.17265193370165746</v>
      </c>
      <c r="S158" s="435">
        <v>1.2647377277404686</v>
      </c>
      <c r="T158" s="168">
        <v>202585.60208158696</v>
      </c>
      <c r="U158" s="168">
        <v>0</v>
      </c>
      <c r="V158" s="168">
        <v>0</v>
      </c>
      <c r="W158" s="168">
        <v>92431.349999999991</v>
      </c>
      <c r="X158" s="168">
        <v>330860.57738130528</v>
      </c>
      <c r="Y158" s="168">
        <v>0</v>
      </c>
      <c r="Z158" s="164">
        <v>0</v>
      </c>
      <c r="AA158" s="168">
        <v>107490.18595443519</v>
      </c>
      <c r="AB158" s="183">
        <f>SUM(Muut[[#This Row],[Työttömyysaste]:[Koulutustausta]])</f>
        <v>733367.71541732736</v>
      </c>
      <c r="AD158" s="67"/>
    </row>
    <row r="159" spans="1:30" s="50" customFormat="1">
      <c r="A159" s="95">
        <v>489</v>
      </c>
      <c r="B159" s="160" t="s">
        <v>160</v>
      </c>
      <c r="C159" s="429">
        <v>1835</v>
      </c>
      <c r="D159" s="142">
        <v>87.166666666666671</v>
      </c>
      <c r="E159" s="46">
        <v>718</v>
      </c>
      <c r="F159" s="345">
        <v>0.12140204271123492</v>
      </c>
      <c r="G159" s="408">
        <v>1.0682908732487435</v>
      </c>
      <c r="H159" s="175">
        <v>0</v>
      </c>
      <c r="I159" s="416">
        <v>6</v>
      </c>
      <c r="J159" s="422">
        <v>95</v>
      </c>
      <c r="K159" s="279">
        <v>422.51</v>
      </c>
      <c r="L159" s="179">
        <v>4.3430924711841143</v>
      </c>
      <c r="M159" s="408">
        <v>4.2014733801443267</v>
      </c>
      <c r="N159" s="175">
        <v>0</v>
      </c>
      <c r="O159" s="431">
        <v>0</v>
      </c>
      <c r="P159" s="279">
        <v>466</v>
      </c>
      <c r="Q159" s="15">
        <v>83</v>
      </c>
      <c r="R159" s="167">
        <v>0.17811158798283261</v>
      </c>
      <c r="S159" s="435">
        <v>1.3047316658434374</v>
      </c>
      <c r="T159" s="168">
        <v>132870.0661384477</v>
      </c>
      <c r="U159" s="168">
        <v>0</v>
      </c>
      <c r="V159" s="168">
        <v>0</v>
      </c>
      <c r="W159" s="168">
        <v>159654.15</v>
      </c>
      <c r="X159" s="168">
        <v>313322.35644023505</v>
      </c>
      <c r="Y159" s="168">
        <v>0</v>
      </c>
      <c r="Z159" s="164">
        <v>0</v>
      </c>
      <c r="AA159" s="168">
        <v>66606.160121807727</v>
      </c>
      <c r="AB159" s="183">
        <f>SUM(Muut[[#This Row],[Työttömyysaste]:[Koulutustausta]])</f>
        <v>672452.73270049051</v>
      </c>
      <c r="AD159" s="67"/>
    </row>
    <row r="160" spans="1:30" s="50" customFormat="1">
      <c r="A160" s="95">
        <v>491</v>
      </c>
      <c r="B160" s="160" t="s">
        <v>161</v>
      </c>
      <c r="C160" s="429">
        <v>52122</v>
      </c>
      <c r="D160" s="142">
        <v>2542.3333333333335</v>
      </c>
      <c r="E160" s="46">
        <v>23724</v>
      </c>
      <c r="F160" s="345">
        <v>0.10716292924183668</v>
      </c>
      <c r="G160" s="408">
        <v>0.94299219933191925</v>
      </c>
      <c r="H160" s="175">
        <v>0</v>
      </c>
      <c r="I160" s="416">
        <v>87</v>
      </c>
      <c r="J160" s="422">
        <v>2228</v>
      </c>
      <c r="K160" s="279">
        <v>2548.1799999999998</v>
      </c>
      <c r="L160" s="179">
        <v>20.454598968675683</v>
      </c>
      <c r="M160" s="408">
        <v>0.89209216143173842</v>
      </c>
      <c r="N160" s="175">
        <v>3</v>
      </c>
      <c r="O160" s="431">
        <v>286</v>
      </c>
      <c r="P160" s="279">
        <v>14856</v>
      </c>
      <c r="Q160" s="15">
        <v>1589</v>
      </c>
      <c r="R160" s="167">
        <v>0.10696015078082929</v>
      </c>
      <c r="S160" s="435">
        <v>0.78352170842802016</v>
      </c>
      <c r="T160" s="168">
        <v>3331430.339452337</v>
      </c>
      <c r="U160" s="168">
        <v>0</v>
      </c>
      <c r="V160" s="168">
        <v>0</v>
      </c>
      <c r="W160" s="168">
        <v>3744309.96</v>
      </c>
      <c r="X160" s="168">
        <v>1889663.5872142154</v>
      </c>
      <c r="Y160" s="168">
        <v>0</v>
      </c>
      <c r="Z160" s="164">
        <v>82839.899999999994</v>
      </c>
      <c r="AA160" s="168">
        <v>1136133.1482995842</v>
      </c>
      <c r="AB160" s="183">
        <f>SUM(Muut[[#This Row],[Työttömyysaste]:[Koulutustausta]])</f>
        <v>10184376.934966136</v>
      </c>
      <c r="AD160" s="67"/>
    </row>
    <row r="161" spans="1:30" s="50" customFormat="1">
      <c r="A161" s="95">
        <v>494</v>
      </c>
      <c r="B161" s="160" t="s">
        <v>162</v>
      </c>
      <c r="C161" s="429">
        <v>8909</v>
      </c>
      <c r="D161" s="142">
        <v>428.25</v>
      </c>
      <c r="E161" s="46">
        <v>3824</v>
      </c>
      <c r="F161" s="345">
        <v>0.11199006276150628</v>
      </c>
      <c r="G161" s="408">
        <v>0.98546910143217425</v>
      </c>
      <c r="H161" s="175">
        <v>0</v>
      </c>
      <c r="I161" s="416">
        <v>5</v>
      </c>
      <c r="J161" s="422">
        <v>123</v>
      </c>
      <c r="K161" s="279">
        <v>784.58</v>
      </c>
      <c r="L161" s="179">
        <v>11.355119936781461</v>
      </c>
      <c r="M161" s="408">
        <v>1.6069744315142307</v>
      </c>
      <c r="N161" s="175">
        <v>0</v>
      </c>
      <c r="O161" s="431">
        <v>0</v>
      </c>
      <c r="P161" s="279">
        <v>2634</v>
      </c>
      <c r="Q161" s="15">
        <v>215</v>
      </c>
      <c r="R161" s="167">
        <v>8.1624905087319663E-2</v>
      </c>
      <c r="S161" s="435">
        <v>0.59793188974967748</v>
      </c>
      <c r="T161" s="168">
        <v>595077.50754740334</v>
      </c>
      <c r="U161" s="168">
        <v>0</v>
      </c>
      <c r="V161" s="168">
        <v>0</v>
      </c>
      <c r="W161" s="168">
        <v>206710.11</v>
      </c>
      <c r="X161" s="168">
        <v>581823.99094904191</v>
      </c>
      <c r="Y161" s="168">
        <v>0</v>
      </c>
      <c r="Z161" s="164">
        <v>0</v>
      </c>
      <c r="AA161" s="168">
        <v>148196.45022479616</v>
      </c>
      <c r="AB161" s="183">
        <f>SUM(Muut[[#This Row],[Työttömyysaste]:[Koulutustausta]])</f>
        <v>1531808.0587212413</v>
      </c>
      <c r="AD161" s="67"/>
    </row>
    <row r="162" spans="1:30" s="50" customFormat="1">
      <c r="A162" s="95">
        <v>495</v>
      </c>
      <c r="B162" s="160" t="s">
        <v>163</v>
      </c>
      <c r="C162" s="429">
        <v>1488</v>
      </c>
      <c r="D162" s="142">
        <v>66.666666666666671</v>
      </c>
      <c r="E162" s="46">
        <v>585</v>
      </c>
      <c r="F162" s="345">
        <v>0.11396011396011396</v>
      </c>
      <c r="G162" s="408">
        <v>1.0028047876224906</v>
      </c>
      <c r="H162" s="175">
        <v>0</v>
      </c>
      <c r="I162" s="416">
        <v>1</v>
      </c>
      <c r="J162" s="422">
        <v>24</v>
      </c>
      <c r="K162" s="279">
        <v>733.24</v>
      </c>
      <c r="L162" s="179">
        <v>2.0293491898968958</v>
      </c>
      <c r="M162" s="408">
        <v>8.9917435087218198</v>
      </c>
      <c r="N162" s="175">
        <v>0</v>
      </c>
      <c r="O162" s="431">
        <v>0</v>
      </c>
      <c r="P162" s="279">
        <v>339</v>
      </c>
      <c r="Q162" s="15">
        <v>56</v>
      </c>
      <c r="R162" s="167">
        <v>0.16519174041297935</v>
      </c>
      <c r="S162" s="435">
        <v>1.2100891193748566</v>
      </c>
      <c r="T162" s="168">
        <v>101139.52145551798</v>
      </c>
      <c r="U162" s="168">
        <v>0</v>
      </c>
      <c r="V162" s="168">
        <v>0</v>
      </c>
      <c r="W162" s="168">
        <v>40333.68</v>
      </c>
      <c r="X162" s="168">
        <v>543751.59081734868</v>
      </c>
      <c r="Y162" s="168">
        <v>0</v>
      </c>
      <c r="Z162" s="164">
        <v>0</v>
      </c>
      <c r="AA162" s="168">
        <v>50093.042799900664</v>
      </c>
      <c r="AB162" s="183">
        <f>SUM(Muut[[#This Row],[Työttömyysaste]:[Koulutustausta]])</f>
        <v>735317.83507276734</v>
      </c>
      <c r="AD162" s="67"/>
    </row>
    <row r="163" spans="1:30" s="50" customFormat="1">
      <c r="A163" s="95">
        <v>498</v>
      </c>
      <c r="B163" s="160" t="s">
        <v>164</v>
      </c>
      <c r="C163" s="429">
        <v>2321</v>
      </c>
      <c r="D163" s="142">
        <v>169.66666666666666</v>
      </c>
      <c r="E163" s="46">
        <v>1070</v>
      </c>
      <c r="F163" s="345">
        <v>0.15856697819314641</v>
      </c>
      <c r="G163" s="408">
        <v>1.3953278859178078</v>
      </c>
      <c r="H163" s="175">
        <v>0</v>
      </c>
      <c r="I163" s="416">
        <v>16</v>
      </c>
      <c r="J163" s="422">
        <v>93</v>
      </c>
      <c r="K163" s="279">
        <v>1904.05</v>
      </c>
      <c r="L163" s="179">
        <v>1.2189805939970064</v>
      </c>
      <c r="M163" s="408">
        <v>14.969383019751428</v>
      </c>
      <c r="N163" s="175">
        <v>0</v>
      </c>
      <c r="O163" s="431">
        <v>0</v>
      </c>
      <c r="P163" s="279">
        <v>672</v>
      </c>
      <c r="Q163" s="15">
        <v>83</v>
      </c>
      <c r="R163" s="167">
        <v>0.12351190476190477</v>
      </c>
      <c r="S163" s="435">
        <v>0.90476928018309799</v>
      </c>
      <c r="T163" s="168">
        <v>219509.3272535284</v>
      </c>
      <c r="U163" s="168">
        <v>0</v>
      </c>
      <c r="V163" s="168">
        <v>0</v>
      </c>
      <c r="W163" s="168">
        <v>156293.00999999998</v>
      </c>
      <c r="X163" s="168">
        <v>1411993.6398665821</v>
      </c>
      <c r="Y163" s="168">
        <v>0</v>
      </c>
      <c r="Z163" s="164">
        <v>0</v>
      </c>
      <c r="AA163" s="168">
        <v>58421.15147066427</v>
      </c>
      <c r="AB163" s="183">
        <f>SUM(Muut[[#This Row],[Työttömyysaste]:[Koulutustausta]])</f>
        <v>1846217.1285907747</v>
      </c>
      <c r="AD163" s="67"/>
    </row>
    <row r="164" spans="1:30" s="50" customFormat="1">
      <c r="A164" s="95">
        <v>499</v>
      </c>
      <c r="B164" s="160" t="s">
        <v>165</v>
      </c>
      <c r="C164" s="429">
        <v>19536</v>
      </c>
      <c r="D164" s="142">
        <v>483.91666666666669</v>
      </c>
      <c r="E164" s="46">
        <v>9372</v>
      </c>
      <c r="F164" s="345">
        <v>5.1634300754019063E-2</v>
      </c>
      <c r="G164" s="408">
        <v>0.45436181311465329</v>
      </c>
      <c r="H164" s="175">
        <v>3</v>
      </c>
      <c r="I164" s="416">
        <v>13435</v>
      </c>
      <c r="J164" s="422">
        <v>530</v>
      </c>
      <c r="K164" s="279">
        <v>849.17</v>
      </c>
      <c r="L164" s="179">
        <v>23.005994088345091</v>
      </c>
      <c r="M164" s="408">
        <v>0.79315796288192042</v>
      </c>
      <c r="N164" s="175">
        <v>3</v>
      </c>
      <c r="O164" s="431">
        <v>2089</v>
      </c>
      <c r="P164" s="279">
        <v>6398</v>
      </c>
      <c r="Q164" s="15">
        <v>427</v>
      </c>
      <c r="R164" s="167">
        <v>6.6739606126914666E-2</v>
      </c>
      <c r="S164" s="435">
        <v>0.48889170247641184</v>
      </c>
      <c r="T164" s="168">
        <v>601643.23118471319</v>
      </c>
      <c r="U164" s="168">
        <v>393408.15360000008</v>
      </c>
      <c r="V164" s="168">
        <v>3594432.1440000008</v>
      </c>
      <c r="W164" s="168">
        <v>890702.1</v>
      </c>
      <c r="X164" s="168">
        <v>629722.24425067904</v>
      </c>
      <c r="Y164" s="168">
        <v>0</v>
      </c>
      <c r="Z164" s="164">
        <v>605078.85</v>
      </c>
      <c r="AA164" s="168">
        <v>265708.49449429283</v>
      </c>
      <c r="AB164" s="183">
        <f>SUM(Muut[[#This Row],[Työttömyysaste]:[Koulutustausta]])</f>
        <v>6980695.2175296852</v>
      </c>
      <c r="AD164" s="67"/>
    </row>
    <row r="165" spans="1:30" s="50" customFormat="1">
      <c r="A165" s="95">
        <v>500</v>
      </c>
      <c r="B165" s="160" t="s">
        <v>166</v>
      </c>
      <c r="C165" s="429">
        <v>10426</v>
      </c>
      <c r="D165" s="142">
        <v>444</v>
      </c>
      <c r="E165" s="46">
        <v>4881</v>
      </c>
      <c r="F165" s="345">
        <v>9.0964966195451746E-2</v>
      </c>
      <c r="G165" s="408">
        <v>0.80045640914894178</v>
      </c>
      <c r="H165" s="175">
        <v>0</v>
      </c>
      <c r="I165" s="416">
        <v>11</v>
      </c>
      <c r="J165" s="422">
        <v>181</v>
      </c>
      <c r="K165" s="279">
        <v>144.06</v>
      </c>
      <c r="L165" s="179">
        <v>72.372622518395119</v>
      </c>
      <c r="M165" s="408">
        <v>0.25213107899395681</v>
      </c>
      <c r="N165" s="175">
        <v>0</v>
      </c>
      <c r="O165" s="431">
        <v>0</v>
      </c>
      <c r="P165" s="279">
        <v>3608</v>
      </c>
      <c r="Q165" s="15">
        <v>199</v>
      </c>
      <c r="R165" s="167">
        <v>5.5155210643015519E-2</v>
      </c>
      <c r="S165" s="435">
        <v>0.40403182452757364</v>
      </c>
      <c r="T165" s="168">
        <v>565661.95660671382</v>
      </c>
      <c r="U165" s="168">
        <v>0</v>
      </c>
      <c r="V165" s="168">
        <v>0</v>
      </c>
      <c r="W165" s="168">
        <v>304183.17</v>
      </c>
      <c r="X165" s="168">
        <v>106831.12510657798</v>
      </c>
      <c r="Y165" s="168">
        <v>0</v>
      </c>
      <c r="Z165" s="164">
        <v>0</v>
      </c>
      <c r="AA165" s="168">
        <v>117189.96402623111</v>
      </c>
      <c r="AB165" s="183">
        <f>SUM(Muut[[#This Row],[Työttömyysaste]:[Koulutustausta]])</f>
        <v>1093866.2157395228</v>
      </c>
      <c r="AD165" s="67"/>
    </row>
    <row r="166" spans="1:30" s="50" customFormat="1">
      <c r="A166" s="95">
        <v>503</v>
      </c>
      <c r="B166" s="160" t="s">
        <v>167</v>
      </c>
      <c r="C166" s="429">
        <v>7594</v>
      </c>
      <c r="D166" s="142">
        <v>266.41666666666669</v>
      </c>
      <c r="E166" s="46">
        <v>3531</v>
      </c>
      <c r="F166" s="345">
        <v>7.5450769376003021E-2</v>
      </c>
      <c r="G166" s="408">
        <v>0.66393749646949329</v>
      </c>
      <c r="H166" s="175">
        <v>0</v>
      </c>
      <c r="I166" s="416">
        <v>65</v>
      </c>
      <c r="J166" s="422">
        <v>214</v>
      </c>
      <c r="K166" s="279">
        <v>519.82000000000005</v>
      </c>
      <c r="L166" s="179">
        <v>14.608903081836019</v>
      </c>
      <c r="M166" s="408">
        <v>1.2490593785835424</v>
      </c>
      <c r="N166" s="175">
        <v>0</v>
      </c>
      <c r="O166" s="431">
        <v>0</v>
      </c>
      <c r="P166" s="279">
        <v>2247</v>
      </c>
      <c r="Q166" s="15">
        <v>300</v>
      </c>
      <c r="R166" s="167">
        <v>0.13351134846461948</v>
      </c>
      <c r="S166" s="435">
        <v>0.97801881429543291</v>
      </c>
      <c r="T166" s="168">
        <v>341742.78458027291</v>
      </c>
      <c r="U166" s="168">
        <v>0</v>
      </c>
      <c r="V166" s="168">
        <v>0</v>
      </c>
      <c r="W166" s="168">
        <v>359641.98</v>
      </c>
      <c r="X166" s="168">
        <v>385484.90526795341</v>
      </c>
      <c r="Y166" s="168">
        <v>0</v>
      </c>
      <c r="Z166" s="164">
        <v>0</v>
      </c>
      <c r="AA166" s="168">
        <v>206621.22304362978</v>
      </c>
      <c r="AB166" s="183">
        <f>SUM(Muut[[#This Row],[Työttömyysaste]:[Koulutustausta]])</f>
        <v>1293490.8928918559</v>
      </c>
      <c r="AD166" s="67"/>
    </row>
    <row r="167" spans="1:30" s="50" customFormat="1">
      <c r="A167" s="95">
        <v>504</v>
      </c>
      <c r="B167" s="160" t="s">
        <v>168</v>
      </c>
      <c r="C167" s="429">
        <v>1816</v>
      </c>
      <c r="D167" s="142">
        <v>112.33333333333333</v>
      </c>
      <c r="E167" s="46">
        <v>855</v>
      </c>
      <c r="F167" s="345">
        <v>0.13138401559454191</v>
      </c>
      <c r="G167" s="408">
        <v>1.1561283617300344</v>
      </c>
      <c r="H167" s="175">
        <v>1</v>
      </c>
      <c r="I167" s="416">
        <v>172</v>
      </c>
      <c r="J167" s="422">
        <v>62</v>
      </c>
      <c r="K167" s="279">
        <v>200.44</v>
      </c>
      <c r="L167" s="179">
        <v>9.060067850728398</v>
      </c>
      <c r="M167" s="408">
        <v>2.0140453367265092</v>
      </c>
      <c r="N167" s="175">
        <v>0</v>
      </c>
      <c r="O167" s="431">
        <v>0</v>
      </c>
      <c r="P167" s="279">
        <v>537</v>
      </c>
      <c r="Q167" s="15">
        <v>93</v>
      </c>
      <c r="R167" s="167">
        <v>0.17318435754189945</v>
      </c>
      <c r="S167" s="435">
        <v>1.2686379245321597</v>
      </c>
      <c r="T167" s="168">
        <v>142306.0827302401</v>
      </c>
      <c r="U167" s="168">
        <v>36569.881600000008</v>
      </c>
      <c r="V167" s="168">
        <v>46017.29280000001</v>
      </c>
      <c r="W167" s="168">
        <v>104195.34</v>
      </c>
      <c r="X167" s="168">
        <v>148641.05731197065</v>
      </c>
      <c r="Y167" s="168">
        <v>0</v>
      </c>
      <c r="Z167" s="164">
        <v>0</v>
      </c>
      <c r="AA167" s="168">
        <v>64093.00882184018</v>
      </c>
      <c r="AB167" s="183">
        <f>SUM(Muut[[#This Row],[Työttömyysaste]:[Koulutustausta]])</f>
        <v>541822.66326405085</v>
      </c>
      <c r="AD167" s="67"/>
    </row>
    <row r="168" spans="1:30" s="50" customFormat="1">
      <c r="A168" s="95">
        <v>505</v>
      </c>
      <c r="B168" s="160" t="s">
        <v>169</v>
      </c>
      <c r="C168" s="429">
        <v>20837</v>
      </c>
      <c r="D168" s="142">
        <v>772.41666666666663</v>
      </c>
      <c r="E168" s="46">
        <v>10159</v>
      </c>
      <c r="F168" s="345">
        <v>7.603274600518424E-2</v>
      </c>
      <c r="G168" s="408">
        <v>0.6690586650059831</v>
      </c>
      <c r="H168" s="175">
        <v>0</v>
      </c>
      <c r="I168" s="416">
        <v>172</v>
      </c>
      <c r="J168" s="422">
        <v>864</v>
      </c>
      <c r="K168" s="279">
        <v>580.85</v>
      </c>
      <c r="L168" s="179">
        <v>35.873289145218216</v>
      </c>
      <c r="M168" s="408">
        <v>0.50866223421326862</v>
      </c>
      <c r="N168" s="175">
        <v>0</v>
      </c>
      <c r="O168" s="431">
        <v>0</v>
      </c>
      <c r="P168" s="279">
        <v>6815</v>
      </c>
      <c r="Q168" s="15">
        <v>944</v>
      </c>
      <c r="R168" s="167">
        <v>0.13851797505502567</v>
      </c>
      <c r="S168" s="435">
        <v>1.0146941610571851</v>
      </c>
      <c r="T168" s="168">
        <v>944932.86879701714</v>
      </c>
      <c r="U168" s="168">
        <v>0</v>
      </c>
      <c r="V168" s="168">
        <v>0</v>
      </c>
      <c r="W168" s="168">
        <v>1452012.48</v>
      </c>
      <c r="X168" s="168">
        <v>430743.15575562837</v>
      </c>
      <c r="Y168" s="168">
        <v>0</v>
      </c>
      <c r="Z168" s="164">
        <v>0</v>
      </c>
      <c r="AA168" s="168">
        <v>588203.32974844915</v>
      </c>
      <c r="AB168" s="183">
        <f>SUM(Muut[[#This Row],[Työttömyysaste]:[Koulutustausta]])</f>
        <v>3415891.8343010945</v>
      </c>
      <c r="AD168" s="67"/>
    </row>
    <row r="169" spans="1:30" s="50" customFormat="1">
      <c r="A169" s="95">
        <v>507</v>
      </c>
      <c r="B169" s="160" t="s">
        <v>170</v>
      </c>
      <c r="C169" s="429">
        <v>5635</v>
      </c>
      <c r="D169" s="142">
        <v>232.33333333333334</v>
      </c>
      <c r="E169" s="46">
        <v>2209</v>
      </c>
      <c r="F169" s="345">
        <v>0.1051757959861174</v>
      </c>
      <c r="G169" s="408">
        <v>0.92550619766666453</v>
      </c>
      <c r="H169" s="175">
        <v>0</v>
      </c>
      <c r="I169" s="416">
        <v>14</v>
      </c>
      <c r="J169" s="422">
        <v>137</v>
      </c>
      <c r="K169" s="279">
        <v>981.21</v>
      </c>
      <c r="L169" s="179">
        <v>5.7429092650910611</v>
      </c>
      <c r="M169" s="408">
        <v>3.1773769291644833</v>
      </c>
      <c r="N169" s="175">
        <v>0</v>
      </c>
      <c r="O169" s="431">
        <v>0</v>
      </c>
      <c r="P169" s="279">
        <v>1281</v>
      </c>
      <c r="Q169" s="15">
        <v>219</v>
      </c>
      <c r="R169" s="167">
        <v>0.17096018735362997</v>
      </c>
      <c r="S169" s="435">
        <v>1.2523450751576437</v>
      </c>
      <c r="T169" s="168">
        <v>353488.11478866515</v>
      </c>
      <c r="U169" s="168">
        <v>0</v>
      </c>
      <c r="V169" s="168">
        <v>0</v>
      </c>
      <c r="W169" s="168">
        <v>230238.09</v>
      </c>
      <c r="X169" s="168">
        <v>727639.65199101332</v>
      </c>
      <c r="Y169" s="168">
        <v>0</v>
      </c>
      <c r="Z169" s="164">
        <v>0</v>
      </c>
      <c r="AA169" s="168">
        <v>196324.75234864064</v>
      </c>
      <c r="AB169" s="183">
        <f>SUM(Muut[[#This Row],[Työttömyysaste]:[Koulutustausta]])</f>
        <v>1507690.6091283192</v>
      </c>
      <c r="AD169" s="67"/>
    </row>
    <row r="170" spans="1:30" s="50" customFormat="1">
      <c r="A170" s="95">
        <v>508</v>
      </c>
      <c r="B170" s="160" t="s">
        <v>171</v>
      </c>
      <c r="C170" s="429">
        <v>9563</v>
      </c>
      <c r="D170" s="142">
        <v>384.08333333333331</v>
      </c>
      <c r="E170" s="46">
        <v>3878</v>
      </c>
      <c r="F170" s="345">
        <v>9.9041602200446957E-2</v>
      </c>
      <c r="G170" s="408">
        <v>0.87152767235010131</v>
      </c>
      <c r="H170" s="175">
        <v>0</v>
      </c>
      <c r="I170" s="416">
        <v>14</v>
      </c>
      <c r="J170" s="422">
        <v>257</v>
      </c>
      <c r="K170" s="279">
        <v>534.84</v>
      </c>
      <c r="L170" s="179">
        <v>17.880113678857228</v>
      </c>
      <c r="M170" s="408">
        <v>1.0205409055515324</v>
      </c>
      <c r="N170" s="175">
        <v>0</v>
      </c>
      <c r="O170" s="431">
        <v>0</v>
      </c>
      <c r="P170" s="279">
        <v>2430</v>
      </c>
      <c r="Q170" s="15">
        <v>331</v>
      </c>
      <c r="R170" s="167">
        <v>0.13621399176954732</v>
      </c>
      <c r="S170" s="435">
        <v>0.99781665193954505</v>
      </c>
      <c r="T170" s="168">
        <v>564906.92867776286</v>
      </c>
      <c r="U170" s="168">
        <v>0</v>
      </c>
      <c r="V170" s="168">
        <v>0</v>
      </c>
      <c r="W170" s="168">
        <v>431906.49</v>
      </c>
      <c r="X170" s="168">
        <v>396623.34410663735</v>
      </c>
      <c r="Y170" s="168">
        <v>0</v>
      </c>
      <c r="Z170" s="164">
        <v>0</v>
      </c>
      <c r="AA170" s="168">
        <v>265461.79627429077</v>
      </c>
      <c r="AB170" s="183">
        <f>SUM(Muut[[#This Row],[Työttömyysaste]:[Koulutustausta]])</f>
        <v>1658898.5590586909</v>
      </c>
      <c r="AD170" s="67"/>
    </row>
    <row r="171" spans="1:30" s="50" customFormat="1">
      <c r="A171" s="95">
        <v>529</v>
      </c>
      <c r="B171" s="160" t="s">
        <v>172</v>
      </c>
      <c r="C171" s="429">
        <v>19579</v>
      </c>
      <c r="D171" s="142">
        <v>717.5</v>
      </c>
      <c r="E171" s="46">
        <v>8997</v>
      </c>
      <c r="F171" s="345">
        <v>7.9748805157274644E-2</v>
      </c>
      <c r="G171" s="408">
        <v>0.70175854375574376</v>
      </c>
      <c r="H171" s="175">
        <v>0</v>
      </c>
      <c r="I171" s="416">
        <v>271</v>
      </c>
      <c r="J171" s="422">
        <v>619</v>
      </c>
      <c r="K171" s="279">
        <v>312.57</v>
      </c>
      <c r="L171" s="179">
        <v>62.638768915762867</v>
      </c>
      <c r="M171" s="408">
        <v>0.29131139901112257</v>
      </c>
      <c r="N171" s="175">
        <v>3</v>
      </c>
      <c r="O171" s="431">
        <v>4263</v>
      </c>
      <c r="P171" s="279">
        <v>5954</v>
      </c>
      <c r="Q171" s="15">
        <v>596</v>
      </c>
      <c r="R171" s="167">
        <v>0.10010077258985556</v>
      </c>
      <c r="S171" s="435">
        <v>0.73327428749872092</v>
      </c>
      <c r="T171" s="168">
        <v>931278.93520096957</v>
      </c>
      <c r="U171" s="168">
        <v>0</v>
      </c>
      <c r="V171" s="168">
        <v>0</v>
      </c>
      <c r="W171" s="168">
        <v>1040272.83</v>
      </c>
      <c r="X171" s="168">
        <v>231793.73021354357</v>
      </c>
      <c r="Y171" s="168">
        <v>0</v>
      </c>
      <c r="Z171" s="164">
        <v>1234777.95</v>
      </c>
      <c r="AA171" s="168">
        <v>399405.54378876003</v>
      </c>
      <c r="AB171" s="183">
        <f>SUM(Muut[[#This Row],[Työttömyysaste]:[Koulutustausta]])</f>
        <v>3837528.9892032733</v>
      </c>
      <c r="AD171" s="67"/>
    </row>
    <row r="172" spans="1:30" s="50" customFormat="1">
      <c r="A172" s="95">
        <v>531</v>
      </c>
      <c r="B172" s="160" t="s">
        <v>173</v>
      </c>
      <c r="C172" s="429">
        <v>5169</v>
      </c>
      <c r="D172" s="142">
        <v>188.25</v>
      </c>
      <c r="E172" s="46">
        <v>2288</v>
      </c>
      <c r="F172" s="345">
        <v>8.2277097902097904E-2</v>
      </c>
      <c r="G172" s="408">
        <v>0.724006538961394</v>
      </c>
      <c r="H172" s="175">
        <v>0</v>
      </c>
      <c r="I172" s="416">
        <v>24</v>
      </c>
      <c r="J172" s="422">
        <v>95</v>
      </c>
      <c r="K172" s="279">
        <v>182.93</v>
      </c>
      <c r="L172" s="179">
        <v>28.256710217022903</v>
      </c>
      <c r="M172" s="408">
        <v>0.64577182782560394</v>
      </c>
      <c r="N172" s="175">
        <v>0</v>
      </c>
      <c r="O172" s="431">
        <v>0</v>
      </c>
      <c r="P172" s="279">
        <v>1473</v>
      </c>
      <c r="Q172" s="15">
        <v>159</v>
      </c>
      <c r="R172" s="167">
        <v>0.1079429735234216</v>
      </c>
      <c r="S172" s="435">
        <v>0.79072123973698183</v>
      </c>
      <c r="T172" s="168">
        <v>253659.18063664218</v>
      </c>
      <c r="U172" s="168">
        <v>0</v>
      </c>
      <c r="V172" s="168">
        <v>0</v>
      </c>
      <c r="W172" s="168">
        <v>159654.15</v>
      </c>
      <c r="X172" s="168">
        <v>135656.09965116141</v>
      </c>
      <c r="Y172" s="168">
        <v>0</v>
      </c>
      <c r="Z172" s="164">
        <v>0</v>
      </c>
      <c r="AA172" s="168">
        <v>113706.96361373678</v>
      </c>
      <c r="AB172" s="183">
        <f>SUM(Muut[[#This Row],[Työttömyysaste]:[Koulutustausta]])</f>
        <v>662676.39390154032</v>
      </c>
      <c r="AD172" s="67"/>
    </row>
    <row r="173" spans="1:30" s="50" customFormat="1">
      <c r="A173" s="95">
        <v>535</v>
      </c>
      <c r="B173" s="160" t="s">
        <v>174</v>
      </c>
      <c r="C173" s="429">
        <v>10396</v>
      </c>
      <c r="D173" s="142">
        <v>362.66666666666669</v>
      </c>
      <c r="E173" s="46">
        <v>4390</v>
      </c>
      <c r="F173" s="345">
        <v>8.261199696279424E-2</v>
      </c>
      <c r="G173" s="408">
        <v>0.72695352075849984</v>
      </c>
      <c r="H173" s="175">
        <v>0</v>
      </c>
      <c r="I173" s="416">
        <v>5</v>
      </c>
      <c r="J173" s="422">
        <v>107</v>
      </c>
      <c r="K173" s="279">
        <v>527.17999999999995</v>
      </c>
      <c r="L173" s="179">
        <v>19.720019727607269</v>
      </c>
      <c r="M173" s="408">
        <v>0.92532297924832474</v>
      </c>
      <c r="N173" s="175">
        <v>0</v>
      </c>
      <c r="O173" s="431">
        <v>0</v>
      </c>
      <c r="P173" s="279">
        <v>2740</v>
      </c>
      <c r="Q173" s="15">
        <v>272</v>
      </c>
      <c r="R173" s="167">
        <v>9.9270072992700728E-2</v>
      </c>
      <c r="S173" s="435">
        <v>0.72718911313423351</v>
      </c>
      <c r="T173" s="168">
        <v>512241.16858636762</v>
      </c>
      <c r="U173" s="168">
        <v>0</v>
      </c>
      <c r="V173" s="168">
        <v>0</v>
      </c>
      <c r="W173" s="168">
        <v>179820.99</v>
      </c>
      <c r="X173" s="168">
        <v>390942.88861367333</v>
      </c>
      <c r="Y173" s="168">
        <v>0</v>
      </c>
      <c r="Z173" s="164">
        <v>0</v>
      </c>
      <c r="AA173" s="168">
        <v>210315.25012039192</v>
      </c>
      <c r="AB173" s="183">
        <f>SUM(Muut[[#This Row],[Työttömyysaste]:[Koulutustausta]])</f>
        <v>1293320.2973204327</v>
      </c>
      <c r="AD173" s="67"/>
    </row>
    <row r="174" spans="1:30" s="50" customFormat="1">
      <c r="A174" s="95">
        <v>536</v>
      </c>
      <c r="B174" s="160" t="s">
        <v>175</v>
      </c>
      <c r="C174" s="429">
        <v>34884</v>
      </c>
      <c r="D174" s="142">
        <v>1506.6666666666667</v>
      </c>
      <c r="E174" s="46">
        <v>16203</v>
      </c>
      <c r="F174" s="345">
        <v>9.2986895430887284E-2</v>
      </c>
      <c r="G174" s="408">
        <v>0.81824860193525562</v>
      </c>
      <c r="H174" s="175">
        <v>0</v>
      </c>
      <c r="I174" s="416">
        <v>117</v>
      </c>
      <c r="J174" s="422">
        <v>1009</v>
      </c>
      <c r="K174" s="279">
        <v>288.31</v>
      </c>
      <c r="L174" s="179">
        <v>120.99476258194305</v>
      </c>
      <c r="M174" s="408">
        <v>0.15081138237555822</v>
      </c>
      <c r="N174" s="175">
        <v>0</v>
      </c>
      <c r="O174" s="431">
        <v>0</v>
      </c>
      <c r="P174" s="279">
        <v>11864</v>
      </c>
      <c r="Q174" s="15">
        <v>1053</v>
      </c>
      <c r="R174" s="167">
        <v>8.8755900202292654E-2</v>
      </c>
      <c r="S174" s="435">
        <v>0.65016900267899957</v>
      </c>
      <c r="T174" s="168">
        <v>1934697.695103263</v>
      </c>
      <c r="U174" s="168">
        <v>0</v>
      </c>
      <c r="V174" s="168">
        <v>0</v>
      </c>
      <c r="W174" s="168">
        <v>1695695.13</v>
      </c>
      <c r="X174" s="168">
        <v>213803.14923974386</v>
      </c>
      <c r="Y174" s="168">
        <v>0</v>
      </c>
      <c r="Z174" s="164">
        <v>0</v>
      </c>
      <c r="AA174" s="168">
        <v>630971.38451661647</v>
      </c>
      <c r="AB174" s="183">
        <f>SUM(Muut[[#This Row],[Työttömyysaste]:[Koulutustausta]])</f>
        <v>4475167.3588596238</v>
      </c>
      <c r="AD174" s="67"/>
    </row>
    <row r="175" spans="1:30" s="50" customFormat="1">
      <c r="A175" s="95">
        <v>538</v>
      </c>
      <c r="B175" s="160" t="s">
        <v>176</v>
      </c>
      <c r="C175" s="429">
        <v>4689</v>
      </c>
      <c r="D175" s="142">
        <v>136.25</v>
      </c>
      <c r="E175" s="46">
        <v>2319</v>
      </c>
      <c r="F175" s="345">
        <v>5.8753773178094007E-2</v>
      </c>
      <c r="G175" s="408">
        <v>0.51701040817228416</v>
      </c>
      <c r="H175" s="175">
        <v>0</v>
      </c>
      <c r="I175" s="416">
        <v>41</v>
      </c>
      <c r="J175" s="422">
        <v>99</v>
      </c>
      <c r="K175" s="279">
        <v>198.93</v>
      </c>
      <c r="L175" s="179">
        <v>23.571105413964709</v>
      </c>
      <c r="M175" s="408">
        <v>0.77414220015216706</v>
      </c>
      <c r="N175" s="175">
        <v>0</v>
      </c>
      <c r="O175" s="431">
        <v>0</v>
      </c>
      <c r="P175" s="279">
        <v>1571</v>
      </c>
      <c r="Q175" s="15">
        <v>160</v>
      </c>
      <c r="R175" s="167">
        <v>0.10184595798854233</v>
      </c>
      <c r="S175" s="435">
        <v>0.74605840041479754</v>
      </c>
      <c r="T175" s="168">
        <v>164316.46506968679</v>
      </c>
      <c r="U175" s="168">
        <v>0</v>
      </c>
      <c r="V175" s="168">
        <v>0</v>
      </c>
      <c r="W175" s="168">
        <v>166376.43</v>
      </c>
      <c r="X175" s="168">
        <v>147521.28083750911</v>
      </c>
      <c r="Y175" s="168">
        <v>0</v>
      </c>
      <c r="Z175" s="164">
        <v>0</v>
      </c>
      <c r="AA175" s="168">
        <v>97321.811296141503</v>
      </c>
      <c r="AB175" s="183">
        <f>SUM(Muut[[#This Row],[Työttömyysaste]:[Koulutustausta]])</f>
        <v>575535.98720333737</v>
      </c>
      <c r="AD175" s="67"/>
    </row>
    <row r="176" spans="1:30" s="50" customFormat="1">
      <c r="A176" s="95">
        <v>541</v>
      </c>
      <c r="B176" s="160" t="s">
        <v>177</v>
      </c>
      <c r="C176" s="429">
        <v>9423</v>
      </c>
      <c r="D176" s="142">
        <v>524.08333333333337</v>
      </c>
      <c r="E176" s="46">
        <v>3819</v>
      </c>
      <c r="F176" s="345">
        <v>0.13723051409618575</v>
      </c>
      <c r="G176" s="408">
        <v>1.2075752801696578</v>
      </c>
      <c r="H176" s="175">
        <v>0</v>
      </c>
      <c r="I176" s="416">
        <v>7</v>
      </c>
      <c r="J176" s="423">
        <v>221</v>
      </c>
      <c r="K176" s="279">
        <v>2401.37</v>
      </c>
      <c r="L176" s="179">
        <v>3.9240100442663981</v>
      </c>
      <c r="M176" s="408">
        <v>4.6501887608181907</v>
      </c>
      <c r="N176" s="175">
        <v>0</v>
      </c>
      <c r="O176" s="431">
        <v>0</v>
      </c>
      <c r="P176" s="279">
        <v>2227</v>
      </c>
      <c r="Q176" s="15">
        <v>282</v>
      </c>
      <c r="R176" s="167">
        <v>0.12662775033677592</v>
      </c>
      <c r="S176" s="435">
        <v>0.92759397358712503</v>
      </c>
      <c r="T176" s="168">
        <v>771267.39081232215</v>
      </c>
      <c r="U176" s="168">
        <v>0</v>
      </c>
      <c r="V176" s="168">
        <v>0</v>
      </c>
      <c r="W176" s="168">
        <v>371405.97</v>
      </c>
      <c r="X176" s="168">
        <v>1780793.1340912341</v>
      </c>
      <c r="Y176" s="168">
        <v>0</v>
      </c>
      <c r="Z176" s="164">
        <v>0</v>
      </c>
      <c r="AA176" s="168">
        <v>243166.77512476133</v>
      </c>
      <c r="AB176" s="183">
        <f>SUM(Muut[[#This Row],[Työttömyysaste]:[Koulutustausta]])</f>
        <v>3166633.2700283173</v>
      </c>
      <c r="AD176" s="67"/>
    </row>
    <row r="177" spans="1:30" s="50" customFormat="1">
      <c r="A177" s="95">
        <v>543</v>
      </c>
      <c r="B177" s="160" t="s">
        <v>178</v>
      </c>
      <c r="C177" s="429">
        <v>44127</v>
      </c>
      <c r="D177" s="142">
        <v>1989</v>
      </c>
      <c r="E177" s="46">
        <v>21779</v>
      </c>
      <c r="F177" s="345">
        <v>9.1326507185821207E-2</v>
      </c>
      <c r="G177" s="408">
        <v>0.80363782959040586</v>
      </c>
      <c r="H177" s="175">
        <v>0</v>
      </c>
      <c r="I177" s="416">
        <v>542</v>
      </c>
      <c r="J177" s="422">
        <v>2839</v>
      </c>
      <c r="K177" s="279">
        <v>361.9</v>
      </c>
      <c r="L177" s="179">
        <v>121.93147278253662</v>
      </c>
      <c r="M177" s="408">
        <v>0.14965280898172453</v>
      </c>
      <c r="N177" s="175">
        <v>0</v>
      </c>
      <c r="O177" s="431">
        <v>0</v>
      </c>
      <c r="P177" s="279">
        <v>15064</v>
      </c>
      <c r="Q177" s="15">
        <v>2229</v>
      </c>
      <c r="R177" s="167">
        <v>0.14796866702071163</v>
      </c>
      <c r="S177" s="435">
        <v>1.0839238906408162</v>
      </c>
      <c r="T177" s="168">
        <v>2403622.9345994433</v>
      </c>
      <c r="U177" s="168">
        <v>0</v>
      </c>
      <c r="V177" s="168">
        <v>0</v>
      </c>
      <c r="W177" s="168">
        <v>4771138.2299999995</v>
      </c>
      <c r="X177" s="168">
        <v>268375.56695870176</v>
      </c>
      <c r="Y177" s="168">
        <v>0</v>
      </c>
      <c r="Z177" s="164">
        <v>0</v>
      </c>
      <c r="AA177" s="168">
        <v>1330639.210910589</v>
      </c>
      <c r="AB177" s="183">
        <f>SUM(Muut[[#This Row],[Työttömyysaste]:[Koulutustausta]])</f>
        <v>8773775.9424687345</v>
      </c>
      <c r="AD177" s="67"/>
    </row>
    <row r="178" spans="1:30" s="50" customFormat="1">
      <c r="A178" s="95">
        <v>545</v>
      </c>
      <c r="B178" s="160" t="s">
        <v>179</v>
      </c>
      <c r="C178" s="429">
        <v>9562</v>
      </c>
      <c r="D178" s="142">
        <v>149.83333333333334</v>
      </c>
      <c r="E178" s="46">
        <v>4461</v>
      </c>
      <c r="F178" s="345">
        <v>3.3587386983486518E-2</v>
      </c>
      <c r="G178" s="408">
        <v>0.29555597393100325</v>
      </c>
      <c r="H178" s="418">
        <v>3</v>
      </c>
      <c r="I178" s="416">
        <v>7303</v>
      </c>
      <c r="J178" s="422">
        <v>1753</v>
      </c>
      <c r="K178" s="279">
        <v>977.82</v>
      </c>
      <c r="L178" s="179">
        <v>9.7788959113129206</v>
      </c>
      <c r="M178" s="408">
        <v>1.8659966902884633</v>
      </c>
      <c r="N178" s="175">
        <v>3</v>
      </c>
      <c r="O178" s="431">
        <v>93</v>
      </c>
      <c r="P178" s="279">
        <v>2821</v>
      </c>
      <c r="Q178" s="15">
        <v>663</v>
      </c>
      <c r="R178" s="167">
        <v>0.23502304147465439</v>
      </c>
      <c r="S178" s="435">
        <v>1.7216286031000574</v>
      </c>
      <c r="T178" s="168">
        <v>191553.47977652098</v>
      </c>
      <c r="U178" s="168">
        <v>192555.73120000004</v>
      </c>
      <c r="V178" s="168">
        <v>1953862.1472000002</v>
      </c>
      <c r="W178" s="168">
        <v>2946039.21</v>
      </c>
      <c r="X178" s="168">
        <v>725125.71672715596</v>
      </c>
      <c r="Y178" s="168">
        <v>0</v>
      </c>
      <c r="Z178" s="164">
        <v>26937.449999999997</v>
      </c>
      <c r="AA178" s="168">
        <v>457978.75739308528</v>
      </c>
      <c r="AB178" s="183">
        <f>SUM(Muut[[#This Row],[Työttömyysaste]:[Koulutustausta]])</f>
        <v>6494052.4922967628</v>
      </c>
      <c r="AD178" s="67"/>
    </row>
    <row r="179" spans="1:30" s="50" customFormat="1">
      <c r="A179" s="95">
        <v>560</v>
      </c>
      <c r="B179" s="160" t="s">
        <v>180</v>
      </c>
      <c r="C179" s="429">
        <v>15808</v>
      </c>
      <c r="D179" s="142">
        <v>804.83333333333337</v>
      </c>
      <c r="E179" s="46">
        <v>7217</v>
      </c>
      <c r="F179" s="345">
        <v>0.11151909842501502</v>
      </c>
      <c r="G179" s="408">
        <v>0.98132479799985073</v>
      </c>
      <c r="H179" s="175">
        <v>0</v>
      </c>
      <c r="I179" s="416">
        <v>94</v>
      </c>
      <c r="J179" s="422">
        <v>512</v>
      </c>
      <c r="K179" s="279">
        <v>785.26</v>
      </c>
      <c r="L179" s="179">
        <v>20.130912054606117</v>
      </c>
      <c r="M179" s="408">
        <v>0.90643619900024075</v>
      </c>
      <c r="N179" s="175">
        <v>0</v>
      </c>
      <c r="O179" s="431">
        <v>0</v>
      </c>
      <c r="P179" s="279">
        <v>4717</v>
      </c>
      <c r="Q179" s="15">
        <v>742</v>
      </c>
      <c r="R179" s="167">
        <v>0.15730337078651685</v>
      </c>
      <c r="S179" s="435">
        <v>1.1523039647979674</v>
      </c>
      <c r="T179" s="168">
        <v>1051456.3915316595</v>
      </c>
      <c r="U179" s="168">
        <v>0</v>
      </c>
      <c r="V179" s="168">
        <v>0</v>
      </c>
      <c r="W179" s="168">
        <v>860451.83999999997</v>
      </c>
      <c r="X179" s="168">
        <v>582328.26114946161</v>
      </c>
      <c r="Y179" s="168">
        <v>0</v>
      </c>
      <c r="Z179" s="164">
        <v>0</v>
      </c>
      <c r="AA179" s="168">
        <v>506758.57832114078</v>
      </c>
      <c r="AB179" s="183">
        <f>SUM(Muut[[#This Row],[Työttömyysaste]:[Koulutustausta]])</f>
        <v>3000995.0710022622</v>
      </c>
      <c r="AD179" s="67"/>
    </row>
    <row r="180" spans="1:30" s="50" customFormat="1">
      <c r="A180" s="95">
        <v>561</v>
      </c>
      <c r="B180" s="160" t="s">
        <v>181</v>
      </c>
      <c r="C180" s="429">
        <v>1337</v>
      </c>
      <c r="D180" s="142">
        <v>34.416666666666664</v>
      </c>
      <c r="E180" s="46">
        <v>580</v>
      </c>
      <c r="F180" s="345">
        <v>5.9339080459770113E-2</v>
      </c>
      <c r="G180" s="408">
        <v>0.5221608851584737</v>
      </c>
      <c r="H180" s="175">
        <v>0</v>
      </c>
      <c r="I180" s="416">
        <v>6</v>
      </c>
      <c r="J180" s="422">
        <v>110</v>
      </c>
      <c r="K180" s="279">
        <v>117.75</v>
      </c>
      <c r="L180" s="179">
        <v>11.354564755838641</v>
      </c>
      <c r="M180" s="408">
        <v>1.6070530044581666</v>
      </c>
      <c r="N180" s="175">
        <v>0</v>
      </c>
      <c r="O180" s="431">
        <v>0</v>
      </c>
      <c r="P180" s="279">
        <v>392</v>
      </c>
      <c r="Q180" s="15">
        <v>87</v>
      </c>
      <c r="R180" s="167">
        <v>0.22193877551020408</v>
      </c>
      <c r="S180" s="435">
        <v>1.6257816325493188</v>
      </c>
      <c r="T180" s="168">
        <v>47319.190632307284</v>
      </c>
      <c r="U180" s="168">
        <v>0</v>
      </c>
      <c r="V180" s="168">
        <v>0</v>
      </c>
      <c r="W180" s="168">
        <v>184862.69999999998</v>
      </c>
      <c r="X180" s="168">
        <v>87320.3177932775</v>
      </c>
      <c r="Y180" s="168">
        <v>0</v>
      </c>
      <c r="Z180" s="164">
        <v>0</v>
      </c>
      <c r="AA180" s="168">
        <v>60471.500588426978</v>
      </c>
      <c r="AB180" s="183">
        <f>SUM(Muut[[#This Row],[Työttömyysaste]:[Koulutustausta]])</f>
        <v>379973.70901401178</v>
      </c>
      <c r="AD180" s="67"/>
    </row>
    <row r="181" spans="1:30" s="50" customFormat="1">
      <c r="A181" s="95">
        <v>562</v>
      </c>
      <c r="B181" s="160" t="s">
        <v>182</v>
      </c>
      <c r="C181" s="429">
        <v>8978</v>
      </c>
      <c r="D181" s="142">
        <v>391.08333333333331</v>
      </c>
      <c r="E181" s="46">
        <v>3883</v>
      </c>
      <c r="F181" s="345">
        <v>0.1007167997252983</v>
      </c>
      <c r="G181" s="408">
        <v>0.8862687606112295</v>
      </c>
      <c r="H181" s="175">
        <v>0</v>
      </c>
      <c r="I181" s="416">
        <v>11</v>
      </c>
      <c r="J181" s="422">
        <v>155</v>
      </c>
      <c r="K181" s="279">
        <v>799.63</v>
      </c>
      <c r="L181" s="179">
        <v>11.227692807923665</v>
      </c>
      <c r="M181" s="408">
        <v>1.6252125630216439</v>
      </c>
      <c r="N181" s="175">
        <v>0</v>
      </c>
      <c r="O181" s="431">
        <v>0</v>
      </c>
      <c r="P181" s="279">
        <v>2509</v>
      </c>
      <c r="Q181" s="15">
        <v>262</v>
      </c>
      <c r="R181" s="167">
        <v>0.10442407333599044</v>
      </c>
      <c r="S181" s="435">
        <v>0.76494402582585563</v>
      </c>
      <c r="T181" s="168">
        <v>539320.10082298913</v>
      </c>
      <c r="U181" s="168">
        <v>0</v>
      </c>
      <c r="V181" s="168">
        <v>0</v>
      </c>
      <c r="W181" s="168">
        <v>260488.34999999998</v>
      </c>
      <c r="X181" s="168">
        <v>592984.6770024501</v>
      </c>
      <c r="Y181" s="168">
        <v>0</v>
      </c>
      <c r="Z181" s="164">
        <v>0</v>
      </c>
      <c r="AA181" s="168">
        <v>191058.50884471126</v>
      </c>
      <c r="AB181" s="183">
        <f>SUM(Muut[[#This Row],[Työttömyysaste]:[Koulutustausta]])</f>
        <v>1583851.6366701506</v>
      </c>
      <c r="AD181" s="67"/>
    </row>
    <row r="182" spans="1:30" s="50" customFormat="1">
      <c r="A182" s="95">
        <v>563</v>
      </c>
      <c r="B182" s="160" t="s">
        <v>183</v>
      </c>
      <c r="C182" s="429">
        <v>7102</v>
      </c>
      <c r="D182" s="142">
        <v>294.58333333333331</v>
      </c>
      <c r="E182" s="46">
        <v>3029</v>
      </c>
      <c r="F182" s="345">
        <v>9.7254319357323649E-2</v>
      </c>
      <c r="G182" s="408">
        <v>0.8558002767760069</v>
      </c>
      <c r="H182" s="175">
        <v>0</v>
      </c>
      <c r="I182" s="416">
        <v>10</v>
      </c>
      <c r="J182" s="422">
        <v>106</v>
      </c>
      <c r="K182" s="279">
        <v>587.84</v>
      </c>
      <c r="L182" s="179">
        <v>12.081518780620577</v>
      </c>
      <c r="M182" s="408">
        <v>1.5103554227350218</v>
      </c>
      <c r="N182" s="175">
        <v>0</v>
      </c>
      <c r="O182" s="431">
        <v>0</v>
      </c>
      <c r="P182" s="279">
        <v>1829</v>
      </c>
      <c r="Q182" s="15">
        <v>189</v>
      </c>
      <c r="R182" s="167">
        <v>0.10333515582285402</v>
      </c>
      <c r="S182" s="435">
        <v>0.75696731203103218</v>
      </c>
      <c r="T182" s="168">
        <v>411959.62588065176</v>
      </c>
      <c r="U182" s="168">
        <v>0</v>
      </c>
      <c r="V182" s="168">
        <v>0</v>
      </c>
      <c r="W182" s="168">
        <v>178140.41999999998</v>
      </c>
      <c r="X182" s="168">
        <v>435926.75678641407</v>
      </c>
      <c r="Y182" s="168">
        <v>0</v>
      </c>
      <c r="Z182" s="164">
        <v>0</v>
      </c>
      <c r="AA182" s="168">
        <v>149559.81506823495</v>
      </c>
      <c r="AB182" s="183">
        <f>SUM(Muut[[#This Row],[Työttömyysaste]:[Koulutustausta]])</f>
        <v>1175586.6177353009</v>
      </c>
      <c r="AD182" s="67"/>
    </row>
    <row r="183" spans="1:30" s="50" customFormat="1">
      <c r="A183" s="95">
        <v>564</v>
      </c>
      <c r="B183" s="160" t="s">
        <v>184</v>
      </c>
      <c r="C183" s="429">
        <v>209551</v>
      </c>
      <c r="D183" s="142">
        <v>12950.583333333334</v>
      </c>
      <c r="E183" s="46">
        <v>99971</v>
      </c>
      <c r="F183" s="345">
        <v>0.12954340091960001</v>
      </c>
      <c r="G183" s="408">
        <v>1.1399316667280799</v>
      </c>
      <c r="H183" s="175">
        <v>0</v>
      </c>
      <c r="I183" s="416">
        <v>474</v>
      </c>
      <c r="J183" s="422">
        <v>10036</v>
      </c>
      <c r="K183" s="279">
        <v>2972.45</v>
      </c>
      <c r="L183" s="179">
        <v>70.497737556561091</v>
      </c>
      <c r="M183" s="408">
        <v>0.25883649656905972</v>
      </c>
      <c r="N183" s="175">
        <v>0</v>
      </c>
      <c r="O183" s="431">
        <v>0</v>
      </c>
      <c r="P183" s="279">
        <v>67119</v>
      </c>
      <c r="Q183" s="15">
        <v>5756</v>
      </c>
      <c r="R183" s="167">
        <v>8.5758131080618014E-2</v>
      </c>
      <c r="S183" s="435">
        <v>0.62820926191068105</v>
      </c>
      <c r="T183" s="168">
        <v>16190867.566675641</v>
      </c>
      <c r="U183" s="168">
        <v>0</v>
      </c>
      <c r="V183" s="168">
        <v>0</v>
      </c>
      <c r="W183" s="168">
        <v>16866200.52</v>
      </c>
      <c r="X183" s="168">
        <v>2204291.1135849487</v>
      </c>
      <c r="Y183" s="168">
        <v>0</v>
      </c>
      <c r="Z183" s="164">
        <v>0</v>
      </c>
      <c r="AA183" s="168">
        <v>3662277.0749663874</v>
      </c>
      <c r="AB183" s="183">
        <f>SUM(Muut[[#This Row],[Työttömyysaste]:[Koulutustausta]])</f>
        <v>38923636.275226973</v>
      </c>
      <c r="AD183" s="67"/>
    </row>
    <row r="184" spans="1:30" s="50" customFormat="1">
      <c r="A184" s="95">
        <v>576</v>
      </c>
      <c r="B184" s="160" t="s">
        <v>185</v>
      </c>
      <c r="C184" s="429">
        <v>2813</v>
      </c>
      <c r="D184" s="142">
        <v>129.58333333333334</v>
      </c>
      <c r="E184" s="46">
        <v>1085</v>
      </c>
      <c r="F184" s="345">
        <v>0.11943164362519203</v>
      </c>
      <c r="G184" s="408">
        <v>1.0509521257839738</v>
      </c>
      <c r="H184" s="175">
        <v>0</v>
      </c>
      <c r="I184" s="416">
        <v>10</v>
      </c>
      <c r="J184" s="422">
        <v>50</v>
      </c>
      <c r="K184" s="279">
        <v>523.09</v>
      </c>
      <c r="L184" s="179">
        <v>5.3776596761551545</v>
      </c>
      <c r="M184" s="408">
        <v>3.3931837460996719</v>
      </c>
      <c r="N184" s="175">
        <v>0</v>
      </c>
      <c r="O184" s="431">
        <v>0</v>
      </c>
      <c r="P184" s="279">
        <v>592</v>
      </c>
      <c r="Q184" s="15">
        <v>97</v>
      </c>
      <c r="R184" s="167">
        <v>0.16385135135135134</v>
      </c>
      <c r="S184" s="435">
        <v>1.2002702857264542</v>
      </c>
      <c r="T184" s="168">
        <v>200379.934195899</v>
      </c>
      <c r="U184" s="168">
        <v>0</v>
      </c>
      <c r="V184" s="168">
        <v>0</v>
      </c>
      <c r="W184" s="168">
        <v>84028.5</v>
      </c>
      <c r="X184" s="168">
        <v>387909.85167291324</v>
      </c>
      <c r="Y184" s="168">
        <v>0</v>
      </c>
      <c r="Z184" s="164">
        <v>0</v>
      </c>
      <c r="AA184" s="168">
        <v>93930.343928483708</v>
      </c>
      <c r="AB184" s="183">
        <f>SUM(Muut[[#This Row],[Työttömyysaste]:[Koulutustausta]])</f>
        <v>766248.6297972959</v>
      </c>
      <c r="AD184" s="67"/>
    </row>
    <row r="185" spans="1:30" s="50" customFormat="1">
      <c r="A185" s="95">
        <v>577</v>
      </c>
      <c r="B185" s="160" t="s">
        <v>186</v>
      </c>
      <c r="C185" s="429">
        <v>11041</v>
      </c>
      <c r="D185" s="142">
        <v>308.16666666666669</v>
      </c>
      <c r="E185" s="46">
        <v>5069</v>
      </c>
      <c r="F185" s="345">
        <v>6.079437101334912E-2</v>
      </c>
      <c r="G185" s="408">
        <v>0.53496687739380611</v>
      </c>
      <c r="H185" s="175">
        <v>0</v>
      </c>
      <c r="I185" s="416">
        <v>117</v>
      </c>
      <c r="J185" s="422">
        <v>347</v>
      </c>
      <c r="K185" s="279">
        <v>238.51</v>
      </c>
      <c r="L185" s="179">
        <v>46.291560102301794</v>
      </c>
      <c r="M185" s="408">
        <v>0.39418389367002488</v>
      </c>
      <c r="N185" s="175">
        <v>0</v>
      </c>
      <c r="O185" s="431">
        <v>0</v>
      </c>
      <c r="P185" s="279">
        <v>3641</v>
      </c>
      <c r="Q185" s="15">
        <v>346</v>
      </c>
      <c r="R185" s="167">
        <v>9.5028838231255144E-2</v>
      </c>
      <c r="S185" s="435">
        <v>0.69612053776412697</v>
      </c>
      <c r="T185" s="168">
        <v>400347.26670021378</v>
      </c>
      <c r="U185" s="168">
        <v>0</v>
      </c>
      <c r="V185" s="168">
        <v>0</v>
      </c>
      <c r="W185" s="168">
        <v>583157.78999999992</v>
      </c>
      <c r="X185" s="168">
        <v>176872.77279723666</v>
      </c>
      <c r="Y185" s="168">
        <v>0</v>
      </c>
      <c r="Z185" s="164">
        <v>0</v>
      </c>
      <c r="AA185" s="168">
        <v>213820.81597436266</v>
      </c>
      <c r="AB185" s="183">
        <f>SUM(Muut[[#This Row],[Työttömyysaste]:[Koulutustausta]])</f>
        <v>1374198.6454718129</v>
      </c>
      <c r="AD185" s="67"/>
    </row>
    <row r="186" spans="1:30" s="50" customFormat="1">
      <c r="A186" s="95">
        <v>578</v>
      </c>
      <c r="B186" s="160" t="s">
        <v>187</v>
      </c>
      <c r="C186" s="429">
        <v>3183</v>
      </c>
      <c r="D186" s="142">
        <v>171.41666666666666</v>
      </c>
      <c r="E186" s="46">
        <v>1270</v>
      </c>
      <c r="F186" s="345">
        <v>0.13497375328083988</v>
      </c>
      <c r="G186" s="408">
        <v>1.1877166605921119</v>
      </c>
      <c r="H186" s="175">
        <v>0</v>
      </c>
      <c r="I186" s="416">
        <v>2</v>
      </c>
      <c r="J186" s="422">
        <v>33</v>
      </c>
      <c r="K186" s="279">
        <v>918.79</v>
      </c>
      <c r="L186" s="179">
        <v>3.4643389675551544</v>
      </c>
      <c r="M186" s="408">
        <v>5.2672061181307566</v>
      </c>
      <c r="N186" s="175">
        <v>0</v>
      </c>
      <c r="O186" s="431">
        <v>0</v>
      </c>
      <c r="P186" s="279">
        <v>758</v>
      </c>
      <c r="Q186" s="15">
        <v>75</v>
      </c>
      <c r="R186" s="167">
        <v>9.894459102902374E-2</v>
      </c>
      <c r="S186" s="435">
        <v>0.72480484027765102</v>
      </c>
      <c r="T186" s="168">
        <v>256242.43441645283</v>
      </c>
      <c r="U186" s="168">
        <v>0</v>
      </c>
      <c r="V186" s="168">
        <v>0</v>
      </c>
      <c r="W186" s="168">
        <v>55458.81</v>
      </c>
      <c r="X186" s="168">
        <v>681350.61388777441</v>
      </c>
      <c r="Y186" s="168">
        <v>0</v>
      </c>
      <c r="Z186" s="164">
        <v>0</v>
      </c>
      <c r="AA186" s="168">
        <v>64182.2368997167</v>
      </c>
      <c r="AB186" s="183">
        <f>SUM(Muut[[#This Row],[Työttömyysaste]:[Koulutustausta]])</f>
        <v>1057234.095203944</v>
      </c>
      <c r="AD186" s="67"/>
    </row>
    <row r="187" spans="1:30" s="50" customFormat="1">
      <c r="A187" s="95">
        <v>580</v>
      </c>
      <c r="B187" s="160" t="s">
        <v>188</v>
      </c>
      <c r="C187" s="429">
        <v>4567</v>
      </c>
      <c r="D187" s="142">
        <v>182.16666666666666</v>
      </c>
      <c r="E187" s="46">
        <v>1821</v>
      </c>
      <c r="F187" s="345">
        <v>0.10003660992128867</v>
      </c>
      <c r="G187" s="408">
        <v>0.88028335424184312</v>
      </c>
      <c r="H187" s="175">
        <v>0</v>
      </c>
      <c r="I187" s="416">
        <v>8</v>
      </c>
      <c r="J187" s="422">
        <v>110</v>
      </c>
      <c r="K187" s="279">
        <v>591.91</v>
      </c>
      <c r="L187" s="179">
        <v>7.7157000219627987</v>
      </c>
      <c r="M187" s="408">
        <v>2.3649684867534986</v>
      </c>
      <c r="N187" s="175">
        <v>3</v>
      </c>
      <c r="O187" s="431">
        <v>184</v>
      </c>
      <c r="P187" s="279">
        <v>1010</v>
      </c>
      <c r="Q187" s="15">
        <v>151</v>
      </c>
      <c r="R187" s="167">
        <v>0.1495049504950495</v>
      </c>
      <c r="S187" s="435">
        <v>1.0951777215643483</v>
      </c>
      <c r="T187" s="168">
        <v>272492.82146258891</v>
      </c>
      <c r="U187" s="168">
        <v>0</v>
      </c>
      <c r="V187" s="168">
        <v>0</v>
      </c>
      <c r="W187" s="168">
        <v>184862.69999999998</v>
      </c>
      <c r="X187" s="168">
        <v>438944.9622506912</v>
      </c>
      <c r="Y187" s="168">
        <v>0</v>
      </c>
      <c r="Z187" s="164">
        <v>53295.6</v>
      </c>
      <c r="AA187" s="168">
        <v>139146.64452497341</v>
      </c>
      <c r="AB187" s="183">
        <f>SUM(Muut[[#This Row],[Työttömyysaste]:[Koulutustausta]])</f>
        <v>1088742.7282382536</v>
      </c>
      <c r="AD187" s="67"/>
    </row>
    <row r="188" spans="1:30" s="50" customFormat="1">
      <c r="A188" s="95">
        <v>581</v>
      </c>
      <c r="B188" s="160" t="s">
        <v>189</v>
      </c>
      <c r="C188" s="429">
        <v>6286</v>
      </c>
      <c r="D188" s="142">
        <v>256.91666666666669</v>
      </c>
      <c r="E188" s="46">
        <v>2572</v>
      </c>
      <c r="F188" s="345">
        <v>9.98898392949715E-2</v>
      </c>
      <c r="G188" s="408">
        <v>0.87899182967558376</v>
      </c>
      <c r="H188" s="175">
        <v>0</v>
      </c>
      <c r="I188" s="416">
        <v>10</v>
      </c>
      <c r="J188" s="422">
        <v>138</v>
      </c>
      <c r="K188" s="279">
        <v>853.19</v>
      </c>
      <c r="L188" s="179">
        <v>7.3676437839168294</v>
      </c>
      <c r="M188" s="408">
        <v>2.476692405381808</v>
      </c>
      <c r="N188" s="175">
        <v>0</v>
      </c>
      <c r="O188" s="431">
        <v>0</v>
      </c>
      <c r="P188" s="279">
        <v>1549</v>
      </c>
      <c r="Q188" s="15">
        <v>252</v>
      </c>
      <c r="R188" s="167">
        <v>0.16268560361523562</v>
      </c>
      <c r="S188" s="435">
        <v>1.1917307628188145</v>
      </c>
      <c r="T188" s="168">
        <v>374507.72423007397</v>
      </c>
      <c r="U188" s="168">
        <v>0</v>
      </c>
      <c r="V188" s="168">
        <v>0</v>
      </c>
      <c r="W188" s="168">
        <v>231918.66</v>
      </c>
      <c r="X188" s="168">
        <v>632703.371023749</v>
      </c>
      <c r="Y188" s="168">
        <v>0</v>
      </c>
      <c r="Z188" s="164">
        <v>0</v>
      </c>
      <c r="AA188" s="168">
        <v>208405.72857869967</v>
      </c>
      <c r="AB188" s="183">
        <f>SUM(Muut[[#This Row],[Työttömyysaste]:[Koulutustausta]])</f>
        <v>1447535.4838325228</v>
      </c>
      <c r="AD188" s="67"/>
    </row>
    <row r="189" spans="1:30" s="50" customFormat="1">
      <c r="A189" s="95">
        <v>583</v>
      </c>
      <c r="B189" s="160" t="s">
        <v>190</v>
      </c>
      <c r="C189" s="429">
        <v>924</v>
      </c>
      <c r="D189" s="142">
        <v>58.666666666666664</v>
      </c>
      <c r="E189" s="46">
        <v>394</v>
      </c>
      <c r="F189" s="345">
        <v>0.14890016920473773</v>
      </c>
      <c r="G189" s="408">
        <v>1.3102637174316196</v>
      </c>
      <c r="H189" s="175">
        <v>0</v>
      </c>
      <c r="I189" s="416">
        <v>4</v>
      </c>
      <c r="J189" s="422">
        <v>8</v>
      </c>
      <c r="K189" s="279">
        <v>1836.4</v>
      </c>
      <c r="L189" s="179">
        <v>0.50315835329993464</v>
      </c>
      <c r="M189" s="408">
        <v>20</v>
      </c>
      <c r="N189" s="175">
        <v>0</v>
      </c>
      <c r="O189" s="431">
        <v>0</v>
      </c>
      <c r="P189" s="279">
        <v>231</v>
      </c>
      <c r="Q189" s="15">
        <v>29</v>
      </c>
      <c r="R189" s="167">
        <v>0.12554112554112554</v>
      </c>
      <c r="S189" s="435">
        <v>0.9196340547753723</v>
      </c>
      <c r="T189" s="168">
        <v>82060.13948518403</v>
      </c>
      <c r="U189" s="168">
        <v>0</v>
      </c>
      <c r="V189" s="168">
        <v>0</v>
      </c>
      <c r="W189" s="168">
        <v>13444.56</v>
      </c>
      <c r="X189" s="168">
        <v>751027.19999999995</v>
      </c>
      <c r="Y189" s="168">
        <v>0</v>
      </c>
      <c r="Z189" s="164">
        <v>0</v>
      </c>
      <c r="AA189" s="168">
        <v>23639.818729158193</v>
      </c>
      <c r="AB189" s="183">
        <f>SUM(Muut[[#This Row],[Työttömyysaste]:[Koulutustausta]])</f>
        <v>870171.71821434214</v>
      </c>
      <c r="AD189" s="67"/>
    </row>
    <row r="190" spans="1:30" s="50" customFormat="1">
      <c r="A190" s="95">
        <v>584</v>
      </c>
      <c r="B190" s="160" t="s">
        <v>191</v>
      </c>
      <c r="C190" s="429">
        <v>2676</v>
      </c>
      <c r="D190" s="142">
        <v>83.333333333333329</v>
      </c>
      <c r="E190" s="46">
        <v>1000</v>
      </c>
      <c r="F190" s="345">
        <v>8.3333333333333329E-2</v>
      </c>
      <c r="G190" s="408">
        <v>0.73330100094894612</v>
      </c>
      <c r="H190" s="175">
        <v>0</v>
      </c>
      <c r="I190" s="416">
        <v>13</v>
      </c>
      <c r="J190" s="422">
        <v>25</v>
      </c>
      <c r="K190" s="279">
        <v>747.87</v>
      </c>
      <c r="L190" s="179">
        <v>3.5781619800232662</v>
      </c>
      <c r="M190" s="408">
        <v>5.0996538186531861</v>
      </c>
      <c r="N190" s="175">
        <v>0</v>
      </c>
      <c r="O190" s="431">
        <v>0</v>
      </c>
      <c r="P190" s="279">
        <v>606</v>
      </c>
      <c r="Q190" s="15">
        <v>109</v>
      </c>
      <c r="R190" s="167">
        <v>0.17986798679867988</v>
      </c>
      <c r="S190" s="435">
        <v>1.3175979210873507</v>
      </c>
      <c r="T190" s="168">
        <v>133005.60757539916</v>
      </c>
      <c r="U190" s="168">
        <v>0</v>
      </c>
      <c r="V190" s="168">
        <v>0</v>
      </c>
      <c r="W190" s="168">
        <v>42014.25</v>
      </c>
      <c r="X190" s="168">
        <v>554600.81586461526</v>
      </c>
      <c r="Y190" s="168">
        <v>0</v>
      </c>
      <c r="Z190" s="164">
        <v>0</v>
      </c>
      <c r="AA190" s="168">
        <v>98090.31646460366</v>
      </c>
      <c r="AB190" s="183">
        <f>SUM(Muut[[#This Row],[Työttömyysaste]:[Koulutustausta]])</f>
        <v>827710.98990461812</v>
      </c>
      <c r="AD190" s="67"/>
    </row>
    <row r="191" spans="1:30" s="50" customFormat="1">
      <c r="A191" s="95">
        <v>588</v>
      </c>
      <c r="B191" s="160" t="s">
        <v>192</v>
      </c>
      <c r="C191" s="429">
        <v>1644</v>
      </c>
      <c r="D191" s="142">
        <v>68.916666666666671</v>
      </c>
      <c r="E191" s="46">
        <v>673</v>
      </c>
      <c r="F191" s="345">
        <v>0.10240217929668154</v>
      </c>
      <c r="G191" s="408">
        <v>0.90109944693132027</v>
      </c>
      <c r="H191" s="175">
        <v>0</v>
      </c>
      <c r="I191" s="416">
        <v>4</v>
      </c>
      <c r="J191" s="422">
        <v>32</v>
      </c>
      <c r="K191" s="279">
        <v>374.43</v>
      </c>
      <c r="L191" s="179">
        <v>4.3906738242128034</v>
      </c>
      <c r="M191" s="408">
        <v>4.1559423759875491</v>
      </c>
      <c r="N191" s="175">
        <v>0</v>
      </c>
      <c r="O191" s="431">
        <v>0</v>
      </c>
      <c r="P191" s="279">
        <v>373</v>
      </c>
      <c r="Q191" s="15">
        <v>65</v>
      </c>
      <c r="R191" s="167">
        <v>0.17426273458445041</v>
      </c>
      <c r="S191" s="435">
        <v>1.2765374255756878</v>
      </c>
      <c r="T191" s="168">
        <v>100409.79972338004</v>
      </c>
      <c r="U191" s="168">
        <v>0</v>
      </c>
      <c r="V191" s="168">
        <v>0</v>
      </c>
      <c r="W191" s="168">
        <v>53778.239999999998</v>
      </c>
      <c r="X191" s="168">
        <v>277667.48697526031</v>
      </c>
      <c r="Y191" s="168">
        <v>0</v>
      </c>
      <c r="Z191" s="164">
        <v>0</v>
      </c>
      <c r="AA191" s="168">
        <v>58383.817819123702</v>
      </c>
      <c r="AB191" s="183">
        <f>SUM(Muut[[#This Row],[Työttömyysaste]:[Koulutustausta]])</f>
        <v>490239.344517764</v>
      </c>
      <c r="AD191" s="67"/>
    </row>
    <row r="192" spans="1:30" s="50" customFormat="1">
      <c r="A192" s="95">
        <v>592</v>
      </c>
      <c r="B192" s="160" t="s">
        <v>193</v>
      </c>
      <c r="C192" s="429">
        <v>3678</v>
      </c>
      <c r="D192" s="142">
        <v>202.41666666666666</v>
      </c>
      <c r="E192" s="46">
        <v>1729</v>
      </c>
      <c r="F192" s="345">
        <v>0.1170715249662618</v>
      </c>
      <c r="G192" s="408">
        <v>1.0301839972845519</v>
      </c>
      <c r="H192" s="175">
        <v>0</v>
      </c>
      <c r="I192" s="416">
        <v>6</v>
      </c>
      <c r="J192" s="422">
        <v>55</v>
      </c>
      <c r="K192" s="279">
        <v>456.42</v>
      </c>
      <c r="L192" s="179">
        <v>8.0583672932825028</v>
      </c>
      <c r="M192" s="408">
        <v>2.2644025447185081</v>
      </c>
      <c r="N192" s="175">
        <v>0</v>
      </c>
      <c r="O192" s="431">
        <v>0</v>
      </c>
      <c r="P192" s="279">
        <v>1104</v>
      </c>
      <c r="Q192" s="15">
        <v>112</v>
      </c>
      <c r="R192" s="167">
        <v>0.10144927536231885</v>
      </c>
      <c r="S192" s="435">
        <v>0.74315255700738481</v>
      </c>
      <c r="T192" s="168">
        <v>256819.55477361279</v>
      </c>
      <c r="U192" s="168">
        <v>0</v>
      </c>
      <c r="V192" s="168">
        <v>0</v>
      </c>
      <c r="W192" s="168">
        <v>92431.349999999991</v>
      </c>
      <c r="X192" s="168">
        <v>338469.1248170507</v>
      </c>
      <c r="Y192" s="168">
        <v>0</v>
      </c>
      <c r="Z192" s="164">
        <v>0</v>
      </c>
      <c r="AA192" s="168">
        <v>76040.826212007349</v>
      </c>
      <c r="AB192" s="183">
        <f>SUM(Muut[[#This Row],[Työttömyysaste]:[Koulutustausta]])</f>
        <v>763760.85580267082</v>
      </c>
      <c r="AD192" s="67"/>
    </row>
    <row r="193" spans="1:30" s="50" customFormat="1">
      <c r="A193" s="95">
        <v>593</v>
      </c>
      <c r="B193" s="160" t="s">
        <v>194</v>
      </c>
      <c r="C193" s="429">
        <v>17253</v>
      </c>
      <c r="D193" s="142">
        <v>672.5</v>
      </c>
      <c r="E193" s="46">
        <v>7274</v>
      </c>
      <c r="F193" s="345">
        <v>9.2452570800109976E-2</v>
      </c>
      <c r="G193" s="408">
        <v>0.8135467524962875</v>
      </c>
      <c r="H193" s="175">
        <v>0</v>
      </c>
      <c r="I193" s="416">
        <v>19</v>
      </c>
      <c r="J193" s="422">
        <v>480</v>
      </c>
      <c r="K193" s="279">
        <v>1569.03</v>
      </c>
      <c r="L193" s="179">
        <v>10.995965660312423</v>
      </c>
      <c r="M193" s="408">
        <v>1.6594620216981326</v>
      </c>
      <c r="N193" s="175">
        <v>0</v>
      </c>
      <c r="O193" s="431">
        <v>0</v>
      </c>
      <c r="P193" s="279">
        <v>4329</v>
      </c>
      <c r="Q193" s="15">
        <v>574</v>
      </c>
      <c r="R193" s="167">
        <v>0.13259413259413261</v>
      </c>
      <c r="S193" s="435">
        <v>0.97129987700341502</v>
      </c>
      <c r="T193" s="168">
        <v>951368.35734907445</v>
      </c>
      <c r="U193" s="168">
        <v>0</v>
      </c>
      <c r="V193" s="168">
        <v>0</v>
      </c>
      <c r="W193" s="168">
        <v>806673.6</v>
      </c>
      <c r="X193" s="168">
        <v>1163551.5773009444</v>
      </c>
      <c r="Y193" s="168">
        <v>0</v>
      </c>
      <c r="Z193" s="164">
        <v>0</v>
      </c>
      <c r="AA193" s="168">
        <v>466203.01916228858</v>
      </c>
      <c r="AB193" s="183">
        <f>SUM(Muut[[#This Row],[Työttömyysaste]:[Koulutustausta]])</f>
        <v>3387796.5538123073</v>
      </c>
      <c r="AD193" s="67"/>
    </row>
    <row r="194" spans="1:30" s="50" customFormat="1">
      <c r="A194" s="95">
        <v>595</v>
      </c>
      <c r="B194" s="160" t="s">
        <v>195</v>
      </c>
      <c r="C194" s="429">
        <v>4269</v>
      </c>
      <c r="D194" s="142">
        <v>143.5</v>
      </c>
      <c r="E194" s="46">
        <v>1551</v>
      </c>
      <c r="F194" s="345">
        <v>9.2520954223081889E-2</v>
      </c>
      <c r="G194" s="408">
        <v>0.8141485000864509</v>
      </c>
      <c r="H194" s="175">
        <v>0</v>
      </c>
      <c r="I194" s="416">
        <v>9</v>
      </c>
      <c r="J194" s="422">
        <v>80</v>
      </c>
      <c r="K194" s="279">
        <v>1153.23</v>
      </c>
      <c r="L194" s="179">
        <v>3.7017767487838507</v>
      </c>
      <c r="M194" s="408">
        <v>4.9293592357183975</v>
      </c>
      <c r="N194" s="175">
        <v>0</v>
      </c>
      <c r="O194" s="431">
        <v>0</v>
      </c>
      <c r="P194" s="279">
        <v>908</v>
      </c>
      <c r="Q194" s="15">
        <v>131</v>
      </c>
      <c r="R194" s="167">
        <v>0.14427312775330398</v>
      </c>
      <c r="S194" s="435">
        <v>1.0568527317164493</v>
      </c>
      <c r="T194" s="168">
        <v>235576.16439878481</v>
      </c>
      <c r="U194" s="168">
        <v>0</v>
      </c>
      <c r="V194" s="168">
        <v>0</v>
      </c>
      <c r="W194" s="168">
        <v>134445.6</v>
      </c>
      <c r="X194" s="168">
        <v>855205.18122073391</v>
      </c>
      <c r="Y194" s="168">
        <v>0</v>
      </c>
      <c r="Z194" s="164">
        <v>0</v>
      </c>
      <c r="AA194" s="168">
        <v>125515.61395142507</v>
      </c>
      <c r="AB194" s="183">
        <f>SUM(Muut[[#This Row],[Työttömyysaste]:[Koulutustausta]])</f>
        <v>1350742.5595709439</v>
      </c>
      <c r="AD194" s="67"/>
    </row>
    <row r="195" spans="1:30" s="50" customFormat="1">
      <c r="A195" s="95">
        <v>598</v>
      </c>
      <c r="B195" s="160" t="s">
        <v>196</v>
      </c>
      <c r="C195" s="429">
        <v>19097</v>
      </c>
      <c r="D195" s="142">
        <v>678.41666666666663</v>
      </c>
      <c r="E195" s="46">
        <v>8687</v>
      </c>
      <c r="F195" s="345">
        <v>7.8095621810367985E-2</v>
      </c>
      <c r="G195" s="408">
        <v>0.68721117171927837</v>
      </c>
      <c r="H195" s="175">
        <v>3</v>
      </c>
      <c r="I195" s="416">
        <v>10699</v>
      </c>
      <c r="J195" s="422">
        <v>2052</v>
      </c>
      <c r="K195" s="279">
        <v>88.45</v>
      </c>
      <c r="L195" s="179">
        <v>215.90729225551158</v>
      </c>
      <c r="M195" s="408">
        <v>8.4514919410831002E-2</v>
      </c>
      <c r="N195" s="175">
        <v>0</v>
      </c>
      <c r="O195" s="431">
        <v>0</v>
      </c>
      <c r="P195" s="279">
        <v>5649</v>
      </c>
      <c r="Q195" s="15">
        <v>930</v>
      </c>
      <c r="R195" s="167">
        <v>0.1646309081253319</v>
      </c>
      <c r="S195" s="435">
        <v>1.2059808204527698</v>
      </c>
      <c r="T195" s="168">
        <v>889522.47096577683</v>
      </c>
      <c r="U195" s="168">
        <v>384567.74720000004</v>
      </c>
      <c r="V195" s="168">
        <v>2862436.1376000005</v>
      </c>
      <c r="W195" s="168">
        <v>3448529.6399999997</v>
      </c>
      <c r="X195" s="168">
        <v>65592.204745778319</v>
      </c>
      <c r="Y195" s="168">
        <v>0</v>
      </c>
      <c r="Z195" s="164">
        <v>0</v>
      </c>
      <c r="AA195" s="168">
        <v>640711.7295581497</v>
      </c>
      <c r="AB195" s="183">
        <f>SUM(Muut[[#This Row],[Työttömyysaste]:[Koulutustausta]])</f>
        <v>8291359.9300697045</v>
      </c>
      <c r="AD195" s="67"/>
    </row>
    <row r="196" spans="1:30" s="50" customFormat="1">
      <c r="A196" s="95">
        <v>599</v>
      </c>
      <c r="B196" s="160" t="s">
        <v>197</v>
      </c>
      <c r="C196" s="429">
        <v>11172</v>
      </c>
      <c r="D196" s="142">
        <v>159.25</v>
      </c>
      <c r="E196" s="46">
        <v>5297</v>
      </c>
      <c r="F196" s="345">
        <v>3.0064187275816501E-2</v>
      </c>
      <c r="G196" s="408">
        <v>0.26455318346487372</v>
      </c>
      <c r="H196" s="175">
        <v>3</v>
      </c>
      <c r="I196" s="416">
        <v>9920</v>
      </c>
      <c r="J196" s="422">
        <v>321</v>
      </c>
      <c r="K196" s="279">
        <v>794.26</v>
      </c>
      <c r="L196" s="179">
        <v>14.065922997507114</v>
      </c>
      <c r="M196" s="408">
        <v>1.2972762191588323</v>
      </c>
      <c r="N196" s="175">
        <v>0</v>
      </c>
      <c r="O196" s="431">
        <v>0</v>
      </c>
      <c r="P196" s="279">
        <v>3170</v>
      </c>
      <c r="Q196" s="15">
        <v>291</v>
      </c>
      <c r="R196" s="167">
        <v>9.1798107255520511E-2</v>
      </c>
      <c r="S196" s="435">
        <v>0.67245426733444258</v>
      </c>
      <c r="T196" s="168">
        <v>200329.76586908341</v>
      </c>
      <c r="U196" s="168">
        <v>224977.26720000003</v>
      </c>
      <c r="V196" s="168">
        <v>2654020.6080000005</v>
      </c>
      <c r="W196" s="168">
        <v>539462.97</v>
      </c>
      <c r="X196" s="168">
        <v>589002.42556678224</v>
      </c>
      <c r="Y196" s="168">
        <v>0</v>
      </c>
      <c r="Z196" s="164">
        <v>0</v>
      </c>
      <c r="AA196" s="168">
        <v>209002.17545705213</v>
      </c>
      <c r="AB196" s="183">
        <f>SUM(Muut[[#This Row],[Työttömyysaste]:[Koulutustausta]])</f>
        <v>4416795.2120929183</v>
      </c>
      <c r="AD196" s="67"/>
    </row>
    <row r="197" spans="1:30" s="50" customFormat="1">
      <c r="A197" s="95">
        <v>601</v>
      </c>
      <c r="B197" s="160" t="s">
        <v>198</v>
      </c>
      <c r="C197" s="429">
        <v>3873</v>
      </c>
      <c r="D197" s="142">
        <v>180.5</v>
      </c>
      <c r="E197" s="46">
        <v>1614</v>
      </c>
      <c r="F197" s="345">
        <v>0.11183395291201982</v>
      </c>
      <c r="G197" s="408">
        <v>0.98409539532553736</v>
      </c>
      <c r="H197" s="175">
        <v>0</v>
      </c>
      <c r="I197" s="416">
        <v>0</v>
      </c>
      <c r="J197" s="422">
        <v>37</v>
      </c>
      <c r="K197" s="279">
        <v>1074.92</v>
      </c>
      <c r="L197" s="179">
        <v>3.6030588322851931</v>
      </c>
      <c r="M197" s="408">
        <v>5.064415613111743</v>
      </c>
      <c r="N197" s="175">
        <v>0</v>
      </c>
      <c r="O197" s="431">
        <v>0</v>
      </c>
      <c r="P197" s="279">
        <v>968</v>
      </c>
      <c r="Q197" s="15">
        <v>127</v>
      </c>
      <c r="R197" s="167">
        <v>0.13119834710743802</v>
      </c>
      <c r="S197" s="435">
        <v>0.96107524454777349</v>
      </c>
      <c r="T197" s="168">
        <v>258336.79137197376</v>
      </c>
      <c r="U197" s="168">
        <v>0</v>
      </c>
      <c r="V197" s="168">
        <v>0</v>
      </c>
      <c r="W197" s="168">
        <v>62181.09</v>
      </c>
      <c r="X197" s="168">
        <v>797132.53505180345</v>
      </c>
      <c r="Y197" s="168">
        <v>0</v>
      </c>
      <c r="Z197" s="164">
        <v>0</v>
      </c>
      <c r="AA197" s="168">
        <v>103552.83982375472</v>
      </c>
      <c r="AB197" s="183">
        <f>SUM(Muut[[#This Row],[Työttömyysaste]:[Koulutustausta]])</f>
        <v>1221203.2562475319</v>
      </c>
      <c r="AD197" s="67"/>
    </row>
    <row r="198" spans="1:30" s="50" customFormat="1">
      <c r="A198" s="95">
        <v>604</v>
      </c>
      <c r="B198" s="160" t="s">
        <v>199</v>
      </c>
      <c r="C198" s="429">
        <v>20206</v>
      </c>
      <c r="D198" s="142">
        <v>725.25</v>
      </c>
      <c r="E198" s="46">
        <v>9805</v>
      </c>
      <c r="F198" s="345">
        <v>7.3967363590005095E-2</v>
      </c>
      <c r="G198" s="408">
        <v>0.65088410109726447</v>
      </c>
      <c r="H198" s="175">
        <v>0</v>
      </c>
      <c r="I198" s="416">
        <v>77</v>
      </c>
      <c r="J198" s="422">
        <v>818</v>
      </c>
      <c r="K198" s="279">
        <v>81.42</v>
      </c>
      <c r="L198" s="179">
        <v>248.16998280520755</v>
      </c>
      <c r="M198" s="408">
        <v>7.3527778012975692E-2</v>
      </c>
      <c r="N198" s="175">
        <v>0</v>
      </c>
      <c r="O198" s="431">
        <v>0</v>
      </c>
      <c r="P198" s="279">
        <v>7099</v>
      </c>
      <c r="Q198" s="15">
        <v>479</v>
      </c>
      <c r="R198" s="167">
        <v>6.7474292153824486E-2</v>
      </c>
      <c r="S198" s="435">
        <v>0.49427354278572588</v>
      </c>
      <c r="T198" s="168">
        <v>891426.57386816037</v>
      </c>
      <c r="U198" s="168">
        <v>0</v>
      </c>
      <c r="V198" s="168">
        <v>0</v>
      </c>
      <c r="W198" s="168">
        <v>1374706.26</v>
      </c>
      <c r="X198" s="168">
        <v>60378.940762026788</v>
      </c>
      <c r="Y198" s="168">
        <v>0</v>
      </c>
      <c r="Z198" s="164">
        <v>0</v>
      </c>
      <c r="AA198" s="168">
        <v>277846.44133779948</v>
      </c>
      <c r="AB198" s="183">
        <f>SUM(Muut[[#This Row],[Työttömyysaste]:[Koulutustausta]])</f>
        <v>2604358.2159679867</v>
      </c>
      <c r="AD198" s="67"/>
    </row>
    <row r="199" spans="1:30" s="50" customFormat="1">
      <c r="A199" s="95">
        <v>607</v>
      </c>
      <c r="B199" s="160" t="s">
        <v>200</v>
      </c>
      <c r="C199" s="429">
        <v>4161</v>
      </c>
      <c r="D199" s="142">
        <v>262.41666666666669</v>
      </c>
      <c r="E199" s="46">
        <v>1672</v>
      </c>
      <c r="F199" s="345">
        <v>0.15694776714513559</v>
      </c>
      <c r="G199" s="408">
        <v>1.3810794569307607</v>
      </c>
      <c r="H199" s="175">
        <v>0</v>
      </c>
      <c r="I199" s="416">
        <v>4</v>
      </c>
      <c r="J199" s="422">
        <v>47</v>
      </c>
      <c r="K199" s="279">
        <v>804.91</v>
      </c>
      <c r="L199" s="179">
        <v>5.1695220583667743</v>
      </c>
      <c r="M199" s="408">
        <v>3.5298016333351829</v>
      </c>
      <c r="N199" s="175">
        <v>0</v>
      </c>
      <c r="O199" s="431">
        <v>0</v>
      </c>
      <c r="P199" s="279">
        <v>1070</v>
      </c>
      <c r="Q199" s="15">
        <v>134</v>
      </c>
      <c r="R199" s="167">
        <v>0.12523364485981309</v>
      </c>
      <c r="S199" s="435">
        <v>0.91738164780911613</v>
      </c>
      <c r="T199" s="168">
        <v>389509.40242318134</v>
      </c>
      <c r="U199" s="168">
        <v>0</v>
      </c>
      <c r="V199" s="168">
        <v>0</v>
      </c>
      <c r="W199" s="168">
        <v>78986.789999999994</v>
      </c>
      <c r="X199" s="168">
        <v>596900.1867939448</v>
      </c>
      <c r="Y199" s="168">
        <v>0</v>
      </c>
      <c r="Z199" s="164">
        <v>0</v>
      </c>
      <c r="AA199" s="168">
        <v>106195.20051636844</v>
      </c>
      <c r="AB199" s="183">
        <f>SUM(Muut[[#This Row],[Työttömyysaste]:[Koulutustausta]])</f>
        <v>1171591.5797334947</v>
      </c>
      <c r="AD199" s="67"/>
    </row>
    <row r="200" spans="1:30" s="50" customFormat="1">
      <c r="A200" s="95">
        <v>608</v>
      </c>
      <c r="B200" s="160" t="s">
        <v>201</v>
      </c>
      <c r="C200" s="429">
        <v>2013</v>
      </c>
      <c r="D200" s="142">
        <v>78</v>
      </c>
      <c r="E200" s="46">
        <v>817</v>
      </c>
      <c r="F200" s="345">
        <v>9.5471236230110154E-2</v>
      </c>
      <c r="G200" s="408">
        <v>0.84010983707247688</v>
      </c>
      <c r="H200" s="175">
        <v>0</v>
      </c>
      <c r="I200" s="416">
        <v>2</v>
      </c>
      <c r="J200" s="422">
        <v>24</v>
      </c>
      <c r="K200" s="279">
        <v>301.19</v>
      </c>
      <c r="L200" s="179">
        <v>6.6834888276503204</v>
      </c>
      <c r="M200" s="408">
        <v>2.7302188835408643</v>
      </c>
      <c r="N200" s="175">
        <v>0</v>
      </c>
      <c r="O200" s="431">
        <v>0</v>
      </c>
      <c r="P200" s="279">
        <v>531</v>
      </c>
      <c r="Q200" s="15">
        <v>88</v>
      </c>
      <c r="R200" s="167">
        <v>0.16572504708097929</v>
      </c>
      <c r="S200" s="435">
        <v>1.2139957831985044</v>
      </c>
      <c r="T200" s="168">
        <v>114625.54389538302</v>
      </c>
      <c r="U200" s="168">
        <v>0</v>
      </c>
      <c r="V200" s="168">
        <v>0</v>
      </c>
      <c r="W200" s="168">
        <v>40333.68</v>
      </c>
      <c r="X200" s="168">
        <v>223354.62009475374</v>
      </c>
      <c r="Y200" s="168">
        <v>0</v>
      </c>
      <c r="Z200" s="164">
        <v>0</v>
      </c>
      <c r="AA200" s="168">
        <v>67985.779092116354</v>
      </c>
      <c r="AB200" s="183">
        <f>SUM(Muut[[#This Row],[Työttömyysaste]:[Koulutustausta]])</f>
        <v>446299.62308225309</v>
      </c>
      <c r="AD200" s="67"/>
    </row>
    <row r="201" spans="1:30" s="50" customFormat="1">
      <c r="A201" s="160">
        <v>609</v>
      </c>
      <c r="B201" s="160" t="s">
        <v>202</v>
      </c>
      <c r="C201" s="429">
        <v>83482</v>
      </c>
      <c r="D201" s="142">
        <v>4852.916666666667</v>
      </c>
      <c r="E201" s="46">
        <v>38286</v>
      </c>
      <c r="F201" s="345">
        <v>0.12675434014174025</v>
      </c>
      <c r="G201" s="408">
        <v>1.1153890140067357</v>
      </c>
      <c r="H201" s="175">
        <v>0</v>
      </c>
      <c r="I201" s="416">
        <v>477</v>
      </c>
      <c r="J201" s="422">
        <v>3299</v>
      </c>
      <c r="K201" s="279">
        <v>1156.1600000000001</v>
      </c>
      <c r="L201" s="179">
        <v>72.20626902850816</v>
      </c>
      <c r="M201" s="408">
        <v>0.25271195494093379</v>
      </c>
      <c r="N201" s="175">
        <v>3</v>
      </c>
      <c r="O201" s="431">
        <v>893</v>
      </c>
      <c r="P201" s="279">
        <v>24368</v>
      </c>
      <c r="Q201" s="15">
        <v>2999</v>
      </c>
      <c r="R201" s="167">
        <v>0.12307124097176625</v>
      </c>
      <c r="S201" s="435">
        <v>0.90154125887636682</v>
      </c>
      <c r="T201" s="168">
        <v>6311328.3061302928</v>
      </c>
      <c r="U201" s="168">
        <v>0</v>
      </c>
      <c r="V201" s="168">
        <v>0</v>
      </c>
      <c r="W201" s="168">
        <v>5544200.4299999997</v>
      </c>
      <c r="X201" s="168">
        <v>857377.99252548406</v>
      </c>
      <c r="Y201" s="168">
        <v>0</v>
      </c>
      <c r="Z201" s="164">
        <v>258657.44999999998</v>
      </c>
      <c r="AA201" s="168">
        <v>2093801.842331239</v>
      </c>
      <c r="AB201" s="183">
        <f>SUM(Muut[[#This Row],[Työttömyysaste]:[Koulutustausta]])</f>
        <v>15065366.020987015</v>
      </c>
      <c r="AD201" s="67"/>
    </row>
    <row r="202" spans="1:30" s="50" customFormat="1">
      <c r="A202" s="95">
        <v>611</v>
      </c>
      <c r="B202" s="160" t="s">
        <v>203</v>
      </c>
      <c r="C202" s="429">
        <v>5066</v>
      </c>
      <c r="D202" s="142">
        <v>198.83333333333334</v>
      </c>
      <c r="E202" s="46">
        <v>2583</v>
      </c>
      <c r="F202" s="345">
        <v>7.6977674538650148E-2</v>
      </c>
      <c r="G202" s="408">
        <v>0.67737366947897237</v>
      </c>
      <c r="H202" s="175">
        <v>0</v>
      </c>
      <c r="I202" s="416">
        <v>119</v>
      </c>
      <c r="J202" s="422">
        <v>187</v>
      </c>
      <c r="K202" s="279">
        <v>146.53</v>
      </c>
      <c r="L202" s="179">
        <v>34.573124957346621</v>
      </c>
      <c r="M202" s="408">
        <v>0.5277910928704701</v>
      </c>
      <c r="N202" s="175">
        <v>0</v>
      </c>
      <c r="O202" s="431">
        <v>0</v>
      </c>
      <c r="P202" s="279">
        <v>1711</v>
      </c>
      <c r="Q202" s="15">
        <v>213</v>
      </c>
      <c r="R202" s="167">
        <v>0.12448860315604909</v>
      </c>
      <c r="S202" s="435">
        <v>0.91192394842928404</v>
      </c>
      <c r="T202" s="168">
        <v>232592.15414936451</v>
      </c>
      <c r="U202" s="168">
        <v>0</v>
      </c>
      <c r="V202" s="168">
        <v>0</v>
      </c>
      <c r="W202" s="168">
        <v>314266.58999999997</v>
      </c>
      <c r="X202" s="168">
        <v>108662.81245222042</v>
      </c>
      <c r="Y202" s="168">
        <v>0</v>
      </c>
      <c r="Z202" s="164">
        <v>0</v>
      </c>
      <c r="AA202" s="168">
        <v>128523.02302670338</v>
      </c>
      <c r="AB202" s="183">
        <f>SUM(Muut[[#This Row],[Työttömyysaste]:[Koulutustausta]])</f>
        <v>784044.57962828828</v>
      </c>
      <c r="AD202" s="67"/>
    </row>
    <row r="203" spans="1:30" s="50" customFormat="1">
      <c r="A203" s="95">
        <v>614</v>
      </c>
      <c r="B203" s="160" t="s">
        <v>204</v>
      </c>
      <c r="C203" s="429">
        <v>3066</v>
      </c>
      <c r="D203" s="142">
        <v>190.75</v>
      </c>
      <c r="E203" s="46">
        <v>1185</v>
      </c>
      <c r="F203" s="345">
        <v>0.16097046413502109</v>
      </c>
      <c r="G203" s="408">
        <v>1.4164776296811288</v>
      </c>
      <c r="H203" s="175">
        <v>0</v>
      </c>
      <c r="I203" s="416">
        <v>4</v>
      </c>
      <c r="J203" s="422">
        <v>46</v>
      </c>
      <c r="K203" s="279">
        <v>3039.73</v>
      </c>
      <c r="L203" s="179">
        <v>1.0086422149335632</v>
      </c>
      <c r="M203" s="408">
        <v>18.091040742714906</v>
      </c>
      <c r="N203" s="175">
        <v>0</v>
      </c>
      <c r="O203" s="431">
        <v>0</v>
      </c>
      <c r="P203" s="279">
        <v>647</v>
      </c>
      <c r="Q203" s="15">
        <v>96</v>
      </c>
      <c r="R203" s="167">
        <v>0.14837712519319937</v>
      </c>
      <c r="S203" s="435">
        <v>1.0869159941746338</v>
      </c>
      <c r="T203" s="168">
        <v>294363.14556618669</v>
      </c>
      <c r="U203" s="168">
        <v>0</v>
      </c>
      <c r="V203" s="168">
        <v>0</v>
      </c>
      <c r="W203" s="168">
        <v>77306.22</v>
      </c>
      <c r="X203" s="168">
        <v>2254184.2004735409</v>
      </c>
      <c r="Y203" s="168">
        <v>0</v>
      </c>
      <c r="Z203" s="164">
        <v>0</v>
      </c>
      <c r="AA203" s="168">
        <v>92709.717069038874</v>
      </c>
      <c r="AB203" s="183">
        <f>SUM(Muut[[#This Row],[Työttömyysaste]:[Koulutustausta]])</f>
        <v>2718563.2831087662</v>
      </c>
      <c r="AD203" s="67"/>
    </row>
    <row r="204" spans="1:30" s="50" customFormat="1">
      <c r="A204" s="95">
        <v>615</v>
      </c>
      <c r="B204" s="160" t="s">
        <v>205</v>
      </c>
      <c r="C204" s="429">
        <v>7702</v>
      </c>
      <c r="D204" s="142">
        <v>403.83333333333331</v>
      </c>
      <c r="E204" s="46">
        <v>2904</v>
      </c>
      <c r="F204" s="345">
        <v>0.13906106519742883</v>
      </c>
      <c r="G204" s="408">
        <v>1.2236834196276147</v>
      </c>
      <c r="H204" s="175">
        <v>0</v>
      </c>
      <c r="I204" s="416">
        <v>6</v>
      </c>
      <c r="J204" s="422">
        <v>170</v>
      </c>
      <c r="K204" s="279">
        <v>5638.35</v>
      </c>
      <c r="L204" s="179">
        <v>1.3660024652602267</v>
      </c>
      <c r="M204" s="408">
        <v>13.35823899974377</v>
      </c>
      <c r="N204" s="175">
        <v>0</v>
      </c>
      <c r="O204" s="431">
        <v>0</v>
      </c>
      <c r="P204" s="279">
        <v>1806</v>
      </c>
      <c r="Q204" s="15">
        <v>273</v>
      </c>
      <c r="R204" s="167">
        <v>0.15116279069767441</v>
      </c>
      <c r="S204" s="435">
        <v>1.1073219993947245</v>
      </c>
      <c r="T204" s="168">
        <v>638813.60132853466</v>
      </c>
      <c r="U204" s="168">
        <v>0</v>
      </c>
      <c r="V204" s="168">
        <v>0</v>
      </c>
      <c r="W204" s="168">
        <v>285696.89999999997</v>
      </c>
      <c r="X204" s="168">
        <v>4181252.7713777176</v>
      </c>
      <c r="Y204" s="168">
        <v>0</v>
      </c>
      <c r="Z204" s="164">
        <v>0</v>
      </c>
      <c r="AA204" s="168">
        <v>237265.48617438783</v>
      </c>
      <c r="AB204" s="183">
        <f>SUM(Muut[[#This Row],[Työttömyysaste]:[Koulutustausta]])</f>
        <v>5343028.7588806404</v>
      </c>
      <c r="AD204" s="67"/>
    </row>
    <row r="205" spans="1:30" s="50" customFormat="1">
      <c r="A205" s="95">
        <v>616</v>
      </c>
      <c r="B205" s="160" t="s">
        <v>206</v>
      </c>
      <c r="C205" s="429">
        <v>1848</v>
      </c>
      <c r="D205" s="142">
        <v>98</v>
      </c>
      <c r="E205" s="46">
        <v>900</v>
      </c>
      <c r="F205" s="345">
        <v>0.10888888888888888</v>
      </c>
      <c r="G205" s="408">
        <v>0.95817997457328963</v>
      </c>
      <c r="H205" s="175">
        <v>0</v>
      </c>
      <c r="I205" s="416">
        <v>14</v>
      </c>
      <c r="J205" s="422">
        <v>55</v>
      </c>
      <c r="K205" s="279">
        <v>145.09</v>
      </c>
      <c r="L205" s="179">
        <v>12.736921910538287</v>
      </c>
      <c r="M205" s="408">
        <v>1.4326371421094883</v>
      </c>
      <c r="N205" s="175">
        <v>0</v>
      </c>
      <c r="O205" s="431">
        <v>0</v>
      </c>
      <c r="P205" s="279">
        <v>568</v>
      </c>
      <c r="Q205" s="15">
        <v>76</v>
      </c>
      <c r="R205" s="167">
        <v>0.13380281690140844</v>
      </c>
      <c r="S205" s="435">
        <v>0.98015392579143001</v>
      </c>
      <c r="T205" s="168">
        <v>120019.17067431535</v>
      </c>
      <c r="U205" s="168">
        <v>0</v>
      </c>
      <c r="V205" s="168">
        <v>0</v>
      </c>
      <c r="W205" s="168">
        <v>92431.349999999991</v>
      </c>
      <c r="X205" s="168">
        <v>107594.94614544911</v>
      </c>
      <c r="Y205" s="168">
        <v>0</v>
      </c>
      <c r="Z205" s="164">
        <v>0</v>
      </c>
      <c r="AA205" s="168">
        <v>50391.046334276492</v>
      </c>
      <c r="AB205" s="183">
        <f>SUM(Muut[[#This Row],[Työttömyysaste]:[Koulutustausta]])</f>
        <v>370436.51315404096</v>
      </c>
      <c r="AD205" s="67"/>
    </row>
    <row r="206" spans="1:30" s="50" customFormat="1">
      <c r="A206" s="95">
        <v>619</v>
      </c>
      <c r="B206" s="160" t="s">
        <v>207</v>
      </c>
      <c r="C206" s="429">
        <v>2721</v>
      </c>
      <c r="D206" s="142">
        <v>88.916666666666671</v>
      </c>
      <c r="E206" s="46">
        <v>1109</v>
      </c>
      <c r="F206" s="345">
        <v>8.0177336940186361E-2</v>
      </c>
      <c r="G206" s="408">
        <v>0.70552945717991489</v>
      </c>
      <c r="H206" s="175">
        <v>0</v>
      </c>
      <c r="I206" s="416">
        <v>1</v>
      </c>
      <c r="J206" s="422">
        <v>73</v>
      </c>
      <c r="K206" s="279">
        <v>361.1</v>
      </c>
      <c r="L206" s="179">
        <v>7.5353087787316531</v>
      </c>
      <c r="M206" s="408">
        <v>2.421584561562812</v>
      </c>
      <c r="N206" s="175">
        <v>0</v>
      </c>
      <c r="O206" s="431">
        <v>0</v>
      </c>
      <c r="P206" s="279">
        <v>672</v>
      </c>
      <c r="Q206" s="15">
        <v>115</v>
      </c>
      <c r="R206" s="167">
        <v>0.17113095238095238</v>
      </c>
      <c r="S206" s="435">
        <v>1.2535959906151357</v>
      </c>
      <c r="T206" s="168">
        <v>130120.36035942826</v>
      </c>
      <c r="U206" s="168">
        <v>0</v>
      </c>
      <c r="V206" s="168">
        <v>0</v>
      </c>
      <c r="W206" s="168">
        <v>122681.61</v>
      </c>
      <c r="X206" s="168">
        <v>267782.30789938441</v>
      </c>
      <c r="Y206" s="168">
        <v>0</v>
      </c>
      <c r="Z206" s="164">
        <v>0</v>
      </c>
      <c r="AA206" s="168">
        <v>94894.98508870248</v>
      </c>
      <c r="AB206" s="183">
        <f>SUM(Muut[[#This Row],[Työttömyysaste]:[Koulutustausta]])</f>
        <v>615479.26334751514</v>
      </c>
      <c r="AD206" s="67"/>
    </row>
    <row r="207" spans="1:30" s="50" customFormat="1">
      <c r="A207" s="95">
        <v>620</v>
      </c>
      <c r="B207" s="160" t="s">
        <v>208</v>
      </c>
      <c r="C207" s="429">
        <v>2446</v>
      </c>
      <c r="D207" s="142">
        <v>150.5</v>
      </c>
      <c r="E207" s="46">
        <v>909</v>
      </c>
      <c r="F207" s="345">
        <v>0.16556655665566555</v>
      </c>
      <c r="G207" s="408">
        <v>1.4569214606312395</v>
      </c>
      <c r="H207" s="175">
        <v>0</v>
      </c>
      <c r="I207" s="416">
        <v>4</v>
      </c>
      <c r="J207" s="422">
        <v>41</v>
      </c>
      <c r="K207" s="279">
        <v>2461.21</v>
      </c>
      <c r="L207" s="179">
        <v>0.99382011287131122</v>
      </c>
      <c r="M207" s="408">
        <v>18.360855419262514</v>
      </c>
      <c r="N207" s="175">
        <v>0</v>
      </c>
      <c r="O207" s="431">
        <v>0</v>
      </c>
      <c r="P207" s="279">
        <v>507</v>
      </c>
      <c r="Q207" s="15">
        <v>81</v>
      </c>
      <c r="R207" s="167">
        <v>0.15976331360946747</v>
      </c>
      <c r="S207" s="435">
        <v>1.1703239338163636</v>
      </c>
      <c r="T207" s="168">
        <v>241542.83412747792</v>
      </c>
      <c r="U207" s="168">
        <v>0</v>
      </c>
      <c r="V207" s="168">
        <v>0</v>
      </c>
      <c r="W207" s="168">
        <v>68903.37</v>
      </c>
      <c r="X207" s="168">
        <v>1825168.9117281749</v>
      </c>
      <c r="Y207" s="168">
        <v>0</v>
      </c>
      <c r="Z207" s="164">
        <v>0</v>
      </c>
      <c r="AA207" s="168">
        <v>79637.875357634446</v>
      </c>
      <c r="AB207" s="183">
        <f>SUM(Muut[[#This Row],[Työttömyysaste]:[Koulutustausta]])</f>
        <v>2215252.9912132872</v>
      </c>
      <c r="AD207" s="67"/>
    </row>
    <row r="208" spans="1:30" s="50" customFormat="1">
      <c r="A208" s="95">
        <v>623</v>
      </c>
      <c r="B208" s="160" t="s">
        <v>209</v>
      </c>
      <c r="C208" s="429">
        <v>2117</v>
      </c>
      <c r="D208" s="142">
        <v>73.5</v>
      </c>
      <c r="E208" s="46">
        <v>811</v>
      </c>
      <c r="F208" s="345">
        <v>9.0628853267570905E-2</v>
      </c>
      <c r="G208" s="408">
        <v>0.79749874579157898</v>
      </c>
      <c r="H208" s="175">
        <v>0</v>
      </c>
      <c r="I208" s="416">
        <v>3</v>
      </c>
      <c r="J208" s="422">
        <v>35</v>
      </c>
      <c r="K208" s="279">
        <v>794.11</v>
      </c>
      <c r="L208" s="179">
        <v>2.6658775232650389</v>
      </c>
      <c r="M208" s="408">
        <v>6.8447958489993841</v>
      </c>
      <c r="N208" s="175">
        <v>1</v>
      </c>
      <c r="O208" s="431">
        <v>0</v>
      </c>
      <c r="P208" s="279">
        <v>443</v>
      </c>
      <c r="Q208" s="15">
        <v>66</v>
      </c>
      <c r="R208" s="167">
        <v>0.1489841986455982</v>
      </c>
      <c r="S208" s="435">
        <v>1.0913630263178429</v>
      </c>
      <c r="T208" s="168">
        <v>114433.30238330759</v>
      </c>
      <c r="U208" s="168">
        <v>0</v>
      </c>
      <c r="V208" s="168">
        <v>0</v>
      </c>
      <c r="W208" s="168">
        <v>58819.95</v>
      </c>
      <c r="X208" s="168">
        <v>588891.18949316011</v>
      </c>
      <c r="Y208" s="168">
        <v>838268.49000000011</v>
      </c>
      <c r="Z208" s="164">
        <v>0</v>
      </c>
      <c r="AA208" s="168">
        <v>64275.75995320778</v>
      </c>
      <c r="AB208" s="183">
        <f>SUM(Muut[[#This Row],[Työttömyysaste]:[Koulutustausta]])</f>
        <v>1664688.6918296756</v>
      </c>
      <c r="AD208" s="67"/>
    </row>
    <row r="209" spans="1:30" s="50" customFormat="1">
      <c r="A209" s="95">
        <v>624</v>
      </c>
      <c r="B209" s="160" t="s">
        <v>210</v>
      </c>
      <c r="C209" s="429">
        <v>5119</v>
      </c>
      <c r="D209" s="142">
        <v>228.5</v>
      </c>
      <c r="E209" s="46">
        <v>2324</v>
      </c>
      <c r="F209" s="345">
        <v>9.8321858864027542E-2</v>
      </c>
      <c r="G209" s="408">
        <v>0.86519421024182896</v>
      </c>
      <c r="H209" s="175">
        <v>1</v>
      </c>
      <c r="I209" s="416">
        <v>353</v>
      </c>
      <c r="J209" s="422">
        <v>223</v>
      </c>
      <c r="K209" s="279">
        <v>324.63</v>
      </c>
      <c r="L209" s="179">
        <v>15.768721313495364</v>
      </c>
      <c r="M209" s="408">
        <v>1.1571887816654234</v>
      </c>
      <c r="N209" s="175">
        <v>3</v>
      </c>
      <c r="O209" s="431">
        <v>187</v>
      </c>
      <c r="P209" s="279">
        <v>1585</v>
      </c>
      <c r="Q209" s="15">
        <v>209</v>
      </c>
      <c r="R209" s="167">
        <v>0.13186119873817034</v>
      </c>
      <c r="S209" s="435">
        <v>0.96593087197868377</v>
      </c>
      <c r="T209" s="168">
        <v>300192.81861580862</v>
      </c>
      <c r="U209" s="168">
        <v>103084.37440000002</v>
      </c>
      <c r="V209" s="168">
        <v>94442.467200000014</v>
      </c>
      <c r="W209" s="168">
        <v>374767.11</v>
      </c>
      <c r="X209" s="168">
        <v>240737.11053275311</v>
      </c>
      <c r="Y209" s="168">
        <v>0</v>
      </c>
      <c r="Z209" s="164">
        <v>54164.549999999996</v>
      </c>
      <c r="AA209" s="168">
        <v>137558.7757183901</v>
      </c>
      <c r="AB209" s="183">
        <f>SUM(Muut[[#This Row],[Työttömyysaste]:[Koulutustausta]])</f>
        <v>1304947.2064669519</v>
      </c>
      <c r="AD209" s="67"/>
    </row>
    <row r="210" spans="1:30" s="50" customFormat="1">
      <c r="A210" s="95">
        <v>625</v>
      </c>
      <c r="B210" s="160" t="s">
        <v>211</v>
      </c>
      <c r="C210" s="429">
        <v>3048</v>
      </c>
      <c r="D210" s="142">
        <v>115.16666666666667</v>
      </c>
      <c r="E210" s="46">
        <v>1252</v>
      </c>
      <c r="F210" s="345">
        <v>9.1986155484558046E-2</v>
      </c>
      <c r="G210" s="408">
        <v>0.8094424786832618</v>
      </c>
      <c r="H210" s="175">
        <v>0</v>
      </c>
      <c r="I210" s="416">
        <v>7</v>
      </c>
      <c r="J210" s="422">
        <v>149</v>
      </c>
      <c r="K210" s="279">
        <v>543.21</v>
      </c>
      <c r="L210" s="179">
        <v>5.6110896338432648</v>
      </c>
      <c r="M210" s="408">
        <v>3.252022084111124</v>
      </c>
      <c r="N210" s="175">
        <v>0</v>
      </c>
      <c r="O210" s="431">
        <v>0</v>
      </c>
      <c r="P210" s="279">
        <v>896</v>
      </c>
      <c r="Q210" s="15">
        <v>146</v>
      </c>
      <c r="R210" s="167">
        <v>0.16294642857142858</v>
      </c>
      <c r="S210" s="435">
        <v>1.1936413997596294</v>
      </c>
      <c r="T210" s="168">
        <v>167225.50615330171</v>
      </c>
      <c r="U210" s="168">
        <v>0</v>
      </c>
      <c r="V210" s="168">
        <v>0</v>
      </c>
      <c r="W210" s="168">
        <v>250404.93</v>
      </c>
      <c r="X210" s="168">
        <v>402830.31701474544</v>
      </c>
      <c r="Y210" s="168">
        <v>0</v>
      </c>
      <c r="Z210" s="164">
        <v>0</v>
      </c>
      <c r="AA210" s="168">
        <v>101215.25220352168</v>
      </c>
      <c r="AB210" s="183">
        <f>SUM(Muut[[#This Row],[Työttömyysaste]:[Koulutustausta]])</f>
        <v>921676.00537156884</v>
      </c>
      <c r="AD210" s="67"/>
    </row>
    <row r="211" spans="1:30" s="50" customFormat="1">
      <c r="A211" s="95">
        <v>626</v>
      </c>
      <c r="B211" s="160" t="s">
        <v>212</v>
      </c>
      <c r="C211" s="429">
        <v>4964</v>
      </c>
      <c r="D211" s="142">
        <v>243.66666666666666</v>
      </c>
      <c r="E211" s="46">
        <v>1900</v>
      </c>
      <c r="F211" s="345">
        <v>0.12824561403508772</v>
      </c>
      <c r="G211" s="408">
        <v>1.1285116456709046</v>
      </c>
      <c r="H211" s="175">
        <v>0</v>
      </c>
      <c r="I211" s="416">
        <v>13</v>
      </c>
      <c r="J211" s="422">
        <v>63</v>
      </c>
      <c r="K211" s="279">
        <v>1310.31</v>
      </c>
      <c r="L211" s="179">
        <v>3.7884164815959585</v>
      </c>
      <c r="M211" s="408">
        <v>4.8166265493328657</v>
      </c>
      <c r="N211" s="175">
        <v>0</v>
      </c>
      <c r="O211" s="431">
        <v>0</v>
      </c>
      <c r="P211" s="279">
        <v>1138</v>
      </c>
      <c r="Q211" s="15">
        <v>161</v>
      </c>
      <c r="R211" s="167">
        <v>0.14147627416520211</v>
      </c>
      <c r="S211" s="435">
        <v>1.0363647697457994</v>
      </c>
      <c r="T211" s="168">
        <v>379698.93802150089</v>
      </c>
      <c r="U211" s="168">
        <v>0</v>
      </c>
      <c r="V211" s="168">
        <v>0</v>
      </c>
      <c r="W211" s="168">
        <v>105875.90999999999</v>
      </c>
      <c r="X211" s="168">
        <v>971691.59751770238</v>
      </c>
      <c r="Y211" s="168">
        <v>0</v>
      </c>
      <c r="Z211" s="164">
        <v>0</v>
      </c>
      <c r="AA211" s="168">
        <v>143120.39942744488</v>
      </c>
      <c r="AB211" s="183">
        <f>SUM(Muut[[#This Row],[Työttömyysaste]:[Koulutustausta]])</f>
        <v>1600386.8449666481</v>
      </c>
      <c r="AD211" s="67"/>
    </row>
    <row r="212" spans="1:30" s="50" customFormat="1">
      <c r="A212" s="95">
        <v>630</v>
      </c>
      <c r="B212" s="160" t="s">
        <v>213</v>
      </c>
      <c r="C212" s="429">
        <v>1631</v>
      </c>
      <c r="D212" s="142">
        <v>43.166666666666664</v>
      </c>
      <c r="E212" s="46">
        <v>636</v>
      </c>
      <c r="F212" s="345">
        <v>6.7872117400419277E-2</v>
      </c>
      <c r="G212" s="408">
        <v>0.59724829951502212</v>
      </c>
      <c r="H212" s="175">
        <v>0</v>
      </c>
      <c r="I212" s="416">
        <v>0</v>
      </c>
      <c r="J212" s="422">
        <v>92</v>
      </c>
      <c r="K212" s="279">
        <v>810.2</v>
      </c>
      <c r="L212" s="179">
        <v>2.0130831893359664</v>
      </c>
      <c r="M212" s="408">
        <v>9.0643980844151617</v>
      </c>
      <c r="N212" s="175">
        <v>0</v>
      </c>
      <c r="O212" s="431">
        <v>0</v>
      </c>
      <c r="P212" s="279">
        <v>407</v>
      </c>
      <c r="Q212" s="15">
        <v>72</v>
      </c>
      <c r="R212" s="167">
        <v>0.1769041769041769</v>
      </c>
      <c r="S212" s="435">
        <v>1.2958869439145972</v>
      </c>
      <c r="T212" s="168">
        <v>66025.309767780098</v>
      </c>
      <c r="U212" s="168">
        <v>0</v>
      </c>
      <c r="V212" s="168">
        <v>0</v>
      </c>
      <c r="W212" s="168">
        <v>154612.44</v>
      </c>
      <c r="X212" s="168">
        <v>600823.11232368113</v>
      </c>
      <c r="Y212" s="168">
        <v>0</v>
      </c>
      <c r="Z212" s="164">
        <v>0</v>
      </c>
      <c r="AA212" s="168">
        <v>58800.118465697378</v>
      </c>
      <c r="AB212" s="183">
        <f>SUM(Muut[[#This Row],[Työttömyysaste]:[Koulutustausta]])</f>
        <v>880260.98055715859</v>
      </c>
      <c r="AD212" s="67"/>
    </row>
    <row r="213" spans="1:30" s="50" customFormat="1">
      <c r="A213" s="95">
        <v>631</v>
      </c>
      <c r="B213" s="160" t="s">
        <v>214</v>
      </c>
      <c r="C213" s="429">
        <v>1985</v>
      </c>
      <c r="D213" s="142">
        <v>79.166666666666671</v>
      </c>
      <c r="E213" s="46">
        <v>910</v>
      </c>
      <c r="F213" s="345">
        <v>8.6996336996337006E-2</v>
      </c>
      <c r="G213" s="408">
        <v>0.76553401197966919</v>
      </c>
      <c r="H213" s="175">
        <v>0</v>
      </c>
      <c r="I213" s="416">
        <v>9</v>
      </c>
      <c r="J213" s="422">
        <v>49</v>
      </c>
      <c r="K213" s="279">
        <v>143.51</v>
      </c>
      <c r="L213" s="179">
        <v>13.831788725524355</v>
      </c>
      <c r="M213" s="408">
        <v>1.3192355498831949</v>
      </c>
      <c r="N213" s="175">
        <v>0</v>
      </c>
      <c r="O213" s="431">
        <v>0</v>
      </c>
      <c r="P213" s="279">
        <v>564</v>
      </c>
      <c r="Q213" s="15">
        <v>89</v>
      </c>
      <c r="R213" s="167">
        <v>0.15780141843971632</v>
      </c>
      <c r="S213" s="435">
        <v>1.1559523436125507</v>
      </c>
      <c r="T213" s="168">
        <v>102997.47223398421</v>
      </c>
      <c r="U213" s="168">
        <v>0</v>
      </c>
      <c r="V213" s="168">
        <v>0</v>
      </c>
      <c r="W213" s="168">
        <v>82347.929999999993</v>
      </c>
      <c r="X213" s="168">
        <v>106423.25950329729</v>
      </c>
      <c r="Y213" s="168">
        <v>0</v>
      </c>
      <c r="Z213" s="164">
        <v>0</v>
      </c>
      <c r="AA213" s="168">
        <v>63834.809485612801</v>
      </c>
      <c r="AB213" s="183">
        <f>SUM(Muut[[#This Row],[Työttömyysaste]:[Koulutustausta]])</f>
        <v>355603.47122289427</v>
      </c>
      <c r="AD213" s="67"/>
    </row>
    <row r="214" spans="1:30" s="50" customFormat="1">
      <c r="A214" s="95">
        <v>635</v>
      </c>
      <c r="B214" s="160" t="s">
        <v>215</v>
      </c>
      <c r="C214" s="429">
        <v>6439</v>
      </c>
      <c r="D214" s="142">
        <v>237.58333333333334</v>
      </c>
      <c r="E214" s="46">
        <v>2823</v>
      </c>
      <c r="F214" s="345">
        <v>8.415987719919707E-2</v>
      </c>
      <c r="G214" s="408">
        <v>0.7405742662789393</v>
      </c>
      <c r="H214" s="175">
        <v>0</v>
      </c>
      <c r="I214" s="416">
        <v>31</v>
      </c>
      <c r="J214" s="422">
        <v>183</v>
      </c>
      <c r="K214" s="279">
        <v>560.72</v>
      </c>
      <c r="L214" s="179">
        <v>11.483449850192608</v>
      </c>
      <c r="M214" s="408">
        <v>1.5890161618008232</v>
      </c>
      <c r="N214" s="175">
        <v>0</v>
      </c>
      <c r="O214" s="431">
        <v>0</v>
      </c>
      <c r="P214" s="279">
        <v>1814</v>
      </c>
      <c r="Q214" s="15">
        <v>237</v>
      </c>
      <c r="R214" s="167">
        <v>0.13065049614112459</v>
      </c>
      <c r="S214" s="435">
        <v>0.95706203848966487</v>
      </c>
      <c r="T214" s="168">
        <v>323212.84094464069</v>
      </c>
      <c r="U214" s="168">
        <v>0</v>
      </c>
      <c r="V214" s="168">
        <v>0</v>
      </c>
      <c r="W214" s="168">
        <v>307544.31</v>
      </c>
      <c r="X214" s="168">
        <v>415815.27467555471</v>
      </c>
      <c r="Y214" s="168">
        <v>0</v>
      </c>
      <c r="Z214" s="164">
        <v>0</v>
      </c>
      <c r="AA214" s="168">
        <v>171441.37499952837</v>
      </c>
      <c r="AB214" s="183">
        <f>SUM(Muut[[#This Row],[Työttömyysaste]:[Koulutustausta]])</f>
        <v>1218013.8006197237</v>
      </c>
      <c r="AD214" s="67"/>
    </row>
    <row r="215" spans="1:30" s="50" customFormat="1">
      <c r="A215" s="95">
        <v>636</v>
      </c>
      <c r="B215" s="160" t="s">
        <v>216</v>
      </c>
      <c r="C215" s="429">
        <v>8222</v>
      </c>
      <c r="D215" s="142">
        <v>305.91666666666669</v>
      </c>
      <c r="E215" s="46">
        <v>3710</v>
      </c>
      <c r="F215" s="345">
        <v>8.2457322551662174E-2</v>
      </c>
      <c r="G215" s="408">
        <v>0.72559244595244787</v>
      </c>
      <c r="H215" s="175">
        <v>0</v>
      </c>
      <c r="I215" s="416">
        <v>52</v>
      </c>
      <c r="J215" s="422">
        <v>361</v>
      </c>
      <c r="K215" s="279">
        <v>749.95</v>
      </c>
      <c r="L215" s="179">
        <v>10.963397559837322</v>
      </c>
      <c r="M215" s="408">
        <v>1.6643916546483477</v>
      </c>
      <c r="N215" s="175">
        <v>0</v>
      </c>
      <c r="O215" s="431">
        <v>0</v>
      </c>
      <c r="P215" s="279">
        <v>2458</v>
      </c>
      <c r="Q215" s="15">
        <v>449</v>
      </c>
      <c r="R215" s="167">
        <v>0.18266883645240031</v>
      </c>
      <c r="S215" s="435">
        <v>1.338115155680913</v>
      </c>
      <c r="T215" s="168">
        <v>404363.35352229321</v>
      </c>
      <c r="U215" s="168">
        <v>0</v>
      </c>
      <c r="V215" s="168">
        <v>0</v>
      </c>
      <c r="W215" s="168">
        <v>606685.77</v>
      </c>
      <c r="X215" s="168">
        <v>556143.28941884055</v>
      </c>
      <c r="Y215" s="168">
        <v>0</v>
      </c>
      <c r="Z215" s="164">
        <v>0</v>
      </c>
      <c r="AA215" s="168">
        <v>306075.16177443555</v>
      </c>
      <c r="AB215" s="183">
        <f>SUM(Muut[[#This Row],[Työttömyysaste]:[Koulutustausta]])</f>
        <v>1873267.5747155694</v>
      </c>
      <c r="AD215" s="67"/>
    </row>
    <row r="216" spans="1:30" s="50" customFormat="1">
      <c r="A216" s="95">
        <v>638</v>
      </c>
      <c r="B216" s="160" t="s">
        <v>217</v>
      </c>
      <c r="C216" s="429">
        <v>51149</v>
      </c>
      <c r="D216" s="142">
        <v>2813.75</v>
      </c>
      <c r="E216" s="46">
        <v>24699</v>
      </c>
      <c r="F216" s="345">
        <v>0.1139216162597676</v>
      </c>
      <c r="G216" s="408">
        <v>1.002466022796112</v>
      </c>
      <c r="H216" s="175">
        <v>1</v>
      </c>
      <c r="I216" s="416">
        <v>14494</v>
      </c>
      <c r="J216" s="422">
        <v>3857</v>
      </c>
      <c r="K216" s="279">
        <v>654.55999999999995</v>
      </c>
      <c r="L216" s="179">
        <v>78.142569054021024</v>
      </c>
      <c r="M216" s="408">
        <v>0.23351404523916572</v>
      </c>
      <c r="N216" s="175">
        <v>3</v>
      </c>
      <c r="O216" s="431">
        <v>1735</v>
      </c>
      <c r="P216" s="279">
        <v>16542</v>
      </c>
      <c r="Q216" s="15">
        <v>2215</v>
      </c>
      <c r="R216" s="167">
        <v>0.13390158384717687</v>
      </c>
      <c r="S216" s="435">
        <v>0.98087742931605826</v>
      </c>
      <c r="T216" s="168">
        <v>3475428.623187887</v>
      </c>
      <c r="U216" s="168">
        <v>1030018.1024000001</v>
      </c>
      <c r="V216" s="168">
        <v>3877759.5456000008</v>
      </c>
      <c r="W216" s="168">
        <v>6481958.4899999993</v>
      </c>
      <c r="X216" s="168">
        <v>485404.56233348389</v>
      </c>
      <c r="Y216" s="168">
        <v>0</v>
      </c>
      <c r="Z216" s="164">
        <v>502542.74999999994</v>
      </c>
      <c r="AA216" s="168">
        <v>1395754.4277646621</v>
      </c>
      <c r="AB216" s="183">
        <f>SUM(Muut[[#This Row],[Työttömyysaste]:[Koulutustausta]])</f>
        <v>17248866.501286034</v>
      </c>
      <c r="AD216" s="67"/>
    </row>
    <row r="217" spans="1:30" s="50" customFormat="1">
      <c r="A217" s="95">
        <v>678</v>
      </c>
      <c r="B217" s="160" t="s">
        <v>218</v>
      </c>
      <c r="C217" s="429">
        <v>24260</v>
      </c>
      <c r="D217" s="142">
        <v>1159.9166666666667</v>
      </c>
      <c r="E217" s="46">
        <v>10122</v>
      </c>
      <c r="F217" s="345">
        <v>0.11459362444839624</v>
      </c>
      <c r="G217" s="408">
        <v>1.0083794341245191</v>
      </c>
      <c r="H217" s="175">
        <v>0</v>
      </c>
      <c r="I217" s="416">
        <v>17</v>
      </c>
      <c r="J217" s="422">
        <v>827</v>
      </c>
      <c r="K217" s="279">
        <v>1015.33</v>
      </c>
      <c r="L217" s="179">
        <v>23.89370943437109</v>
      </c>
      <c r="M217" s="408">
        <v>0.7636900187183342</v>
      </c>
      <c r="N217" s="175">
        <v>0</v>
      </c>
      <c r="O217" s="431">
        <v>0</v>
      </c>
      <c r="P217" s="279">
        <v>6973</v>
      </c>
      <c r="Q217" s="15">
        <v>796</v>
      </c>
      <c r="R217" s="167">
        <v>0.11415459630001434</v>
      </c>
      <c r="S217" s="435">
        <v>0.83622361846865678</v>
      </c>
      <c r="T217" s="168">
        <v>1658121.4621707273</v>
      </c>
      <c r="U217" s="168">
        <v>0</v>
      </c>
      <c r="V217" s="168">
        <v>0</v>
      </c>
      <c r="W217" s="168">
        <v>1389831.39</v>
      </c>
      <c r="X217" s="168">
        <v>752942.15087089979</v>
      </c>
      <c r="Y217" s="168">
        <v>0</v>
      </c>
      <c r="Z217" s="164">
        <v>0</v>
      </c>
      <c r="AA217" s="168">
        <v>564378.35825626028</v>
      </c>
      <c r="AB217" s="183">
        <f>SUM(Muut[[#This Row],[Työttömyysaste]:[Koulutustausta]])</f>
        <v>4365273.3612978868</v>
      </c>
      <c r="AD217" s="67"/>
    </row>
    <row r="218" spans="1:30" s="50" customFormat="1">
      <c r="A218" s="95">
        <v>680</v>
      </c>
      <c r="B218" s="160" t="s">
        <v>219</v>
      </c>
      <c r="C218" s="429">
        <v>24810</v>
      </c>
      <c r="D218" s="142">
        <v>994.16666666666663</v>
      </c>
      <c r="E218" s="46">
        <v>11615</v>
      </c>
      <c r="F218" s="345">
        <v>8.5593341942889936E-2</v>
      </c>
      <c r="G218" s="408">
        <v>0.75318819985543928</v>
      </c>
      <c r="H218" s="175">
        <v>0</v>
      </c>
      <c r="I218" s="416">
        <v>339</v>
      </c>
      <c r="J218" s="422">
        <v>2434</v>
      </c>
      <c r="K218" s="279">
        <v>48.76</v>
      </c>
      <c r="L218" s="179">
        <v>508.81870385561939</v>
      </c>
      <c r="M218" s="408">
        <v>3.5862257552472188E-2</v>
      </c>
      <c r="N218" s="175">
        <v>0</v>
      </c>
      <c r="O218" s="431">
        <v>0</v>
      </c>
      <c r="P218" s="279">
        <v>7959</v>
      </c>
      <c r="Q218" s="15">
        <v>1124</v>
      </c>
      <c r="R218" s="167">
        <v>0.14122377183063198</v>
      </c>
      <c r="S218" s="435">
        <v>1.0345150990121648</v>
      </c>
      <c r="T218" s="168">
        <v>1266577.6963796637</v>
      </c>
      <c r="U218" s="168">
        <v>0</v>
      </c>
      <c r="V218" s="168">
        <v>0</v>
      </c>
      <c r="W218" s="168">
        <v>4090507.38</v>
      </c>
      <c r="X218" s="168">
        <v>36159.139665394578</v>
      </c>
      <c r="Y218" s="168">
        <v>0</v>
      </c>
      <c r="Z218" s="164">
        <v>0</v>
      </c>
      <c r="AA218" s="168">
        <v>714037.01145260211</v>
      </c>
      <c r="AB218" s="183">
        <f>SUM(Muut[[#This Row],[Työttömyysaste]:[Koulutustausta]])</f>
        <v>6107281.2274976606</v>
      </c>
      <c r="AD218" s="67"/>
    </row>
    <row r="219" spans="1:30" s="50" customFormat="1">
      <c r="A219" s="95">
        <v>681</v>
      </c>
      <c r="B219" s="160" t="s">
        <v>220</v>
      </c>
      <c r="C219" s="429">
        <v>3330</v>
      </c>
      <c r="D219" s="142">
        <v>142.91666666666666</v>
      </c>
      <c r="E219" s="46">
        <v>1368</v>
      </c>
      <c r="F219" s="345">
        <v>0.10447124756335283</v>
      </c>
      <c r="G219" s="408">
        <v>0.91930644490310143</v>
      </c>
      <c r="H219" s="175">
        <v>0</v>
      </c>
      <c r="I219" s="416">
        <v>6</v>
      </c>
      <c r="J219" s="422">
        <v>109</v>
      </c>
      <c r="K219" s="279">
        <v>559.30999999999995</v>
      </c>
      <c r="L219" s="179">
        <v>5.9537644597808015</v>
      </c>
      <c r="M219" s="408">
        <v>3.0648487236018584</v>
      </c>
      <c r="N219" s="175">
        <v>0</v>
      </c>
      <c r="O219" s="431">
        <v>0</v>
      </c>
      <c r="P219" s="279">
        <v>786</v>
      </c>
      <c r="Q219" s="15">
        <v>133</v>
      </c>
      <c r="R219" s="167">
        <v>0.16921119592875319</v>
      </c>
      <c r="S219" s="435">
        <v>1.2395330817260579</v>
      </c>
      <c r="T219" s="168">
        <v>207494.26748232226</v>
      </c>
      <c r="U219" s="168">
        <v>0</v>
      </c>
      <c r="V219" s="168">
        <v>0</v>
      </c>
      <c r="W219" s="168">
        <v>183182.13</v>
      </c>
      <c r="X219" s="168">
        <v>414769.65558350779</v>
      </c>
      <c r="Y219" s="168">
        <v>0</v>
      </c>
      <c r="Z219" s="164">
        <v>0</v>
      </c>
      <c r="AA219" s="168">
        <v>114831.08841095104</v>
      </c>
      <c r="AB219" s="183">
        <f>SUM(Muut[[#This Row],[Työttömyysaste]:[Koulutustausta]])</f>
        <v>920277.14147678122</v>
      </c>
      <c r="AD219" s="67"/>
    </row>
    <row r="220" spans="1:30" s="50" customFormat="1">
      <c r="A220" s="95">
        <v>683</v>
      </c>
      <c r="B220" s="160" t="s">
        <v>221</v>
      </c>
      <c r="C220" s="429">
        <v>3670</v>
      </c>
      <c r="D220" s="142">
        <v>178</v>
      </c>
      <c r="E220" s="46">
        <v>1451</v>
      </c>
      <c r="F220" s="345">
        <v>0.12267401791867677</v>
      </c>
      <c r="G220" s="408">
        <v>1.0794837615623356</v>
      </c>
      <c r="H220" s="175">
        <v>0</v>
      </c>
      <c r="I220" s="416">
        <v>7</v>
      </c>
      <c r="J220" s="422">
        <v>39</v>
      </c>
      <c r="K220" s="279">
        <v>3453.39</v>
      </c>
      <c r="L220" s="179">
        <v>1.0627238742221412</v>
      </c>
      <c r="M220" s="408">
        <v>17.170393785066171</v>
      </c>
      <c r="N220" s="175">
        <v>0</v>
      </c>
      <c r="O220" s="431">
        <v>0</v>
      </c>
      <c r="P220" s="279">
        <v>781</v>
      </c>
      <c r="Q220" s="15">
        <v>127</v>
      </c>
      <c r="R220" s="167">
        <v>0.16261203585147246</v>
      </c>
      <c r="S220" s="435">
        <v>1.1911918523972402</v>
      </c>
      <c r="T220" s="168">
        <v>268524.39234641107</v>
      </c>
      <c r="U220" s="168">
        <v>0</v>
      </c>
      <c r="V220" s="168">
        <v>0</v>
      </c>
      <c r="W220" s="168">
        <v>65542.23</v>
      </c>
      <c r="X220" s="168">
        <v>2560943.6285700775</v>
      </c>
      <c r="Y220" s="168">
        <v>0</v>
      </c>
      <c r="Z220" s="164">
        <v>0</v>
      </c>
      <c r="AA220" s="168">
        <v>121619.9734146468</v>
      </c>
      <c r="AB220" s="183">
        <f>SUM(Muut[[#This Row],[Työttömyysaste]:[Koulutustausta]])</f>
        <v>3016630.2243311354</v>
      </c>
      <c r="AD220" s="67"/>
    </row>
    <row r="221" spans="1:30" s="50" customFormat="1">
      <c r="A221" s="95">
        <v>684</v>
      </c>
      <c r="B221" s="160" t="s">
        <v>222</v>
      </c>
      <c r="C221" s="429">
        <v>38959</v>
      </c>
      <c r="D221" s="142">
        <v>1744.3333333333333</v>
      </c>
      <c r="E221" s="46">
        <v>18178</v>
      </c>
      <c r="F221" s="345">
        <v>9.5958484615102507E-2</v>
      </c>
      <c r="G221" s="408">
        <v>0.84439743381358467</v>
      </c>
      <c r="H221" s="175">
        <v>0</v>
      </c>
      <c r="I221" s="416">
        <v>119</v>
      </c>
      <c r="J221" s="422">
        <v>2945</v>
      </c>
      <c r="K221" s="279">
        <v>496.35</v>
      </c>
      <c r="L221" s="179">
        <v>78.490984184547187</v>
      </c>
      <c r="M221" s="408">
        <v>0.2324774952787218</v>
      </c>
      <c r="N221" s="175">
        <v>0</v>
      </c>
      <c r="O221" s="431">
        <v>0</v>
      </c>
      <c r="P221" s="279">
        <v>11835</v>
      </c>
      <c r="Q221" s="15">
        <v>2090</v>
      </c>
      <c r="R221" s="167">
        <v>0.1765948457963667</v>
      </c>
      <c r="S221" s="435">
        <v>1.2936209819063909</v>
      </c>
      <c r="T221" s="168">
        <v>2229750.5009108866</v>
      </c>
      <c r="U221" s="168">
        <v>0</v>
      </c>
      <c r="V221" s="168">
        <v>0</v>
      </c>
      <c r="W221" s="168">
        <v>4949278.6499999994</v>
      </c>
      <c r="X221" s="168">
        <v>368080.16761522967</v>
      </c>
      <c r="Y221" s="168">
        <v>0</v>
      </c>
      <c r="Z221" s="164">
        <v>0</v>
      </c>
      <c r="AA221" s="168">
        <v>1402077.362984414</v>
      </c>
      <c r="AB221" s="183">
        <f>SUM(Muut[[#This Row],[Työttömyysaste]:[Koulutustausta]])</f>
        <v>8949186.6815105285</v>
      </c>
      <c r="AD221" s="67"/>
    </row>
    <row r="222" spans="1:30" s="50" customFormat="1">
      <c r="A222" s="95">
        <v>686</v>
      </c>
      <c r="B222" s="160" t="s">
        <v>223</v>
      </c>
      <c r="C222" s="429">
        <v>3033</v>
      </c>
      <c r="D222" s="142">
        <v>108.66666666666667</v>
      </c>
      <c r="E222" s="46">
        <v>1184</v>
      </c>
      <c r="F222" s="345">
        <v>9.1779279279279286E-2</v>
      </c>
      <c r="G222" s="408">
        <v>0.80762204834242057</v>
      </c>
      <c r="H222" s="175">
        <v>0</v>
      </c>
      <c r="I222" s="416">
        <v>3</v>
      </c>
      <c r="J222" s="422">
        <v>72</v>
      </c>
      <c r="K222" s="279">
        <v>538.96</v>
      </c>
      <c r="L222" s="179">
        <v>5.6275048241056842</v>
      </c>
      <c r="M222" s="408">
        <v>3.2425360751396863</v>
      </c>
      <c r="N222" s="175">
        <v>0</v>
      </c>
      <c r="O222" s="431">
        <v>0</v>
      </c>
      <c r="P222" s="279">
        <v>740</v>
      </c>
      <c r="Q222" s="15">
        <v>91</v>
      </c>
      <c r="R222" s="167">
        <v>0.12297297297297298</v>
      </c>
      <c r="S222" s="435">
        <v>0.90082141031841112</v>
      </c>
      <c r="T222" s="168">
        <v>166028.3078503572</v>
      </c>
      <c r="U222" s="168">
        <v>0</v>
      </c>
      <c r="V222" s="168">
        <v>0</v>
      </c>
      <c r="W222" s="168">
        <v>121001.04</v>
      </c>
      <c r="X222" s="168">
        <v>399678.62826212193</v>
      </c>
      <c r="Y222" s="168">
        <v>0</v>
      </c>
      <c r="Z222" s="164">
        <v>0</v>
      </c>
      <c r="AA222" s="168">
        <v>76009.563009131511</v>
      </c>
      <c r="AB222" s="183">
        <f>SUM(Muut[[#This Row],[Työttömyysaste]:[Koulutustausta]])</f>
        <v>762717.53912161058</v>
      </c>
      <c r="AD222" s="67"/>
    </row>
    <row r="223" spans="1:30" s="50" customFormat="1">
      <c r="A223" s="95">
        <v>687</v>
      </c>
      <c r="B223" s="160" t="s">
        <v>224</v>
      </c>
      <c r="C223" s="429">
        <v>1513</v>
      </c>
      <c r="D223" s="142">
        <v>69.75</v>
      </c>
      <c r="E223" s="46">
        <v>526</v>
      </c>
      <c r="F223" s="345">
        <v>0.1326045627376426</v>
      </c>
      <c r="G223" s="408">
        <v>1.1668687030309277</v>
      </c>
      <c r="H223" s="175">
        <v>0</v>
      </c>
      <c r="I223" s="416">
        <v>0</v>
      </c>
      <c r="J223" s="422">
        <v>17</v>
      </c>
      <c r="K223" s="279">
        <v>1150.6400000000001</v>
      </c>
      <c r="L223" s="179">
        <v>1.3149203921295973</v>
      </c>
      <c r="M223" s="408">
        <v>13.877180333048521</v>
      </c>
      <c r="N223" s="175">
        <v>0</v>
      </c>
      <c r="O223" s="431">
        <v>0</v>
      </c>
      <c r="P223" s="279">
        <v>322</v>
      </c>
      <c r="Q223" s="15">
        <v>51</v>
      </c>
      <c r="R223" s="167">
        <v>0.15838509316770186</v>
      </c>
      <c r="S223" s="435">
        <v>1.1602279716543864</v>
      </c>
      <c r="T223" s="168">
        <v>119663.7157261431</v>
      </c>
      <c r="U223" s="168">
        <v>0</v>
      </c>
      <c r="V223" s="168">
        <v>0</v>
      </c>
      <c r="W223" s="168">
        <v>28569.69</v>
      </c>
      <c r="X223" s="168">
        <v>853284.50501619407</v>
      </c>
      <c r="Y223" s="168">
        <v>0</v>
      </c>
      <c r="Z223" s="164">
        <v>0</v>
      </c>
      <c r="AA223" s="168">
        <v>48835.921305366071</v>
      </c>
      <c r="AB223" s="183">
        <f>SUM(Muut[[#This Row],[Työttömyysaste]:[Koulutustausta]])</f>
        <v>1050353.8320477032</v>
      </c>
      <c r="AD223" s="67"/>
    </row>
    <row r="224" spans="1:30" s="50" customFormat="1">
      <c r="A224" s="95">
        <v>689</v>
      </c>
      <c r="B224" s="160" t="s">
        <v>225</v>
      </c>
      <c r="C224" s="429">
        <v>3092</v>
      </c>
      <c r="D224" s="142">
        <v>176.25</v>
      </c>
      <c r="E224" s="46">
        <v>1206</v>
      </c>
      <c r="F224" s="345">
        <v>0.14614427860696516</v>
      </c>
      <c r="G224" s="408">
        <v>1.2860129494253907</v>
      </c>
      <c r="H224" s="175">
        <v>0</v>
      </c>
      <c r="I224" s="416">
        <v>3</v>
      </c>
      <c r="J224" s="422">
        <v>84</v>
      </c>
      <c r="K224" s="279">
        <v>351.47</v>
      </c>
      <c r="L224" s="179">
        <v>8.7973368993086183</v>
      </c>
      <c r="M224" s="408">
        <v>2.0741944538487957</v>
      </c>
      <c r="N224" s="175">
        <v>0</v>
      </c>
      <c r="O224" s="431">
        <v>0</v>
      </c>
      <c r="P224" s="279">
        <v>700</v>
      </c>
      <c r="Q224" s="15">
        <v>106</v>
      </c>
      <c r="R224" s="167">
        <v>0.15142857142857144</v>
      </c>
      <c r="S224" s="435">
        <v>1.1092689391738801</v>
      </c>
      <c r="T224" s="168">
        <v>269517.14124566782</v>
      </c>
      <c r="U224" s="168">
        <v>0</v>
      </c>
      <c r="V224" s="168">
        <v>0</v>
      </c>
      <c r="W224" s="168">
        <v>141167.88</v>
      </c>
      <c r="X224" s="168">
        <v>260640.95197285136</v>
      </c>
      <c r="Y224" s="168">
        <v>0</v>
      </c>
      <c r="Z224" s="164">
        <v>0</v>
      </c>
      <c r="AA224" s="168">
        <v>95418.692957131236</v>
      </c>
      <c r="AB224" s="183">
        <f>SUM(Muut[[#This Row],[Työttömyysaste]:[Koulutustausta]])</f>
        <v>766744.66617565043</v>
      </c>
      <c r="AD224" s="67"/>
    </row>
    <row r="225" spans="1:30" s="50" customFormat="1">
      <c r="A225" s="95">
        <v>691</v>
      </c>
      <c r="B225" s="160" t="s">
        <v>226</v>
      </c>
      <c r="C225" s="429">
        <v>2690</v>
      </c>
      <c r="D225" s="142">
        <v>79.166666666666671</v>
      </c>
      <c r="E225" s="46">
        <v>1077</v>
      </c>
      <c r="F225" s="345">
        <v>7.3506654286598583E-2</v>
      </c>
      <c r="G225" s="408">
        <v>0.64683003797725069</v>
      </c>
      <c r="H225" s="175">
        <v>0</v>
      </c>
      <c r="I225" s="416">
        <v>3</v>
      </c>
      <c r="J225" s="422">
        <v>9</v>
      </c>
      <c r="K225" s="279">
        <v>474.62</v>
      </c>
      <c r="L225" s="179">
        <v>5.6676920483755424</v>
      </c>
      <c r="M225" s="408">
        <v>3.2195446134754815</v>
      </c>
      <c r="N225" s="175">
        <v>0</v>
      </c>
      <c r="O225" s="431">
        <v>0</v>
      </c>
      <c r="P225" s="279">
        <v>660</v>
      </c>
      <c r="Q225" s="15">
        <v>115</v>
      </c>
      <c r="R225" s="167">
        <v>0.17424242424242425</v>
      </c>
      <c r="S225" s="435">
        <v>1.2763886449899564</v>
      </c>
      <c r="T225" s="168">
        <v>117935.35653032377</v>
      </c>
      <c r="U225" s="168">
        <v>0</v>
      </c>
      <c r="V225" s="168">
        <v>0</v>
      </c>
      <c r="W225" s="168">
        <v>15125.13</v>
      </c>
      <c r="X225" s="168">
        <v>351965.7684165212</v>
      </c>
      <c r="Y225" s="168">
        <v>0</v>
      </c>
      <c r="Z225" s="164">
        <v>0</v>
      </c>
      <c r="AA225" s="168">
        <v>95519.56535873939</v>
      </c>
      <c r="AB225" s="183">
        <f>SUM(Muut[[#This Row],[Työttömyysaste]:[Koulutustausta]])</f>
        <v>580545.82030558435</v>
      </c>
      <c r="AD225" s="67"/>
    </row>
    <row r="226" spans="1:30" s="50" customFormat="1">
      <c r="A226" s="95">
        <v>694</v>
      </c>
      <c r="B226" s="160" t="s">
        <v>227</v>
      </c>
      <c r="C226" s="429">
        <v>28521</v>
      </c>
      <c r="D226" s="142">
        <v>1401.1666666666667</v>
      </c>
      <c r="E226" s="46">
        <v>13501</v>
      </c>
      <c r="F226" s="345">
        <v>0.10378243586894799</v>
      </c>
      <c r="G226" s="408">
        <v>0.91324516924343258</v>
      </c>
      <c r="H226" s="175">
        <v>0</v>
      </c>
      <c r="I226" s="416">
        <v>106</v>
      </c>
      <c r="J226" s="422">
        <v>1547</v>
      </c>
      <c r="K226" s="279">
        <v>121.01</v>
      </c>
      <c r="L226" s="179">
        <v>235.69126518469548</v>
      </c>
      <c r="M226" s="408">
        <v>7.7420719817028597E-2</v>
      </c>
      <c r="N226" s="175">
        <v>0</v>
      </c>
      <c r="O226" s="431">
        <v>0</v>
      </c>
      <c r="P226" s="279">
        <v>8865</v>
      </c>
      <c r="Q226" s="15">
        <v>1276</v>
      </c>
      <c r="R226" s="167">
        <v>0.14393683023124648</v>
      </c>
      <c r="S226" s="435">
        <v>1.0543892309911884</v>
      </c>
      <c r="T226" s="168">
        <v>1765442.9856916138</v>
      </c>
      <c r="U226" s="168">
        <v>0</v>
      </c>
      <c r="V226" s="168">
        <v>0</v>
      </c>
      <c r="W226" s="168">
        <v>2599841.79</v>
      </c>
      <c r="X226" s="168">
        <v>89737.848459995846</v>
      </c>
      <c r="Y226" s="168">
        <v>0</v>
      </c>
      <c r="Z226" s="164">
        <v>0</v>
      </c>
      <c r="AA226" s="168">
        <v>836609.58485251328</v>
      </c>
      <c r="AB226" s="183">
        <f>SUM(Muut[[#This Row],[Työttömyysaste]:[Koulutustausta]])</f>
        <v>5291632.2090041228</v>
      </c>
      <c r="AD226" s="67"/>
    </row>
    <row r="227" spans="1:30" s="50" customFormat="1">
      <c r="A227" s="95">
        <v>697</v>
      </c>
      <c r="B227" s="160" t="s">
        <v>228</v>
      </c>
      <c r="C227" s="429">
        <v>1210</v>
      </c>
      <c r="D227" s="142">
        <v>51</v>
      </c>
      <c r="E227" s="46">
        <v>507</v>
      </c>
      <c r="F227" s="345">
        <v>0.10059171597633136</v>
      </c>
      <c r="G227" s="408">
        <v>0.88516807215139071</v>
      </c>
      <c r="H227" s="175">
        <v>0</v>
      </c>
      <c r="I227" s="416">
        <v>0</v>
      </c>
      <c r="J227" s="422">
        <v>19</v>
      </c>
      <c r="K227" s="279">
        <v>835.8</v>
      </c>
      <c r="L227" s="179">
        <v>1.4477147642976789</v>
      </c>
      <c r="M227" s="408">
        <v>12.604269746490802</v>
      </c>
      <c r="N227" s="175">
        <v>0</v>
      </c>
      <c r="O227" s="431">
        <v>0</v>
      </c>
      <c r="P227" s="279">
        <v>243</v>
      </c>
      <c r="Q227" s="15">
        <v>26</v>
      </c>
      <c r="R227" s="167">
        <v>0.10699588477366255</v>
      </c>
      <c r="S227" s="435">
        <v>0.78378347282260341</v>
      </c>
      <c r="T227" s="168">
        <v>72595.997235809729</v>
      </c>
      <c r="U227" s="168">
        <v>0</v>
      </c>
      <c r="V227" s="168">
        <v>0</v>
      </c>
      <c r="W227" s="168">
        <v>31930.829999999998</v>
      </c>
      <c r="X227" s="168">
        <v>619807.40222183731</v>
      </c>
      <c r="Y227" s="168">
        <v>0</v>
      </c>
      <c r="Z227" s="164">
        <v>0</v>
      </c>
      <c r="AA227" s="168">
        <v>26383.876018849041</v>
      </c>
      <c r="AB227" s="183">
        <f>SUM(Muut[[#This Row],[Työttömyysaste]:[Koulutustausta]])</f>
        <v>750718.10547649616</v>
      </c>
      <c r="AD227" s="67"/>
    </row>
    <row r="228" spans="1:30" s="50" customFormat="1">
      <c r="A228" s="95">
        <v>698</v>
      </c>
      <c r="B228" s="160" t="s">
        <v>229</v>
      </c>
      <c r="C228" s="429">
        <v>64180</v>
      </c>
      <c r="D228" s="142">
        <v>3841.1666666666665</v>
      </c>
      <c r="E228" s="46">
        <v>31002</v>
      </c>
      <c r="F228" s="345">
        <v>0.12390060856288841</v>
      </c>
      <c r="G228" s="408">
        <v>1.0902772833281957</v>
      </c>
      <c r="H228" s="175">
        <v>0</v>
      </c>
      <c r="I228" s="416">
        <v>129</v>
      </c>
      <c r="J228" s="422">
        <v>2352</v>
      </c>
      <c r="K228" s="279">
        <v>7581.37</v>
      </c>
      <c r="L228" s="179">
        <v>8.465488427553332</v>
      </c>
      <c r="M228" s="408">
        <v>2.1555032011849429</v>
      </c>
      <c r="N228" s="175">
        <v>0</v>
      </c>
      <c r="O228" s="431">
        <v>0</v>
      </c>
      <c r="P228" s="279">
        <v>19475</v>
      </c>
      <c r="Q228" s="15">
        <v>1810</v>
      </c>
      <c r="R228" s="167">
        <v>9.2939666238767649E-2</v>
      </c>
      <c r="S228" s="435">
        <v>0.68081659889713764</v>
      </c>
      <c r="T228" s="168">
        <v>4742837.4518625643</v>
      </c>
      <c r="U228" s="168">
        <v>0</v>
      </c>
      <c r="V228" s="168">
        <v>0</v>
      </c>
      <c r="W228" s="168">
        <v>3952700.6399999997</v>
      </c>
      <c r="X228" s="168">
        <v>5622145.5431712978</v>
      </c>
      <c r="Y228" s="168">
        <v>0</v>
      </c>
      <c r="Z228" s="164">
        <v>0</v>
      </c>
      <c r="AA228" s="168">
        <v>1215589.5952050129</v>
      </c>
      <c r="AB228" s="183">
        <f>SUM(Muut[[#This Row],[Työttömyysaste]:[Koulutustausta]])</f>
        <v>15533273.230238874</v>
      </c>
      <c r="AD228" s="67"/>
    </row>
    <row r="229" spans="1:30" s="50" customFormat="1">
      <c r="A229" s="95">
        <v>700</v>
      </c>
      <c r="B229" s="160" t="s">
        <v>230</v>
      </c>
      <c r="C229" s="429">
        <v>4913</v>
      </c>
      <c r="D229" s="142">
        <v>234.5</v>
      </c>
      <c r="E229" s="46">
        <v>2028</v>
      </c>
      <c r="F229" s="345">
        <v>0.11563116370808678</v>
      </c>
      <c r="G229" s="408">
        <v>1.0175093770563779</v>
      </c>
      <c r="H229" s="175">
        <v>0</v>
      </c>
      <c r="I229" s="416">
        <v>12</v>
      </c>
      <c r="J229" s="422">
        <v>157</v>
      </c>
      <c r="K229" s="279">
        <v>942.1</v>
      </c>
      <c r="L229" s="179">
        <v>5.2149453348901389</v>
      </c>
      <c r="M229" s="408">
        <v>3.4990563147618703</v>
      </c>
      <c r="N229" s="175">
        <v>3</v>
      </c>
      <c r="O229" s="431">
        <v>315</v>
      </c>
      <c r="P229" s="279">
        <v>1288</v>
      </c>
      <c r="Q229" s="15">
        <v>171</v>
      </c>
      <c r="R229" s="167">
        <v>0.13276397515527949</v>
      </c>
      <c r="S229" s="435">
        <v>0.97254403506323561</v>
      </c>
      <c r="T229" s="168">
        <v>338833.81753921782</v>
      </c>
      <c r="U229" s="168">
        <v>0</v>
      </c>
      <c r="V229" s="168">
        <v>0</v>
      </c>
      <c r="W229" s="168">
        <v>263849.49</v>
      </c>
      <c r="X229" s="168">
        <v>698636.69972863479</v>
      </c>
      <c r="Y229" s="168">
        <v>0</v>
      </c>
      <c r="Z229" s="164">
        <v>91239.75</v>
      </c>
      <c r="AA229" s="168">
        <v>132926.98804747112</v>
      </c>
      <c r="AB229" s="183">
        <f>SUM(Muut[[#This Row],[Työttömyysaste]:[Koulutustausta]])</f>
        <v>1525486.7453153238</v>
      </c>
      <c r="AD229" s="67"/>
    </row>
    <row r="230" spans="1:30" s="50" customFormat="1">
      <c r="A230" s="95">
        <v>702</v>
      </c>
      <c r="B230" s="160" t="s">
        <v>231</v>
      </c>
      <c r="C230" s="429">
        <v>4155</v>
      </c>
      <c r="D230" s="142">
        <v>137.33333333333334</v>
      </c>
      <c r="E230" s="46">
        <v>1644</v>
      </c>
      <c r="F230" s="345">
        <v>8.3536090835360913E-2</v>
      </c>
      <c r="G230" s="408">
        <v>0.73508518829918701</v>
      </c>
      <c r="H230" s="175">
        <v>0</v>
      </c>
      <c r="I230" s="416">
        <v>13</v>
      </c>
      <c r="J230" s="422">
        <v>64</v>
      </c>
      <c r="K230" s="279">
        <v>776.99</v>
      </c>
      <c r="L230" s="179">
        <v>5.3475591706456971</v>
      </c>
      <c r="M230" s="408">
        <v>3.4122834031179119</v>
      </c>
      <c r="N230" s="175">
        <v>0</v>
      </c>
      <c r="O230" s="431">
        <v>0</v>
      </c>
      <c r="P230" s="279">
        <v>976</v>
      </c>
      <c r="Q230" s="15">
        <v>122</v>
      </c>
      <c r="R230" s="167">
        <v>0.125</v>
      </c>
      <c r="S230" s="435">
        <v>0.91567011488409911</v>
      </c>
      <c r="T230" s="168">
        <v>207019.02773142804</v>
      </c>
      <c r="U230" s="168">
        <v>0</v>
      </c>
      <c r="V230" s="168">
        <v>0</v>
      </c>
      <c r="W230" s="168">
        <v>107556.48</v>
      </c>
      <c r="X230" s="168">
        <v>576195.44562376814</v>
      </c>
      <c r="Y230" s="168">
        <v>0</v>
      </c>
      <c r="Z230" s="164">
        <v>0</v>
      </c>
      <c r="AA230" s="168">
        <v>105844.23148669428</v>
      </c>
      <c r="AB230" s="183">
        <f>SUM(Muut[[#This Row],[Työttömyysaste]:[Koulutustausta]])</f>
        <v>996615.18484189047</v>
      </c>
      <c r="AD230" s="67"/>
    </row>
    <row r="231" spans="1:30" s="50" customFormat="1">
      <c r="A231" s="95">
        <v>704</v>
      </c>
      <c r="B231" s="160" t="s">
        <v>232</v>
      </c>
      <c r="C231" s="429">
        <v>6379</v>
      </c>
      <c r="D231" s="142">
        <v>159.83333333333334</v>
      </c>
      <c r="E231" s="46">
        <v>3157</v>
      </c>
      <c r="F231" s="345">
        <v>5.0628233555062824E-2</v>
      </c>
      <c r="G231" s="408">
        <v>0.4455088121064551</v>
      </c>
      <c r="H231" s="175">
        <v>0</v>
      </c>
      <c r="I231" s="416">
        <v>104</v>
      </c>
      <c r="J231" s="422">
        <v>181</v>
      </c>
      <c r="K231" s="279">
        <v>127.16</v>
      </c>
      <c r="L231" s="179">
        <v>50.165146272412713</v>
      </c>
      <c r="M231" s="408">
        <v>0.36374632112296007</v>
      </c>
      <c r="N231" s="175">
        <v>0</v>
      </c>
      <c r="O231" s="431">
        <v>0</v>
      </c>
      <c r="P231" s="279">
        <v>2267</v>
      </c>
      <c r="Q231" s="15">
        <v>196</v>
      </c>
      <c r="R231" s="167">
        <v>8.6457873842082048E-2</v>
      </c>
      <c r="S231" s="435">
        <v>0.63333513018891374</v>
      </c>
      <c r="T231" s="168">
        <v>192624.03028830729</v>
      </c>
      <c r="U231" s="168">
        <v>0</v>
      </c>
      <c r="V231" s="168">
        <v>0</v>
      </c>
      <c r="W231" s="168">
        <v>304183.17</v>
      </c>
      <c r="X231" s="168">
        <v>94298.527478498247</v>
      </c>
      <c r="Y231" s="168">
        <v>0</v>
      </c>
      <c r="Z231" s="164">
        <v>0</v>
      </c>
      <c r="AA231" s="168">
        <v>112394.04621011675</v>
      </c>
      <c r="AB231" s="183">
        <f>SUM(Muut[[#This Row],[Työttömyysaste]:[Koulutustausta]])</f>
        <v>703499.77397692227</v>
      </c>
      <c r="AD231" s="67"/>
    </row>
    <row r="232" spans="1:30" s="50" customFormat="1">
      <c r="A232" s="95">
        <v>707</v>
      </c>
      <c r="B232" s="160" t="s">
        <v>233</v>
      </c>
      <c r="C232" s="429">
        <v>2032</v>
      </c>
      <c r="D232" s="142">
        <v>118.16666666666667</v>
      </c>
      <c r="E232" s="46">
        <v>758</v>
      </c>
      <c r="F232" s="345">
        <v>0.15589270008795075</v>
      </c>
      <c r="G232" s="408">
        <v>1.371795276181538</v>
      </c>
      <c r="H232" s="175">
        <v>0</v>
      </c>
      <c r="I232" s="416">
        <v>2</v>
      </c>
      <c r="J232" s="422">
        <v>73</v>
      </c>
      <c r="K232" s="279">
        <v>427.78</v>
      </c>
      <c r="L232" s="179">
        <v>4.7501051942587313</v>
      </c>
      <c r="M232" s="408">
        <v>3.841470169384924</v>
      </c>
      <c r="N232" s="175">
        <v>3</v>
      </c>
      <c r="O232" s="431">
        <v>360</v>
      </c>
      <c r="P232" s="279">
        <v>454</v>
      </c>
      <c r="Q232" s="15">
        <v>71</v>
      </c>
      <c r="R232" s="167">
        <v>0.15638766519823788</v>
      </c>
      <c r="S232" s="435">
        <v>1.1455960908682121</v>
      </c>
      <c r="T232" s="168">
        <v>188935.93672139599</v>
      </c>
      <c r="U232" s="168">
        <v>0</v>
      </c>
      <c r="V232" s="168">
        <v>0</v>
      </c>
      <c r="W232" s="168">
        <v>122681.61</v>
      </c>
      <c r="X232" s="168">
        <v>317230.45049348834</v>
      </c>
      <c r="Y232" s="168">
        <v>0</v>
      </c>
      <c r="Z232" s="164">
        <v>104273.99999999999</v>
      </c>
      <c r="AA232" s="168">
        <v>64760.821959841836</v>
      </c>
      <c r="AB232" s="183">
        <f>SUM(Muut[[#This Row],[Työttömyysaste]:[Koulutustausta]])</f>
        <v>797882.81917472614</v>
      </c>
      <c r="AD232" s="67"/>
    </row>
    <row r="233" spans="1:30" s="50" customFormat="1">
      <c r="A233" s="95">
        <v>710</v>
      </c>
      <c r="B233" s="160" t="s">
        <v>234</v>
      </c>
      <c r="C233" s="429">
        <v>27484</v>
      </c>
      <c r="D233" s="142">
        <v>1373.3333333333333</v>
      </c>
      <c r="E233" s="46">
        <v>12518</v>
      </c>
      <c r="F233" s="345">
        <v>0.10970868615859827</v>
      </c>
      <c r="G233" s="408">
        <v>0.96539387247472697</v>
      </c>
      <c r="H233" s="175">
        <v>3</v>
      </c>
      <c r="I233" s="416">
        <v>17618</v>
      </c>
      <c r="J233" s="422">
        <v>1414</v>
      </c>
      <c r="K233" s="279">
        <v>1148.3399999999999</v>
      </c>
      <c r="L233" s="179">
        <v>23.933678178936553</v>
      </c>
      <c r="M233" s="408">
        <v>0.7624146722773425</v>
      </c>
      <c r="N233" s="175">
        <v>3</v>
      </c>
      <c r="O233" s="431">
        <v>1804</v>
      </c>
      <c r="P233" s="279">
        <v>8157</v>
      </c>
      <c r="Q233" s="15">
        <v>1337</v>
      </c>
      <c r="R233" s="167">
        <v>0.16390829961995831</v>
      </c>
      <c r="S233" s="435">
        <v>1.2006874523477167</v>
      </c>
      <c r="T233" s="168">
        <v>1798398.958252446</v>
      </c>
      <c r="U233" s="168">
        <v>553461.79840000009</v>
      </c>
      <c r="V233" s="168">
        <v>4713562.0032000011</v>
      </c>
      <c r="W233" s="168">
        <v>2376325.98</v>
      </c>
      <c r="X233" s="168">
        <v>851578.88522065629</v>
      </c>
      <c r="Y233" s="168">
        <v>0</v>
      </c>
      <c r="Z233" s="164">
        <v>522528.6</v>
      </c>
      <c r="AA233" s="168">
        <v>918051.48541983159</v>
      </c>
      <c r="AB233" s="183">
        <f>SUM(Muut[[#This Row],[Työttömyysaste]:[Koulutustausta]])</f>
        <v>11733907.710492935</v>
      </c>
      <c r="AD233" s="67"/>
    </row>
    <row r="234" spans="1:30" s="50" customFormat="1">
      <c r="A234" s="95">
        <v>729</v>
      </c>
      <c r="B234" s="160" t="s">
        <v>235</v>
      </c>
      <c r="C234" s="429">
        <v>9117</v>
      </c>
      <c r="D234" s="142">
        <v>590.66666666666663</v>
      </c>
      <c r="E234" s="46">
        <v>3760</v>
      </c>
      <c r="F234" s="345">
        <v>0.15709219858156026</v>
      </c>
      <c r="G234" s="408">
        <v>1.3823503975335452</v>
      </c>
      <c r="H234" s="175">
        <v>0</v>
      </c>
      <c r="I234" s="416">
        <v>12</v>
      </c>
      <c r="J234" s="422">
        <v>117</v>
      </c>
      <c r="K234" s="279">
        <v>1251.72</v>
      </c>
      <c r="L234" s="179">
        <v>7.2835777969513948</v>
      </c>
      <c r="M234" s="408">
        <v>2.5052780259754899</v>
      </c>
      <c r="N234" s="175">
        <v>0</v>
      </c>
      <c r="O234" s="431">
        <v>0</v>
      </c>
      <c r="P234" s="279">
        <v>2203</v>
      </c>
      <c r="Q234" s="15">
        <v>320</v>
      </c>
      <c r="R234" s="167">
        <v>0.14525646845211077</v>
      </c>
      <c r="S234" s="435">
        <v>1.0640560572416222</v>
      </c>
      <c r="T234" s="168">
        <v>854223.78756695765</v>
      </c>
      <c r="U234" s="168">
        <v>0</v>
      </c>
      <c r="V234" s="168">
        <v>0</v>
      </c>
      <c r="W234" s="168">
        <v>196626.69</v>
      </c>
      <c r="X234" s="168">
        <v>928242.78716094547</v>
      </c>
      <c r="Y234" s="168">
        <v>0</v>
      </c>
      <c r="Z234" s="164">
        <v>0</v>
      </c>
      <c r="AA234" s="168">
        <v>269881.79423511541</v>
      </c>
      <c r="AB234" s="183">
        <f>SUM(Muut[[#This Row],[Työttömyysaste]:[Koulutustausta]])</f>
        <v>2248975.0589630185</v>
      </c>
      <c r="AD234" s="67"/>
    </row>
    <row r="235" spans="1:30" s="50" customFormat="1">
      <c r="A235" s="95">
        <v>732</v>
      </c>
      <c r="B235" s="160" t="s">
        <v>236</v>
      </c>
      <c r="C235" s="429">
        <v>3416</v>
      </c>
      <c r="D235" s="142">
        <v>219.33333333333334</v>
      </c>
      <c r="E235" s="46">
        <v>1348</v>
      </c>
      <c r="F235" s="345">
        <v>0.16271018793273986</v>
      </c>
      <c r="G235" s="408">
        <v>1.4317865241080314</v>
      </c>
      <c r="H235" s="175">
        <v>0</v>
      </c>
      <c r="I235" s="416">
        <v>11</v>
      </c>
      <c r="J235" s="422">
        <v>79</v>
      </c>
      <c r="K235" s="279">
        <v>5729.83</v>
      </c>
      <c r="L235" s="179">
        <v>0.59617824612597581</v>
      </c>
      <c r="M235" s="408">
        <v>20</v>
      </c>
      <c r="N235" s="175">
        <v>0</v>
      </c>
      <c r="O235" s="431">
        <v>0</v>
      </c>
      <c r="P235" s="279">
        <v>736</v>
      </c>
      <c r="Q235" s="15">
        <v>117</v>
      </c>
      <c r="R235" s="167">
        <v>0.15896739130434784</v>
      </c>
      <c r="S235" s="435">
        <v>1.1644935156678218</v>
      </c>
      <c r="T235" s="168">
        <v>331510.81190340873</v>
      </c>
      <c r="U235" s="168">
        <v>0</v>
      </c>
      <c r="V235" s="168">
        <v>0</v>
      </c>
      <c r="W235" s="168">
        <v>132765.03</v>
      </c>
      <c r="X235" s="168">
        <v>2776524.7999999998</v>
      </c>
      <c r="Y235" s="168">
        <v>0</v>
      </c>
      <c r="Z235" s="164">
        <v>0</v>
      </c>
      <c r="AA235" s="168">
        <v>110665.45201368199</v>
      </c>
      <c r="AB235" s="183">
        <f>SUM(Muut[[#This Row],[Työttömyysaste]:[Koulutustausta]])</f>
        <v>3351466.0939170909</v>
      </c>
      <c r="AD235" s="67"/>
    </row>
    <row r="236" spans="1:30" s="50" customFormat="1">
      <c r="A236" s="95">
        <v>734</v>
      </c>
      <c r="B236" s="160" t="s">
        <v>237</v>
      </c>
      <c r="C236" s="429">
        <v>51400</v>
      </c>
      <c r="D236" s="142">
        <v>2634.75</v>
      </c>
      <c r="E236" s="46">
        <v>23319</v>
      </c>
      <c r="F236" s="345">
        <v>0.1129872636047858</v>
      </c>
      <c r="G236" s="408">
        <v>0.99424408195046232</v>
      </c>
      <c r="H236" s="175">
        <v>0</v>
      </c>
      <c r="I236" s="416">
        <v>592</v>
      </c>
      <c r="J236" s="422">
        <v>3422</v>
      </c>
      <c r="K236" s="279">
        <v>1987.47</v>
      </c>
      <c r="L236" s="179">
        <v>25.862025590323377</v>
      </c>
      <c r="M236" s="408">
        <v>0.70556682969228834</v>
      </c>
      <c r="N236" s="175">
        <v>3</v>
      </c>
      <c r="O236" s="431">
        <v>571</v>
      </c>
      <c r="P236" s="279">
        <v>15406</v>
      </c>
      <c r="Q236" s="15">
        <v>2245</v>
      </c>
      <c r="R236" s="167">
        <v>0.14572244580033752</v>
      </c>
      <c r="S236" s="435">
        <v>1.0674695094974957</v>
      </c>
      <c r="T236" s="168">
        <v>3463839.00315456</v>
      </c>
      <c r="U236" s="168">
        <v>0</v>
      </c>
      <c r="V236" s="168">
        <v>0</v>
      </c>
      <c r="W236" s="168">
        <v>5750910.54</v>
      </c>
      <c r="X236" s="168">
        <v>1473855.7282769023</v>
      </c>
      <c r="Y236" s="168">
        <v>0</v>
      </c>
      <c r="Z236" s="164">
        <v>165390.15</v>
      </c>
      <c r="AA236" s="168">
        <v>1526425.890166925</v>
      </c>
      <c r="AB236" s="183">
        <f>SUM(Muut[[#This Row],[Työttömyysaste]:[Koulutustausta]])</f>
        <v>12380421.311598388</v>
      </c>
      <c r="AD236" s="67"/>
    </row>
    <row r="237" spans="1:30" s="50" customFormat="1">
      <c r="A237" s="95">
        <v>738</v>
      </c>
      <c r="B237" s="160" t="s">
        <v>238</v>
      </c>
      <c r="C237" s="429">
        <v>2959</v>
      </c>
      <c r="D237" s="142">
        <v>68.083333333333329</v>
      </c>
      <c r="E237" s="46">
        <v>1327</v>
      </c>
      <c r="F237" s="345">
        <v>5.1306204471238376E-2</v>
      </c>
      <c r="G237" s="408">
        <v>0.45147469312380478</v>
      </c>
      <c r="H237" s="175">
        <v>0</v>
      </c>
      <c r="I237" s="416">
        <v>80</v>
      </c>
      <c r="J237" s="422">
        <v>105</v>
      </c>
      <c r="K237" s="279">
        <v>252.74</v>
      </c>
      <c r="L237" s="179">
        <v>11.707683785708634</v>
      </c>
      <c r="M237" s="408">
        <v>1.558582187491224</v>
      </c>
      <c r="N237" s="175">
        <v>0</v>
      </c>
      <c r="O237" s="431">
        <v>0</v>
      </c>
      <c r="P237" s="279">
        <v>892</v>
      </c>
      <c r="Q237" s="15">
        <v>122</v>
      </c>
      <c r="R237" s="167">
        <v>0.1367713004484305</v>
      </c>
      <c r="S237" s="435">
        <v>1.001899139155696</v>
      </c>
      <c r="T237" s="168">
        <v>90548.224957097264</v>
      </c>
      <c r="U237" s="168">
        <v>0</v>
      </c>
      <c r="V237" s="168">
        <v>0</v>
      </c>
      <c r="W237" s="168">
        <v>176459.85</v>
      </c>
      <c r="X237" s="168">
        <v>187425.36831484464</v>
      </c>
      <c r="Y237" s="168">
        <v>0</v>
      </c>
      <c r="Z237" s="164">
        <v>0</v>
      </c>
      <c r="AA237" s="168">
        <v>82475.715957830616</v>
      </c>
      <c r="AB237" s="183">
        <f>SUM(Muut[[#This Row],[Työttömyysaste]:[Koulutustausta]])</f>
        <v>536909.15922977263</v>
      </c>
      <c r="AD237" s="67"/>
    </row>
    <row r="238" spans="1:30" s="50" customFormat="1">
      <c r="A238" s="95">
        <v>739</v>
      </c>
      <c r="B238" s="160" t="s">
        <v>239</v>
      </c>
      <c r="C238" s="429">
        <v>3261</v>
      </c>
      <c r="D238" s="142">
        <v>133.08333333333334</v>
      </c>
      <c r="E238" s="46">
        <v>1348</v>
      </c>
      <c r="F238" s="345">
        <v>9.8726508407517316E-2</v>
      </c>
      <c r="G238" s="408">
        <v>0.86875496922512396</v>
      </c>
      <c r="H238" s="175">
        <v>0</v>
      </c>
      <c r="I238" s="416">
        <v>7</v>
      </c>
      <c r="J238" s="422">
        <v>44</v>
      </c>
      <c r="K238" s="279">
        <v>539.12</v>
      </c>
      <c r="L238" s="179">
        <v>6.0487461047633175</v>
      </c>
      <c r="M238" s="408">
        <v>3.016722323791321</v>
      </c>
      <c r="N238" s="175">
        <v>0</v>
      </c>
      <c r="O238" s="431">
        <v>0</v>
      </c>
      <c r="P238" s="279">
        <v>748</v>
      </c>
      <c r="Q238" s="15">
        <v>104</v>
      </c>
      <c r="R238" s="167">
        <v>0.13903743315508021</v>
      </c>
      <c r="S238" s="435">
        <v>1.0184993791224204</v>
      </c>
      <c r="T238" s="168">
        <v>192021.41472571131</v>
      </c>
      <c r="U238" s="168">
        <v>0</v>
      </c>
      <c r="V238" s="168">
        <v>0</v>
      </c>
      <c r="W238" s="168">
        <v>73945.08</v>
      </c>
      <c r="X238" s="168">
        <v>399797.28007398534</v>
      </c>
      <c r="Y238" s="168">
        <v>0</v>
      </c>
      <c r="Z238" s="164">
        <v>0</v>
      </c>
      <c r="AA238" s="168">
        <v>92399.302543352678</v>
      </c>
      <c r="AB238" s="183">
        <f>SUM(Muut[[#This Row],[Työttömyysaste]:[Koulutustausta]])</f>
        <v>758163.07734304934</v>
      </c>
      <c r="AD238" s="67"/>
    </row>
    <row r="239" spans="1:30" s="50" customFormat="1">
      <c r="A239" s="95">
        <v>740</v>
      </c>
      <c r="B239" s="160" t="s">
        <v>240</v>
      </c>
      <c r="C239" s="429">
        <v>32547</v>
      </c>
      <c r="D239" s="142">
        <v>1766.1666666666667</v>
      </c>
      <c r="E239" s="46">
        <v>13834</v>
      </c>
      <c r="F239" s="345">
        <v>0.12766854609416414</v>
      </c>
      <c r="G239" s="408">
        <v>1.1234336716865669</v>
      </c>
      <c r="H239" s="175">
        <v>0</v>
      </c>
      <c r="I239" s="416">
        <v>44</v>
      </c>
      <c r="J239" s="422">
        <v>1318</v>
      </c>
      <c r="K239" s="279">
        <v>2238.11</v>
      </c>
      <c r="L239" s="179">
        <v>14.542180679233818</v>
      </c>
      <c r="M239" s="408">
        <v>1.2547903101797175</v>
      </c>
      <c r="N239" s="175">
        <v>3</v>
      </c>
      <c r="O239" s="431">
        <v>4773</v>
      </c>
      <c r="P239" s="279">
        <v>8277</v>
      </c>
      <c r="Q239" s="15">
        <v>1005</v>
      </c>
      <c r="R239" s="167">
        <v>0.12142080463936208</v>
      </c>
      <c r="S239" s="435">
        <v>0.88945121706755548</v>
      </c>
      <c r="T239" s="168">
        <v>2478334.7413852992</v>
      </c>
      <c r="U239" s="168">
        <v>0</v>
      </c>
      <c r="V239" s="168">
        <v>0</v>
      </c>
      <c r="W239" s="168">
        <v>2214991.2599999998</v>
      </c>
      <c r="X239" s="168">
        <v>1659723.7915610392</v>
      </c>
      <c r="Y239" s="168">
        <v>0</v>
      </c>
      <c r="Z239" s="164">
        <v>1382499.45</v>
      </c>
      <c r="AA239" s="168">
        <v>805360.31095599488</v>
      </c>
      <c r="AB239" s="183">
        <f>SUM(Muut[[#This Row],[Työttömyysaste]:[Koulutustausta]])</f>
        <v>8540909.5539023336</v>
      </c>
      <c r="AD239" s="67"/>
    </row>
    <row r="240" spans="1:30" s="50" customFormat="1">
      <c r="A240" s="95">
        <v>742</v>
      </c>
      <c r="B240" s="160" t="s">
        <v>241</v>
      </c>
      <c r="C240" s="429">
        <v>1009</v>
      </c>
      <c r="D240" s="142">
        <v>78.75</v>
      </c>
      <c r="E240" s="46">
        <v>447</v>
      </c>
      <c r="F240" s="345">
        <v>0.1761744966442953</v>
      </c>
      <c r="G240" s="408">
        <v>1.5502672167712621</v>
      </c>
      <c r="H240" s="175">
        <v>0</v>
      </c>
      <c r="I240" s="416">
        <v>3</v>
      </c>
      <c r="J240" s="422">
        <v>7</v>
      </c>
      <c r="K240" s="279">
        <v>6440.01</v>
      </c>
      <c r="L240" s="179">
        <v>0.15667677534662214</v>
      </c>
      <c r="M240" s="408">
        <v>20</v>
      </c>
      <c r="N240" s="175">
        <v>0</v>
      </c>
      <c r="O240" s="431">
        <v>0</v>
      </c>
      <c r="P240" s="279">
        <v>243</v>
      </c>
      <c r="Q240" s="15">
        <v>32</v>
      </c>
      <c r="R240" s="167">
        <v>0.13168724279835392</v>
      </c>
      <c r="S240" s="435">
        <v>0.96465658193551196</v>
      </c>
      <c r="T240" s="168">
        <v>106022.80596033095</v>
      </c>
      <c r="U240" s="168">
        <v>0</v>
      </c>
      <c r="V240" s="168">
        <v>0</v>
      </c>
      <c r="W240" s="168">
        <v>11763.99</v>
      </c>
      <c r="X240" s="168">
        <v>820115.2</v>
      </c>
      <c r="Y240" s="168">
        <v>0</v>
      </c>
      <c r="Z240" s="164">
        <v>0</v>
      </c>
      <c r="AA240" s="168">
        <v>27078.276824430955</v>
      </c>
      <c r="AB240" s="183">
        <f>SUM(Muut[[#This Row],[Työttömyysaste]:[Koulutustausta]])</f>
        <v>964980.27278476185</v>
      </c>
      <c r="AD240" s="67"/>
    </row>
    <row r="241" spans="1:30" s="50" customFormat="1">
      <c r="A241" s="95">
        <v>743</v>
      </c>
      <c r="B241" s="160" t="s">
        <v>242</v>
      </c>
      <c r="C241" s="429">
        <v>64736</v>
      </c>
      <c r="D241" s="142">
        <v>2486.6666666666665</v>
      </c>
      <c r="E241" s="46">
        <v>31294</v>
      </c>
      <c r="F241" s="345">
        <v>7.9461451609467201E-2</v>
      </c>
      <c r="G241" s="408">
        <v>0.69922994402494265</v>
      </c>
      <c r="H241" s="175">
        <v>0</v>
      </c>
      <c r="I241" s="416">
        <v>147</v>
      </c>
      <c r="J241" s="422">
        <v>2007</v>
      </c>
      <c r="K241" s="279">
        <v>1431.77</v>
      </c>
      <c r="L241" s="179">
        <v>45.2139659302821</v>
      </c>
      <c r="M241" s="408">
        <v>0.40357856316612317</v>
      </c>
      <c r="N241" s="175">
        <v>0</v>
      </c>
      <c r="O241" s="431">
        <v>0</v>
      </c>
      <c r="P241" s="279">
        <v>19810</v>
      </c>
      <c r="Q241" s="15">
        <v>1675</v>
      </c>
      <c r="R241" s="167">
        <v>8.4553255931347798E-2</v>
      </c>
      <c r="S241" s="435">
        <v>0.61938311657985501</v>
      </c>
      <c r="T241" s="168">
        <v>3068085.3997107032</v>
      </c>
      <c r="U241" s="168">
        <v>0</v>
      </c>
      <c r="V241" s="168">
        <v>0</v>
      </c>
      <c r="W241" s="168">
        <v>3372903.9899999998</v>
      </c>
      <c r="X241" s="168">
        <v>1061763.1541985641</v>
      </c>
      <c r="Y241" s="168">
        <v>0</v>
      </c>
      <c r="Z241" s="164">
        <v>0</v>
      </c>
      <c r="AA241" s="168">
        <v>1115481.4427992934</v>
      </c>
      <c r="AB241" s="183">
        <f>SUM(Muut[[#This Row],[Työttömyysaste]:[Koulutustausta]])</f>
        <v>8618233.9867085591</v>
      </c>
      <c r="AD241" s="67"/>
    </row>
    <row r="242" spans="1:30" s="50" customFormat="1">
      <c r="A242" s="95">
        <v>746</v>
      </c>
      <c r="B242" s="160" t="s">
        <v>243</v>
      </c>
      <c r="C242" s="429">
        <v>4781</v>
      </c>
      <c r="D242" s="142">
        <v>163.66666666666666</v>
      </c>
      <c r="E242" s="46">
        <v>1923</v>
      </c>
      <c r="F242" s="345">
        <v>8.5110071069509435E-2</v>
      </c>
      <c r="G242" s="408">
        <v>0.7489356036732866</v>
      </c>
      <c r="H242" s="175">
        <v>0</v>
      </c>
      <c r="I242" s="416">
        <v>9</v>
      </c>
      <c r="J242" s="422">
        <v>95</v>
      </c>
      <c r="K242" s="279">
        <v>786.4</v>
      </c>
      <c r="L242" s="179">
        <v>6.0796032553407935</v>
      </c>
      <c r="M242" s="408">
        <v>3.0014108879811165</v>
      </c>
      <c r="N242" s="175">
        <v>0</v>
      </c>
      <c r="O242" s="431">
        <v>0</v>
      </c>
      <c r="P242" s="279">
        <v>1288</v>
      </c>
      <c r="Q242" s="15">
        <v>173</v>
      </c>
      <c r="R242" s="167">
        <v>0.13431677018633539</v>
      </c>
      <c r="S242" s="435">
        <v>0.98391881909906298</v>
      </c>
      <c r="T242" s="168">
        <v>242697.21079235923</v>
      </c>
      <c r="U242" s="168">
        <v>0</v>
      </c>
      <c r="V242" s="168">
        <v>0</v>
      </c>
      <c r="W242" s="168">
        <v>159654.15</v>
      </c>
      <c r="X242" s="168">
        <v>583173.65530898888</v>
      </c>
      <c r="Y242" s="168">
        <v>0</v>
      </c>
      <c r="Z242" s="164">
        <v>0</v>
      </c>
      <c r="AA242" s="168">
        <v>130868.5036178131</v>
      </c>
      <c r="AB242" s="183">
        <f>SUM(Muut[[#This Row],[Työttömyysaste]:[Koulutustausta]])</f>
        <v>1116393.5197191611</v>
      </c>
      <c r="AD242" s="67"/>
    </row>
    <row r="243" spans="1:30" s="50" customFormat="1">
      <c r="A243" s="95">
        <v>747</v>
      </c>
      <c r="B243" s="160" t="s">
        <v>244</v>
      </c>
      <c r="C243" s="429">
        <v>1352</v>
      </c>
      <c r="D243" s="142">
        <v>60.083333333333336</v>
      </c>
      <c r="E243" s="46">
        <v>551</v>
      </c>
      <c r="F243" s="345">
        <v>0.10904416212946159</v>
      </c>
      <c r="G243" s="408">
        <v>0.95954631884608033</v>
      </c>
      <c r="H243" s="175">
        <v>0</v>
      </c>
      <c r="I243" s="416">
        <v>3</v>
      </c>
      <c r="J243" s="422">
        <v>17</v>
      </c>
      <c r="K243" s="279">
        <v>463.3</v>
      </c>
      <c r="L243" s="179">
        <v>2.9181955536369522</v>
      </c>
      <c r="M243" s="408">
        <v>6.2529693674721516</v>
      </c>
      <c r="N243" s="175">
        <v>0</v>
      </c>
      <c r="O243" s="431">
        <v>0</v>
      </c>
      <c r="P243" s="279">
        <v>307</v>
      </c>
      <c r="Q243" s="15">
        <v>42</v>
      </c>
      <c r="R243" s="167">
        <v>0.13680781758957655</v>
      </c>
      <c r="S243" s="435">
        <v>1.0021666403943235</v>
      </c>
      <c r="T243" s="168">
        <v>87931.442912355662</v>
      </c>
      <c r="U243" s="168">
        <v>0</v>
      </c>
      <c r="V243" s="168">
        <v>0</v>
      </c>
      <c r="W243" s="168">
        <v>28569.69</v>
      </c>
      <c r="X243" s="168">
        <v>343571.15272718028</v>
      </c>
      <c r="Y243" s="168">
        <v>0</v>
      </c>
      <c r="Z243" s="164">
        <v>0</v>
      </c>
      <c r="AA243" s="168">
        <v>37694.133065161142</v>
      </c>
      <c r="AB243" s="183">
        <f>SUM(Muut[[#This Row],[Työttömyysaste]:[Koulutustausta]])</f>
        <v>497766.41870469705</v>
      </c>
      <c r="AD243" s="67"/>
    </row>
    <row r="244" spans="1:30" s="50" customFormat="1">
      <c r="A244" s="95">
        <v>748</v>
      </c>
      <c r="B244" s="160" t="s">
        <v>245</v>
      </c>
      <c r="C244" s="429">
        <v>5028</v>
      </c>
      <c r="D244" s="142">
        <v>207.91666666666666</v>
      </c>
      <c r="E244" s="46">
        <v>2047</v>
      </c>
      <c r="F244" s="345">
        <v>0.10157140530858166</v>
      </c>
      <c r="G244" s="408">
        <v>0.89378895816688853</v>
      </c>
      <c r="H244" s="175">
        <v>0</v>
      </c>
      <c r="I244" s="416">
        <v>3</v>
      </c>
      <c r="J244" s="422">
        <v>83</v>
      </c>
      <c r="K244" s="279">
        <v>1053.8900000000001</v>
      </c>
      <c r="L244" s="179">
        <v>4.7708963933617357</v>
      </c>
      <c r="M244" s="408">
        <v>3.8247293381962479</v>
      </c>
      <c r="N244" s="175">
        <v>0</v>
      </c>
      <c r="O244" s="431">
        <v>0</v>
      </c>
      <c r="P244" s="279">
        <v>1338</v>
      </c>
      <c r="Q244" s="15">
        <v>177</v>
      </c>
      <c r="R244" s="167">
        <v>0.13228699551569506</v>
      </c>
      <c r="S244" s="435">
        <v>0.96904998705223044</v>
      </c>
      <c r="T244" s="168">
        <v>304601.34635912598</v>
      </c>
      <c r="U244" s="168">
        <v>0</v>
      </c>
      <c r="V244" s="168">
        <v>0</v>
      </c>
      <c r="W244" s="168">
        <v>139487.31</v>
      </c>
      <c r="X244" s="168">
        <v>781537.23752999783</v>
      </c>
      <c r="Y244" s="168">
        <v>0</v>
      </c>
      <c r="Z244" s="164">
        <v>0</v>
      </c>
      <c r="AA244" s="168">
        <v>135549.70437687947</v>
      </c>
      <c r="AB244" s="183">
        <f>SUM(Muut[[#This Row],[Työttömyysaste]:[Koulutustausta]])</f>
        <v>1361175.5982660032</v>
      </c>
      <c r="AD244" s="67"/>
    </row>
    <row r="245" spans="1:30" s="50" customFormat="1">
      <c r="A245" s="95">
        <v>749</v>
      </c>
      <c r="B245" s="160" t="s">
        <v>246</v>
      </c>
      <c r="C245" s="429">
        <v>21293</v>
      </c>
      <c r="D245" s="142">
        <v>730.58333333333337</v>
      </c>
      <c r="E245" s="46">
        <v>10039</v>
      </c>
      <c r="F245" s="345">
        <v>7.2774512733672012E-2</v>
      </c>
      <c r="G245" s="408">
        <v>0.64038747637408222</v>
      </c>
      <c r="H245" s="175">
        <v>0</v>
      </c>
      <c r="I245" s="416">
        <v>16</v>
      </c>
      <c r="J245" s="422">
        <v>340</v>
      </c>
      <c r="K245" s="279">
        <v>400.97</v>
      </c>
      <c r="L245" s="179">
        <v>53.10372347058383</v>
      </c>
      <c r="M245" s="408">
        <v>0.34361785224520497</v>
      </c>
      <c r="N245" s="175">
        <v>0</v>
      </c>
      <c r="O245" s="431">
        <v>0</v>
      </c>
      <c r="P245" s="279">
        <v>6823</v>
      </c>
      <c r="Q245" s="15">
        <v>483</v>
      </c>
      <c r="R245" s="167">
        <v>7.0789975084273773E-2</v>
      </c>
      <c r="S245" s="435">
        <v>0.51856211694447585</v>
      </c>
      <c r="T245" s="168">
        <v>924232.52682389133</v>
      </c>
      <c r="U245" s="168">
        <v>0</v>
      </c>
      <c r="V245" s="168">
        <v>0</v>
      </c>
      <c r="W245" s="168">
        <v>571393.79999999993</v>
      </c>
      <c r="X245" s="168">
        <v>297348.85626811453</v>
      </c>
      <c r="Y245" s="168">
        <v>0</v>
      </c>
      <c r="Z245" s="164">
        <v>0</v>
      </c>
      <c r="AA245" s="168">
        <v>307181.29460266652</v>
      </c>
      <c r="AB245" s="183">
        <f>SUM(Muut[[#This Row],[Työttömyysaste]:[Koulutustausta]])</f>
        <v>2100156.4776946721</v>
      </c>
      <c r="AD245" s="67"/>
    </row>
    <row r="246" spans="1:30" s="50" customFormat="1">
      <c r="A246" s="95">
        <v>751</v>
      </c>
      <c r="B246" s="160" t="s">
        <v>247</v>
      </c>
      <c r="C246" s="429">
        <v>2904</v>
      </c>
      <c r="D246" s="142">
        <v>105.58333333333333</v>
      </c>
      <c r="E246" s="46">
        <v>1128</v>
      </c>
      <c r="F246" s="345">
        <v>9.3602245862884154E-2</v>
      </c>
      <c r="G246" s="408">
        <v>0.82366344698786764</v>
      </c>
      <c r="H246" s="175">
        <v>0</v>
      </c>
      <c r="I246" s="416">
        <v>3</v>
      </c>
      <c r="J246" s="422">
        <v>25</v>
      </c>
      <c r="K246" s="279">
        <v>1446.59</v>
      </c>
      <c r="L246" s="179">
        <v>2.007479659060273</v>
      </c>
      <c r="M246" s="408">
        <v>9.0896997749541999</v>
      </c>
      <c r="N246" s="175">
        <v>0</v>
      </c>
      <c r="O246" s="431">
        <v>0</v>
      </c>
      <c r="P246" s="279">
        <v>708</v>
      </c>
      <c r="Q246" s="15">
        <v>66</v>
      </c>
      <c r="R246" s="167">
        <v>9.3220338983050849E-2</v>
      </c>
      <c r="S246" s="435">
        <v>0.68287262804915871</v>
      </c>
      <c r="T246" s="168">
        <v>162124.24610057659</v>
      </c>
      <c r="U246" s="168">
        <v>0</v>
      </c>
      <c r="V246" s="168">
        <v>0</v>
      </c>
      <c r="W246" s="168">
        <v>42014.25</v>
      </c>
      <c r="X246" s="168">
        <v>1072753.2782724188</v>
      </c>
      <c r="Y246" s="168">
        <v>0</v>
      </c>
      <c r="Z246" s="164">
        <v>0</v>
      </c>
      <c r="AA246" s="168">
        <v>55168.787951799342</v>
      </c>
      <c r="AB246" s="183">
        <f>SUM(Muut[[#This Row],[Työttömyysaste]:[Koulutustausta]])</f>
        <v>1332060.5623247947</v>
      </c>
      <c r="AD246" s="67"/>
    </row>
    <row r="247" spans="1:30" s="50" customFormat="1">
      <c r="A247" s="95">
        <v>753</v>
      </c>
      <c r="B247" s="160" t="s">
        <v>248</v>
      </c>
      <c r="C247" s="429">
        <v>22190</v>
      </c>
      <c r="D247" s="142">
        <v>979.58333333333337</v>
      </c>
      <c r="E247" s="46">
        <v>10988</v>
      </c>
      <c r="F247" s="345">
        <v>8.9150285159568021E-2</v>
      </c>
      <c r="G247" s="408">
        <v>0.78448792010874258</v>
      </c>
      <c r="H247" s="175">
        <v>1</v>
      </c>
      <c r="I247" s="416">
        <v>6471</v>
      </c>
      <c r="J247" s="422">
        <v>1358</v>
      </c>
      <c r="K247" s="279">
        <v>339.67</v>
      </c>
      <c r="L247" s="179">
        <v>65.328112579856921</v>
      </c>
      <c r="M247" s="408">
        <v>0.27931906624241953</v>
      </c>
      <c r="N247" s="175">
        <v>3</v>
      </c>
      <c r="O247" s="431">
        <v>198</v>
      </c>
      <c r="P247" s="279">
        <v>7661</v>
      </c>
      <c r="Q247" s="15">
        <v>968</v>
      </c>
      <c r="R247" s="167">
        <v>0.12635426184571205</v>
      </c>
      <c r="S247" s="435">
        <v>0.92559057168286962</v>
      </c>
      <c r="T247" s="168">
        <v>1179899.799282097</v>
      </c>
      <c r="U247" s="168">
        <v>446853.34400000004</v>
      </c>
      <c r="V247" s="168">
        <v>1731266.8704000004</v>
      </c>
      <c r="W247" s="168">
        <v>2282214.06</v>
      </c>
      <c r="X247" s="168">
        <v>251890.38084791994</v>
      </c>
      <c r="Y247" s="168">
        <v>0</v>
      </c>
      <c r="Z247" s="164">
        <v>57350.7</v>
      </c>
      <c r="AA247" s="168">
        <v>571390.94013658492</v>
      </c>
      <c r="AB247" s="183">
        <f>SUM(Muut[[#This Row],[Työttömyysaste]:[Koulutustausta]])</f>
        <v>6520866.0946666021</v>
      </c>
      <c r="AD247" s="67"/>
    </row>
    <row r="248" spans="1:30" s="50" customFormat="1">
      <c r="A248" s="95">
        <v>755</v>
      </c>
      <c r="B248" s="160" t="s">
        <v>249</v>
      </c>
      <c r="C248" s="429">
        <v>6198</v>
      </c>
      <c r="D248" s="142">
        <v>226.41666666666666</v>
      </c>
      <c r="E248" s="46">
        <v>3100</v>
      </c>
      <c r="F248" s="345">
        <v>7.3037634408602142E-2</v>
      </c>
      <c r="G248" s="408">
        <v>0.64270284502525377</v>
      </c>
      <c r="H248" s="175">
        <v>1</v>
      </c>
      <c r="I248" s="416">
        <v>1664</v>
      </c>
      <c r="J248" s="422">
        <v>451</v>
      </c>
      <c r="K248" s="279">
        <v>241.11</v>
      </c>
      <c r="L248" s="179">
        <v>25.706109244743061</v>
      </c>
      <c r="M248" s="408">
        <v>0.70984633385999152</v>
      </c>
      <c r="N248" s="175">
        <v>0</v>
      </c>
      <c r="O248" s="431">
        <v>0</v>
      </c>
      <c r="P248" s="279">
        <v>2186</v>
      </c>
      <c r="Q248" s="15">
        <v>357</v>
      </c>
      <c r="R248" s="167">
        <v>0.16331198536139066</v>
      </c>
      <c r="S248" s="435">
        <v>1.1963192351825191</v>
      </c>
      <c r="T248" s="168">
        <v>269999.7479843609</v>
      </c>
      <c r="U248" s="168">
        <v>124812.84480000002</v>
      </c>
      <c r="V248" s="168">
        <v>445190.5536000001</v>
      </c>
      <c r="W248" s="168">
        <v>757937.07</v>
      </c>
      <c r="X248" s="168">
        <v>178800.86474001821</v>
      </c>
      <c r="Y248" s="168">
        <v>0</v>
      </c>
      <c r="Z248" s="164">
        <v>0</v>
      </c>
      <c r="AA248" s="168">
        <v>206279.36375897608</v>
      </c>
      <c r="AB248" s="183">
        <f>SUM(Muut[[#This Row],[Työttömyysaste]:[Koulutustausta]])</f>
        <v>1983020.4448833554</v>
      </c>
      <c r="AD248" s="67"/>
    </row>
    <row r="249" spans="1:30" s="50" customFormat="1">
      <c r="A249" s="95">
        <v>758</v>
      </c>
      <c r="B249" s="160" t="s">
        <v>250</v>
      </c>
      <c r="C249" s="429">
        <v>8187</v>
      </c>
      <c r="D249" s="142">
        <v>356.83333333333331</v>
      </c>
      <c r="E249" s="46">
        <v>3904</v>
      </c>
      <c r="F249" s="345">
        <v>9.1401980874316932E-2</v>
      </c>
      <c r="G249" s="408">
        <v>0.8043019687662365</v>
      </c>
      <c r="H249" s="175">
        <v>0</v>
      </c>
      <c r="I249" s="416">
        <v>15</v>
      </c>
      <c r="J249" s="422">
        <v>140</v>
      </c>
      <c r="K249" s="279">
        <v>11692.96</v>
      </c>
      <c r="L249" s="179">
        <v>0.70016488553796474</v>
      </c>
      <c r="M249" s="408">
        <v>20</v>
      </c>
      <c r="N249" s="175">
        <v>0</v>
      </c>
      <c r="O249" s="431">
        <v>0</v>
      </c>
      <c r="P249" s="279">
        <v>2265</v>
      </c>
      <c r="Q249" s="15">
        <v>238</v>
      </c>
      <c r="R249" s="167">
        <v>0.10507726269315673</v>
      </c>
      <c r="S249" s="435">
        <v>0.76972887361559594</v>
      </c>
      <c r="T249" s="168">
        <v>446319.1143956405</v>
      </c>
      <c r="U249" s="168">
        <v>0</v>
      </c>
      <c r="V249" s="168">
        <v>0</v>
      </c>
      <c r="W249" s="168">
        <v>235279.8</v>
      </c>
      <c r="X249" s="168">
        <v>6654393.5999999996</v>
      </c>
      <c r="Y249" s="168">
        <v>0</v>
      </c>
      <c r="Z249" s="164">
        <v>0</v>
      </c>
      <c r="AA249" s="168">
        <v>175315.2494202524</v>
      </c>
      <c r="AB249" s="183">
        <f>SUM(Muut[[#This Row],[Työttömyysaste]:[Koulutustausta]])</f>
        <v>7511307.7638158929</v>
      </c>
      <c r="AD249" s="67"/>
    </row>
    <row r="250" spans="1:30" s="50" customFormat="1">
      <c r="A250" s="95">
        <v>759</v>
      </c>
      <c r="B250" s="160" t="s">
        <v>251</v>
      </c>
      <c r="C250" s="429">
        <v>1997</v>
      </c>
      <c r="D250" s="142">
        <v>59.166666666666664</v>
      </c>
      <c r="E250" s="46">
        <v>811</v>
      </c>
      <c r="F250" s="345">
        <v>7.2955199342375668E-2</v>
      </c>
      <c r="G250" s="408">
        <v>0.64197744842632776</v>
      </c>
      <c r="H250" s="175">
        <v>0</v>
      </c>
      <c r="I250" s="416">
        <v>2</v>
      </c>
      <c r="J250" s="422">
        <v>28</v>
      </c>
      <c r="K250" s="279">
        <v>551.95000000000005</v>
      </c>
      <c r="L250" s="179">
        <v>3.6180813479481833</v>
      </c>
      <c r="M250" s="408">
        <v>5.0433878208773288</v>
      </c>
      <c r="N250" s="175">
        <v>0</v>
      </c>
      <c r="O250" s="431">
        <v>0</v>
      </c>
      <c r="P250" s="279">
        <v>469</v>
      </c>
      <c r="Q250" s="15">
        <v>66</v>
      </c>
      <c r="R250" s="167">
        <v>0.14072494669509594</v>
      </c>
      <c r="S250" s="435">
        <v>1.0308610248588579</v>
      </c>
      <c r="T250" s="168">
        <v>86895.92321430998</v>
      </c>
      <c r="U250" s="168">
        <v>0</v>
      </c>
      <c r="V250" s="168">
        <v>0</v>
      </c>
      <c r="W250" s="168">
        <v>47055.96</v>
      </c>
      <c r="X250" s="168">
        <v>409311.67223778798</v>
      </c>
      <c r="Y250" s="168">
        <v>0</v>
      </c>
      <c r="Z250" s="164">
        <v>0</v>
      </c>
      <c r="AA250" s="168">
        <v>57271.071762012129</v>
      </c>
      <c r="AB250" s="183">
        <f>SUM(Muut[[#This Row],[Työttömyysaste]:[Koulutustausta]])</f>
        <v>600534.62721410999</v>
      </c>
      <c r="AD250" s="67"/>
    </row>
    <row r="251" spans="1:30" s="50" customFormat="1">
      <c r="A251" s="95">
        <v>761</v>
      </c>
      <c r="B251" s="160" t="s">
        <v>252</v>
      </c>
      <c r="C251" s="429">
        <v>8563</v>
      </c>
      <c r="D251" s="142">
        <v>287.16666666666669</v>
      </c>
      <c r="E251" s="46">
        <v>3610</v>
      </c>
      <c r="F251" s="345">
        <v>7.9547553093259477E-2</v>
      </c>
      <c r="G251" s="408">
        <v>0.69998760367591939</v>
      </c>
      <c r="H251" s="175">
        <v>0</v>
      </c>
      <c r="I251" s="416">
        <v>46</v>
      </c>
      <c r="J251" s="422">
        <v>313</v>
      </c>
      <c r="K251" s="279">
        <v>667.98</v>
      </c>
      <c r="L251" s="179">
        <v>12.819246085212132</v>
      </c>
      <c r="M251" s="408">
        <v>1.4234368607866021</v>
      </c>
      <c r="N251" s="175">
        <v>0</v>
      </c>
      <c r="O251" s="431">
        <v>0</v>
      </c>
      <c r="P251" s="279">
        <v>2261</v>
      </c>
      <c r="Q251" s="15">
        <v>385</v>
      </c>
      <c r="R251" s="167">
        <v>0.17027863777089783</v>
      </c>
      <c r="S251" s="435">
        <v>1.2473524784798873</v>
      </c>
      <c r="T251" s="168">
        <v>406272.90317176812</v>
      </c>
      <c r="U251" s="168">
        <v>0</v>
      </c>
      <c r="V251" s="168">
        <v>0</v>
      </c>
      <c r="W251" s="168">
        <v>526018.41</v>
      </c>
      <c r="X251" s="168">
        <v>495356.48305353301</v>
      </c>
      <c r="Y251" s="168">
        <v>0</v>
      </c>
      <c r="Z251" s="164">
        <v>0</v>
      </c>
      <c r="AA251" s="168">
        <v>297147.62538107153</v>
      </c>
      <c r="AB251" s="183">
        <f>SUM(Muut[[#This Row],[Työttömyysaste]:[Koulutustausta]])</f>
        <v>1724795.4216063726</v>
      </c>
      <c r="AD251" s="67"/>
    </row>
    <row r="252" spans="1:30" s="50" customFormat="1">
      <c r="A252" s="95">
        <v>762</v>
      </c>
      <c r="B252" s="160" t="s">
        <v>253</v>
      </c>
      <c r="C252" s="429">
        <v>3777</v>
      </c>
      <c r="D252" s="142">
        <v>194.91666666666666</v>
      </c>
      <c r="E252" s="46">
        <v>1586</v>
      </c>
      <c r="F252" s="345">
        <v>0.12289827658680118</v>
      </c>
      <c r="G252" s="408">
        <v>1.081457150832021</v>
      </c>
      <c r="H252" s="175">
        <v>0</v>
      </c>
      <c r="I252" s="416">
        <v>4</v>
      </c>
      <c r="J252" s="422">
        <v>33</v>
      </c>
      <c r="K252" s="279">
        <v>1465.93</v>
      </c>
      <c r="L252" s="179">
        <v>2.5765213891522785</v>
      </c>
      <c r="M252" s="408">
        <v>7.0821796714014527</v>
      </c>
      <c r="N252" s="175">
        <v>0</v>
      </c>
      <c r="O252" s="431">
        <v>0</v>
      </c>
      <c r="P252" s="279">
        <v>904</v>
      </c>
      <c r="Q252" s="15">
        <v>113</v>
      </c>
      <c r="R252" s="167">
        <v>0.125</v>
      </c>
      <c r="S252" s="435">
        <v>0.91567011488409911</v>
      </c>
      <c r="T252" s="168">
        <v>276858.50278618059</v>
      </c>
      <c r="U252" s="168">
        <v>0</v>
      </c>
      <c r="V252" s="168">
        <v>0</v>
      </c>
      <c r="W252" s="168">
        <v>55458.81</v>
      </c>
      <c r="X252" s="168">
        <v>1087095.3160314169</v>
      </c>
      <c r="Y252" s="168">
        <v>0</v>
      </c>
      <c r="Z252" s="164">
        <v>0</v>
      </c>
      <c r="AA252" s="168">
        <v>96215.081185377683</v>
      </c>
      <c r="AB252" s="183">
        <f>SUM(Muut[[#This Row],[Työttömyysaste]:[Koulutustausta]])</f>
        <v>1515627.7100029751</v>
      </c>
      <c r="AD252" s="67"/>
    </row>
    <row r="253" spans="1:30" s="50" customFormat="1">
      <c r="A253" s="95">
        <v>765</v>
      </c>
      <c r="B253" s="160" t="s">
        <v>254</v>
      </c>
      <c r="C253" s="429">
        <v>10348</v>
      </c>
      <c r="D253" s="142">
        <v>348.75</v>
      </c>
      <c r="E253" s="46">
        <v>4628</v>
      </c>
      <c r="F253" s="345">
        <v>7.5356525496974941E-2</v>
      </c>
      <c r="G253" s="408">
        <v>0.66310818689959816</v>
      </c>
      <c r="H253" s="175">
        <v>0</v>
      </c>
      <c r="I253" s="416">
        <v>15</v>
      </c>
      <c r="J253" s="422">
        <v>389</v>
      </c>
      <c r="K253" s="279">
        <v>2648.97</v>
      </c>
      <c r="L253" s="179">
        <v>3.9064240063118874</v>
      </c>
      <c r="M253" s="408">
        <v>4.6711230976723712</v>
      </c>
      <c r="N253" s="175">
        <v>0</v>
      </c>
      <c r="O253" s="431">
        <v>0</v>
      </c>
      <c r="P253" s="279">
        <v>3004</v>
      </c>
      <c r="Q253" s="15">
        <v>318</v>
      </c>
      <c r="R253" s="167">
        <v>0.10585885486018642</v>
      </c>
      <c r="S253" s="435">
        <v>0.77545431833060863</v>
      </c>
      <c r="T253" s="168">
        <v>465095.75365255075</v>
      </c>
      <c r="U253" s="168">
        <v>0</v>
      </c>
      <c r="V253" s="168">
        <v>0</v>
      </c>
      <c r="W253" s="168">
        <v>653741.73</v>
      </c>
      <c r="X253" s="168">
        <v>1964406.8129499648</v>
      </c>
      <c r="Y253" s="168">
        <v>0</v>
      </c>
      <c r="Z253" s="164">
        <v>0</v>
      </c>
      <c r="AA253" s="168">
        <v>223238.84377888855</v>
      </c>
      <c r="AB253" s="183">
        <f>SUM(Muut[[#This Row],[Työttömyysaste]:[Koulutustausta]])</f>
        <v>3306483.1403814042</v>
      </c>
      <c r="AD253" s="67"/>
    </row>
    <row r="254" spans="1:30" s="50" customFormat="1">
      <c r="A254" s="95">
        <v>768</v>
      </c>
      <c r="B254" s="160" t="s">
        <v>255</v>
      </c>
      <c r="C254" s="429">
        <v>2430</v>
      </c>
      <c r="D254" s="142">
        <v>120.58333333333333</v>
      </c>
      <c r="E254" s="46">
        <v>940</v>
      </c>
      <c r="F254" s="345">
        <v>0.12828014184397163</v>
      </c>
      <c r="G254" s="408">
        <v>1.1288154769926864</v>
      </c>
      <c r="H254" s="175">
        <v>0</v>
      </c>
      <c r="I254" s="416">
        <v>4</v>
      </c>
      <c r="J254" s="422">
        <v>68</v>
      </c>
      <c r="K254" s="279">
        <v>584.47</v>
      </c>
      <c r="L254" s="179">
        <v>4.1576128800451686</v>
      </c>
      <c r="M254" s="408">
        <v>4.3889096776578818</v>
      </c>
      <c r="N254" s="175">
        <v>1</v>
      </c>
      <c r="O254" s="431">
        <v>0</v>
      </c>
      <c r="P254" s="279">
        <v>524</v>
      </c>
      <c r="Q254" s="15">
        <v>67</v>
      </c>
      <c r="R254" s="167">
        <v>0.12786259541984732</v>
      </c>
      <c r="S254" s="435">
        <v>0.93663965949976546</v>
      </c>
      <c r="T254" s="168">
        <v>185922.0046642712</v>
      </c>
      <c r="U254" s="168">
        <v>0</v>
      </c>
      <c r="V254" s="168">
        <v>0</v>
      </c>
      <c r="W254" s="168">
        <v>114278.76</v>
      </c>
      <c r="X254" s="168">
        <v>433427.65299903962</v>
      </c>
      <c r="Y254" s="168">
        <v>962207.10000000009</v>
      </c>
      <c r="Z254" s="164">
        <v>0</v>
      </c>
      <c r="AA254" s="168">
        <v>63319.276245298846</v>
      </c>
      <c r="AB254" s="183">
        <f>SUM(Muut[[#This Row],[Työttömyysaste]:[Koulutustausta]])</f>
        <v>1759154.7939086098</v>
      </c>
      <c r="AD254" s="67"/>
    </row>
    <row r="255" spans="1:30" s="50" customFormat="1">
      <c r="A255" s="95">
        <v>777</v>
      </c>
      <c r="B255" s="160" t="s">
        <v>256</v>
      </c>
      <c r="C255" s="429">
        <v>7508</v>
      </c>
      <c r="D255" s="142">
        <v>382.58333333333331</v>
      </c>
      <c r="E255" s="46">
        <v>2969</v>
      </c>
      <c r="F255" s="345">
        <v>0.12885932412709106</v>
      </c>
      <c r="G255" s="408">
        <v>1.1339120563680067</v>
      </c>
      <c r="H255" s="175">
        <v>0</v>
      </c>
      <c r="I255" s="416">
        <v>4</v>
      </c>
      <c r="J255" s="422">
        <v>236</v>
      </c>
      <c r="K255" s="279">
        <v>5270.43</v>
      </c>
      <c r="L255" s="179">
        <v>1.4245516969203651</v>
      </c>
      <c r="M255" s="408">
        <v>12.809213905422316</v>
      </c>
      <c r="N255" s="175">
        <v>0</v>
      </c>
      <c r="O255" s="431">
        <v>0</v>
      </c>
      <c r="P255" s="279">
        <v>1755</v>
      </c>
      <c r="Q255" s="15">
        <v>217</v>
      </c>
      <c r="R255" s="167">
        <v>0.12364672364672365</v>
      </c>
      <c r="S255" s="435">
        <v>0.90575687717310316</v>
      </c>
      <c r="T255" s="168">
        <v>577039.04632812121</v>
      </c>
      <c r="U255" s="168">
        <v>0</v>
      </c>
      <c r="V255" s="168">
        <v>0</v>
      </c>
      <c r="W255" s="168">
        <v>396614.51999999996</v>
      </c>
      <c r="X255" s="168">
        <v>3908412.9299976528</v>
      </c>
      <c r="Y255" s="168">
        <v>0</v>
      </c>
      <c r="Z255" s="164">
        <v>0</v>
      </c>
      <c r="AA255" s="168">
        <v>189187.75767275161</v>
      </c>
      <c r="AB255" s="183">
        <f>SUM(Muut[[#This Row],[Työttömyysaste]:[Koulutustausta]])</f>
        <v>5071254.2539985254</v>
      </c>
      <c r="AD255" s="67"/>
    </row>
    <row r="256" spans="1:30" s="109" customFormat="1">
      <c r="A256" s="95">
        <v>778</v>
      </c>
      <c r="B256" s="160" t="s">
        <v>257</v>
      </c>
      <c r="C256" s="429">
        <v>6891</v>
      </c>
      <c r="D256" s="142">
        <v>236.83333333333334</v>
      </c>
      <c r="E256" s="46">
        <v>2865</v>
      </c>
      <c r="F256" s="345">
        <v>8.2664339732402559E-2</v>
      </c>
      <c r="G256" s="408">
        <v>0.72741411682265444</v>
      </c>
      <c r="H256" s="175">
        <v>0</v>
      </c>
      <c r="I256" s="416">
        <v>4</v>
      </c>
      <c r="J256" s="422">
        <v>158</v>
      </c>
      <c r="K256" s="279">
        <v>713.56</v>
      </c>
      <c r="L256" s="179">
        <v>9.6572117271147491</v>
      </c>
      <c r="M256" s="408">
        <v>1.8895088893983485</v>
      </c>
      <c r="N256" s="175">
        <v>0</v>
      </c>
      <c r="O256" s="431">
        <v>0</v>
      </c>
      <c r="P256" s="279">
        <v>1860</v>
      </c>
      <c r="Q256" s="15">
        <v>246</v>
      </c>
      <c r="R256" s="167">
        <v>0.13225806451612904</v>
      </c>
      <c r="S256" s="435">
        <v>0.96883805703865977</v>
      </c>
      <c r="T256" s="168">
        <v>339754.75182430848</v>
      </c>
      <c r="U256" s="168">
        <v>0</v>
      </c>
      <c r="V256" s="168">
        <v>0</v>
      </c>
      <c r="W256" s="168">
        <v>265530.06</v>
      </c>
      <c r="X256" s="168">
        <v>529157.41795814096</v>
      </c>
      <c r="Y256" s="168">
        <v>0</v>
      </c>
      <c r="Z256" s="164">
        <v>0</v>
      </c>
      <c r="AA256" s="168">
        <v>185733.63808030571</v>
      </c>
      <c r="AB256" s="183">
        <f>SUM(Muut[[#This Row],[Työttömyysaste]:[Koulutustausta]])</f>
        <v>1320175.8678627552</v>
      </c>
      <c r="AD256" s="366"/>
    </row>
    <row r="257" spans="1:30" s="50" customFormat="1">
      <c r="A257" s="95">
        <v>781</v>
      </c>
      <c r="B257" s="160" t="s">
        <v>258</v>
      </c>
      <c r="C257" s="429">
        <v>3584</v>
      </c>
      <c r="D257" s="142">
        <v>133.5</v>
      </c>
      <c r="E257" s="46">
        <v>1308</v>
      </c>
      <c r="F257" s="345">
        <v>0.10206422018348624</v>
      </c>
      <c r="G257" s="408">
        <v>0.89812553785948912</v>
      </c>
      <c r="H257" s="175">
        <v>0</v>
      </c>
      <c r="I257" s="416">
        <v>7</v>
      </c>
      <c r="J257" s="422">
        <v>88</v>
      </c>
      <c r="K257" s="279">
        <v>666.22</v>
      </c>
      <c r="L257" s="179">
        <v>5.3796043349043856</v>
      </c>
      <c r="M257" s="408">
        <v>3.3919571532038364</v>
      </c>
      <c r="N257" s="175">
        <v>0</v>
      </c>
      <c r="O257" s="431">
        <v>0</v>
      </c>
      <c r="P257" s="279">
        <v>731</v>
      </c>
      <c r="Q257" s="15">
        <v>125</v>
      </c>
      <c r="R257" s="167">
        <v>0.17099863201094392</v>
      </c>
      <c r="S257" s="435">
        <v>1.2526266961478785</v>
      </c>
      <c r="T257" s="168">
        <v>218175.81705872039</v>
      </c>
      <c r="U257" s="168">
        <v>0</v>
      </c>
      <c r="V257" s="168">
        <v>0</v>
      </c>
      <c r="W257" s="168">
        <v>147890.16</v>
      </c>
      <c r="X257" s="168">
        <v>494051.31312303484</v>
      </c>
      <c r="Y257" s="168">
        <v>0</v>
      </c>
      <c r="Z257" s="164">
        <v>0</v>
      </c>
      <c r="AA257" s="168">
        <v>124895.49967761298</v>
      </c>
      <c r="AB257" s="183">
        <f>SUM(Muut[[#This Row],[Työttömyysaste]:[Koulutustausta]])</f>
        <v>985012.78985936835</v>
      </c>
      <c r="AD257" s="67"/>
    </row>
    <row r="258" spans="1:30" s="50" customFormat="1">
      <c r="A258" s="160">
        <v>783</v>
      </c>
      <c r="B258" s="160" t="s">
        <v>259</v>
      </c>
      <c r="C258" s="429">
        <v>6588</v>
      </c>
      <c r="D258" s="142">
        <v>209.66666666666666</v>
      </c>
      <c r="E258" s="46">
        <v>2979</v>
      </c>
      <c r="F258" s="345">
        <v>7.0381559807541683E-2</v>
      </c>
      <c r="G258" s="408">
        <v>0.61933041906262121</v>
      </c>
      <c r="H258" s="175">
        <v>0</v>
      </c>
      <c r="I258" s="416">
        <v>16</v>
      </c>
      <c r="J258" s="422">
        <v>191</v>
      </c>
      <c r="K258" s="279">
        <v>406.85</v>
      </c>
      <c r="L258" s="179">
        <v>16.192700012289542</v>
      </c>
      <c r="M258" s="408">
        <v>1.1268897337279353</v>
      </c>
      <c r="N258" s="175">
        <v>0</v>
      </c>
      <c r="O258" s="431">
        <v>0</v>
      </c>
      <c r="P258" s="279">
        <v>1765</v>
      </c>
      <c r="Q258" s="15">
        <v>271</v>
      </c>
      <c r="R258" s="167">
        <v>0.15354107648725213</v>
      </c>
      <c r="S258" s="435">
        <v>1.1247438011720832</v>
      </c>
      <c r="T258" s="168">
        <v>276552.48571717669</v>
      </c>
      <c r="U258" s="168">
        <v>0</v>
      </c>
      <c r="V258" s="168">
        <v>0</v>
      </c>
      <c r="W258" s="168">
        <v>320988.87</v>
      </c>
      <c r="X258" s="168">
        <v>301709.31035409728</v>
      </c>
      <c r="Y258" s="168">
        <v>0</v>
      </c>
      <c r="Z258" s="164">
        <v>0</v>
      </c>
      <c r="AA258" s="168">
        <v>206140.97435022527</v>
      </c>
      <c r="AB258" s="183">
        <f>SUM(Muut[[#This Row],[Työttömyysaste]:[Koulutustausta]])</f>
        <v>1105391.6404214993</v>
      </c>
      <c r="AD258" s="67"/>
    </row>
    <row r="259" spans="1:30" s="50" customFormat="1">
      <c r="A259" s="95">
        <v>785</v>
      </c>
      <c r="B259" s="160" t="s">
        <v>260</v>
      </c>
      <c r="C259" s="429">
        <v>2673</v>
      </c>
      <c r="D259" s="142">
        <v>147.41666666666666</v>
      </c>
      <c r="E259" s="46">
        <v>998</v>
      </c>
      <c r="F259" s="345">
        <v>0.1477120908483634</v>
      </c>
      <c r="G259" s="408">
        <v>1.2998090888563987</v>
      </c>
      <c r="H259" s="175">
        <v>0</v>
      </c>
      <c r="I259" s="416">
        <v>0</v>
      </c>
      <c r="J259" s="422">
        <v>30</v>
      </c>
      <c r="K259" s="279">
        <v>1302.3800000000001</v>
      </c>
      <c r="L259" s="179">
        <v>2.0523963820083231</v>
      </c>
      <c r="M259" s="408">
        <v>8.8907715708062955</v>
      </c>
      <c r="N259" s="175">
        <v>3</v>
      </c>
      <c r="O259" s="431">
        <v>78</v>
      </c>
      <c r="P259" s="279">
        <v>571</v>
      </c>
      <c r="Q259" s="15">
        <v>62</v>
      </c>
      <c r="R259" s="167">
        <v>0.10858143607705779</v>
      </c>
      <c r="S259" s="435">
        <v>0.79539820837567987</v>
      </c>
      <c r="T259" s="168">
        <v>235494.13349410155</v>
      </c>
      <c r="U259" s="168">
        <v>0</v>
      </c>
      <c r="V259" s="168">
        <v>0</v>
      </c>
      <c r="W259" s="168">
        <v>50417.1</v>
      </c>
      <c r="X259" s="168">
        <v>965810.917092219</v>
      </c>
      <c r="Y259" s="168">
        <v>0</v>
      </c>
      <c r="Z259" s="164">
        <v>22592.699999999997</v>
      </c>
      <c r="AA259" s="168">
        <v>59148.08561369151</v>
      </c>
      <c r="AB259" s="183">
        <f>SUM(Muut[[#This Row],[Työttömyysaste]:[Koulutustausta]])</f>
        <v>1333462.936200012</v>
      </c>
      <c r="AD259" s="67"/>
    </row>
    <row r="260" spans="1:30" s="50" customFormat="1">
      <c r="A260" s="95">
        <v>790</v>
      </c>
      <c r="B260" s="160" t="s">
        <v>261</v>
      </c>
      <c r="C260" s="429">
        <v>23998</v>
      </c>
      <c r="D260" s="142">
        <v>786.5</v>
      </c>
      <c r="E260" s="46">
        <v>10121</v>
      </c>
      <c r="F260" s="345">
        <v>7.7709712479004045E-2</v>
      </c>
      <c r="G260" s="408">
        <v>0.68381531933170181</v>
      </c>
      <c r="H260" s="175">
        <v>0</v>
      </c>
      <c r="I260" s="416">
        <v>39</v>
      </c>
      <c r="J260" s="422">
        <v>659</v>
      </c>
      <c r="K260" s="279">
        <v>1429.15</v>
      </c>
      <c r="L260" s="179">
        <v>16.791799321274883</v>
      </c>
      <c r="M260" s="408">
        <v>1.0866844616268259</v>
      </c>
      <c r="N260" s="175">
        <v>0</v>
      </c>
      <c r="O260" s="431">
        <v>0</v>
      </c>
      <c r="P260" s="279">
        <v>6600</v>
      </c>
      <c r="Q260" s="15">
        <v>910</v>
      </c>
      <c r="R260" s="167">
        <v>0.13787878787878788</v>
      </c>
      <c r="S260" s="435">
        <v>1.0100118842964003</v>
      </c>
      <c r="T260" s="168">
        <v>1112283.3582585773</v>
      </c>
      <c r="U260" s="168">
        <v>0</v>
      </c>
      <c r="V260" s="168">
        <v>0</v>
      </c>
      <c r="W260" s="168">
        <v>1107495.6299999999</v>
      </c>
      <c r="X260" s="168">
        <v>1059820.2307793</v>
      </c>
      <c r="Y260" s="168">
        <v>0</v>
      </c>
      <c r="Z260" s="164">
        <v>0</v>
      </c>
      <c r="AA260" s="168">
        <v>674308.5378457784</v>
      </c>
      <c r="AB260" s="183">
        <f>SUM(Muut[[#This Row],[Työttömyysaste]:[Koulutustausta]])</f>
        <v>3953907.7568836552</v>
      </c>
      <c r="AD260" s="67"/>
    </row>
    <row r="261" spans="1:30" s="50" customFormat="1">
      <c r="A261" s="95">
        <v>791</v>
      </c>
      <c r="B261" s="160" t="s">
        <v>262</v>
      </c>
      <c r="C261" s="429">
        <v>5131</v>
      </c>
      <c r="D261" s="142">
        <v>210.91666666666666</v>
      </c>
      <c r="E261" s="46">
        <v>2157</v>
      </c>
      <c r="F261" s="345">
        <v>9.7782413846391594E-2</v>
      </c>
      <c r="G261" s="408">
        <v>0.86044730338515663</v>
      </c>
      <c r="H261" s="175">
        <v>0</v>
      </c>
      <c r="I261" s="416">
        <v>4</v>
      </c>
      <c r="J261" s="422">
        <v>65</v>
      </c>
      <c r="K261" s="279">
        <v>2173.27</v>
      </c>
      <c r="L261" s="179">
        <v>2.3609583714862858</v>
      </c>
      <c r="M261" s="408">
        <v>7.7288052282336865</v>
      </c>
      <c r="N261" s="175">
        <v>0</v>
      </c>
      <c r="O261" s="431">
        <v>0</v>
      </c>
      <c r="P261" s="279">
        <v>1302</v>
      </c>
      <c r="Q261" s="15">
        <v>172</v>
      </c>
      <c r="R261" s="167">
        <v>0.13210445468509985</v>
      </c>
      <c r="S261" s="435">
        <v>0.9677128095856532</v>
      </c>
      <c r="T261" s="168">
        <v>299245.657604501</v>
      </c>
      <c r="U261" s="168">
        <v>0</v>
      </c>
      <c r="V261" s="168">
        <v>0</v>
      </c>
      <c r="W261" s="168">
        <v>109237.05</v>
      </c>
      <c r="X261" s="168">
        <v>1611640.1448033648</v>
      </c>
      <c r="Y261" s="168">
        <v>0</v>
      </c>
      <c r="Z261" s="164">
        <v>0</v>
      </c>
      <c r="AA261" s="168">
        <v>138135.60373087451</v>
      </c>
      <c r="AB261" s="183">
        <f>SUM(Muut[[#This Row],[Työttömyysaste]:[Koulutustausta]])</f>
        <v>2158258.4561387403</v>
      </c>
      <c r="AD261" s="67"/>
    </row>
    <row r="262" spans="1:30" s="50" customFormat="1">
      <c r="A262" s="95">
        <v>831</v>
      </c>
      <c r="B262" s="160" t="s">
        <v>263</v>
      </c>
      <c r="C262" s="429">
        <v>4595</v>
      </c>
      <c r="D262" s="142">
        <v>196.41666666666666</v>
      </c>
      <c r="E262" s="46">
        <v>2112</v>
      </c>
      <c r="F262" s="345">
        <v>9.3000315656565649E-2</v>
      </c>
      <c r="G262" s="408">
        <v>0.81836669471433054</v>
      </c>
      <c r="H262" s="175">
        <v>0</v>
      </c>
      <c r="I262" s="416">
        <v>8</v>
      </c>
      <c r="J262" s="422">
        <v>230</v>
      </c>
      <c r="K262" s="279">
        <v>344.69</v>
      </c>
      <c r="L262" s="179">
        <v>13.330818996779715</v>
      </c>
      <c r="M262" s="408">
        <v>1.3688121794762393</v>
      </c>
      <c r="N262" s="175">
        <v>3</v>
      </c>
      <c r="O262" s="431">
        <v>2066</v>
      </c>
      <c r="P262" s="279">
        <v>1326</v>
      </c>
      <c r="Q262" s="15">
        <v>105</v>
      </c>
      <c r="R262" s="167">
        <v>7.9185520361990946E-2</v>
      </c>
      <c r="S262" s="435">
        <v>0.58006251621617133</v>
      </c>
      <c r="T262" s="168">
        <v>254879.57053875297</v>
      </c>
      <c r="U262" s="168">
        <v>0</v>
      </c>
      <c r="V262" s="168">
        <v>0</v>
      </c>
      <c r="W262" s="168">
        <v>386531.1</v>
      </c>
      <c r="X262" s="168">
        <v>255613.08144513654</v>
      </c>
      <c r="Y262" s="168">
        <v>0</v>
      </c>
      <c r="Z262" s="164">
        <v>598416.89999999991</v>
      </c>
      <c r="AA262" s="168">
        <v>74151.073629210208</v>
      </c>
      <c r="AB262" s="183">
        <f>SUM(Muut[[#This Row],[Työttömyysaste]:[Koulutustausta]])</f>
        <v>1569591.7256130995</v>
      </c>
      <c r="AD262" s="67"/>
    </row>
    <row r="263" spans="1:30" s="50" customFormat="1">
      <c r="A263" s="95">
        <v>832</v>
      </c>
      <c r="B263" s="160" t="s">
        <v>264</v>
      </c>
      <c r="C263" s="429">
        <v>3913</v>
      </c>
      <c r="D263" s="142">
        <v>220.5</v>
      </c>
      <c r="E263" s="46">
        <v>1601</v>
      </c>
      <c r="F263" s="345">
        <v>0.1377264209868832</v>
      </c>
      <c r="G263" s="408">
        <v>1.2119390684015687</v>
      </c>
      <c r="H263" s="175">
        <v>0</v>
      </c>
      <c r="I263" s="416">
        <v>3</v>
      </c>
      <c r="J263" s="422">
        <v>81</v>
      </c>
      <c r="K263" s="279">
        <v>2438.21</v>
      </c>
      <c r="L263" s="179">
        <v>1.6048658647122274</v>
      </c>
      <c r="M263" s="408">
        <v>11.370038958649845</v>
      </c>
      <c r="N263" s="175">
        <v>0</v>
      </c>
      <c r="O263" s="431">
        <v>0</v>
      </c>
      <c r="P263" s="279">
        <v>945</v>
      </c>
      <c r="Q263" s="15">
        <v>121</v>
      </c>
      <c r="R263" s="167">
        <v>0.12804232804232804</v>
      </c>
      <c r="S263" s="435">
        <v>0.93795626582836822</v>
      </c>
      <c r="T263" s="168">
        <v>321434.28521013889</v>
      </c>
      <c r="U263" s="168">
        <v>0</v>
      </c>
      <c r="V263" s="168">
        <v>0</v>
      </c>
      <c r="W263" s="168">
        <v>136126.16999999998</v>
      </c>
      <c r="X263" s="168">
        <v>1808112.7137727996</v>
      </c>
      <c r="Y263" s="168">
        <v>0</v>
      </c>
      <c r="Z263" s="164">
        <v>0</v>
      </c>
      <c r="AA263" s="168">
        <v>102105.60019294579</v>
      </c>
      <c r="AB263" s="183">
        <f>SUM(Muut[[#This Row],[Työttömyysaste]:[Koulutustausta]])</f>
        <v>2367778.7691758843</v>
      </c>
      <c r="AD263" s="67"/>
    </row>
    <row r="264" spans="1:30" s="50" customFormat="1">
      <c r="A264" s="95">
        <v>833</v>
      </c>
      <c r="B264" s="160" t="s">
        <v>265</v>
      </c>
      <c r="C264" s="429">
        <v>1677</v>
      </c>
      <c r="D264" s="142">
        <v>55.25</v>
      </c>
      <c r="E264" s="46">
        <v>685</v>
      </c>
      <c r="F264" s="345">
        <v>8.0656934306569339E-2</v>
      </c>
      <c r="G264" s="408">
        <v>0.70974972792576829</v>
      </c>
      <c r="H264" s="175">
        <v>0</v>
      </c>
      <c r="I264" s="416">
        <v>12</v>
      </c>
      <c r="J264" s="422">
        <v>89</v>
      </c>
      <c r="K264" s="279">
        <v>140.33000000000001</v>
      </c>
      <c r="L264" s="179">
        <v>11.950402622390079</v>
      </c>
      <c r="M264" s="408">
        <v>1.5269265799461258</v>
      </c>
      <c r="N264" s="175">
        <v>3</v>
      </c>
      <c r="O264" s="431">
        <v>189</v>
      </c>
      <c r="P264" s="279">
        <v>444</v>
      </c>
      <c r="Q264" s="15">
        <v>83</v>
      </c>
      <c r="R264" s="167">
        <v>0.18693693693693694</v>
      </c>
      <c r="S264" s="435">
        <v>1.3693805321690131</v>
      </c>
      <c r="T264" s="168">
        <v>80675.164909121973</v>
      </c>
      <c r="U264" s="168">
        <v>0</v>
      </c>
      <c r="V264" s="168">
        <v>0</v>
      </c>
      <c r="W264" s="168">
        <v>149570.72999999998</v>
      </c>
      <c r="X264" s="168">
        <v>104065.05474251069</v>
      </c>
      <c r="Y264" s="168">
        <v>0</v>
      </c>
      <c r="Z264" s="164">
        <v>54743.85</v>
      </c>
      <c r="AA264" s="168">
        <v>63887.271061087646</v>
      </c>
      <c r="AB264" s="183">
        <f>SUM(Muut[[#This Row],[Työttömyysaste]:[Koulutustausta]])</f>
        <v>452942.07071272033</v>
      </c>
      <c r="AD264" s="67"/>
    </row>
    <row r="265" spans="1:30" s="50" customFormat="1">
      <c r="A265" s="95">
        <v>834</v>
      </c>
      <c r="B265" s="160" t="s">
        <v>266</v>
      </c>
      <c r="C265" s="429">
        <v>5967</v>
      </c>
      <c r="D265" s="142">
        <v>211.66666666666666</v>
      </c>
      <c r="E265" s="46">
        <v>2746</v>
      </c>
      <c r="F265" s="345">
        <v>7.7081815974751153E-2</v>
      </c>
      <c r="G265" s="408">
        <v>0.67829007371096994</v>
      </c>
      <c r="H265" s="175">
        <v>0</v>
      </c>
      <c r="I265" s="416">
        <v>15</v>
      </c>
      <c r="J265" s="422">
        <v>123</v>
      </c>
      <c r="K265" s="279">
        <v>640.61</v>
      </c>
      <c r="L265" s="179">
        <v>9.3145595604189761</v>
      </c>
      <c r="M265" s="408">
        <v>1.9590177385010479</v>
      </c>
      <c r="N265" s="175">
        <v>0</v>
      </c>
      <c r="O265" s="431">
        <v>0</v>
      </c>
      <c r="P265" s="279">
        <v>1674</v>
      </c>
      <c r="Q265" s="15">
        <v>214</v>
      </c>
      <c r="R265" s="167">
        <v>0.12783751493428913</v>
      </c>
      <c r="S265" s="435">
        <v>0.93645593589102616</v>
      </c>
      <c r="T265" s="168">
        <v>274329.84863730497</v>
      </c>
      <c r="U265" s="168">
        <v>0</v>
      </c>
      <c r="V265" s="168">
        <v>0</v>
      </c>
      <c r="W265" s="168">
        <v>206710.11</v>
      </c>
      <c r="X265" s="168">
        <v>475059.60748663696</v>
      </c>
      <c r="Y265" s="168">
        <v>0</v>
      </c>
      <c r="Z265" s="164">
        <v>0</v>
      </c>
      <c r="AA265" s="168">
        <v>155453.50208242598</v>
      </c>
      <c r="AB265" s="183">
        <f>SUM(Muut[[#This Row],[Työttömyysaste]:[Koulutustausta]])</f>
        <v>1111553.068206368</v>
      </c>
      <c r="AD265" s="67"/>
    </row>
    <row r="266" spans="1:30" s="50" customFormat="1">
      <c r="A266" s="95">
        <v>837</v>
      </c>
      <c r="B266" s="160" t="s">
        <v>267</v>
      </c>
      <c r="C266" s="429">
        <v>244223</v>
      </c>
      <c r="D266" s="142">
        <v>15305.833333333334</v>
      </c>
      <c r="E266" s="46">
        <v>119898</v>
      </c>
      <c r="F266" s="345">
        <v>0.12765711966282453</v>
      </c>
      <c r="G266" s="408">
        <v>1.1233331235241035</v>
      </c>
      <c r="H266" s="175">
        <v>0</v>
      </c>
      <c r="I266" s="416">
        <v>1321</v>
      </c>
      <c r="J266" s="422">
        <v>20793</v>
      </c>
      <c r="K266" s="279">
        <v>524.89</v>
      </c>
      <c r="L266" s="179">
        <v>465.28415477528625</v>
      </c>
      <c r="M266" s="408">
        <v>3.9217727958086299E-2</v>
      </c>
      <c r="N266" s="175">
        <v>0</v>
      </c>
      <c r="O266" s="431">
        <v>0</v>
      </c>
      <c r="P266" s="279">
        <v>79241</v>
      </c>
      <c r="Q266" s="15">
        <v>8860</v>
      </c>
      <c r="R266" s="167">
        <v>0.11181080501255664</v>
      </c>
      <c r="S266" s="435">
        <v>0.81905450136905078</v>
      </c>
      <c r="T266" s="168">
        <v>18595021.77620323</v>
      </c>
      <c r="U266" s="168">
        <v>0</v>
      </c>
      <c r="V266" s="168">
        <v>0</v>
      </c>
      <c r="W266" s="168">
        <v>34944092.009999998</v>
      </c>
      <c r="X266" s="168">
        <v>389244.68455637735</v>
      </c>
      <c r="Y266" s="168">
        <v>0</v>
      </c>
      <c r="Z266" s="164">
        <v>0</v>
      </c>
      <c r="AA266" s="168">
        <v>5564888.7791120904</v>
      </c>
      <c r="AB266" s="183">
        <f>SUM(Muut[[#This Row],[Työttömyysaste]:[Koulutustausta]])</f>
        <v>59493247.249871701</v>
      </c>
      <c r="AD266" s="67"/>
    </row>
    <row r="267" spans="1:30" s="50" customFormat="1">
      <c r="A267" s="95">
        <v>844</v>
      </c>
      <c r="B267" s="160" t="s">
        <v>268</v>
      </c>
      <c r="C267" s="429">
        <v>1479</v>
      </c>
      <c r="D267" s="142">
        <v>62.166666666666664</v>
      </c>
      <c r="E267" s="46">
        <v>599</v>
      </c>
      <c r="F267" s="345">
        <v>0.10378408458542014</v>
      </c>
      <c r="G267" s="408">
        <v>0.91325967730870428</v>
      </c>
      <c r="H267" s="175">
        <v>0</v>
      </c>
      <c r="I267" s="416">
        <v>2</v>
      </c>
      <c r="J267" s="422">
        <v>24</v>
      </c>
      <c r="K267" s="279">
        <v>347.75</v>
      </c>
      <c r="L267" s="179">
        <v>4.253055355859094</v>
      </c>
      <c r="M267" s="408">
        <v>4.2904185058507016</v>
      </c>
      <c r="N267" s="175">
        <v>3</v>
      </c>
      <c r="O267" s="431">
        <v>169</v>
      </c>
      <c r="P267" s="279">
        <v>334</v>
      </c>
      <c r="Q267" s="15">
        <v>43</v>
      </c>
      <c r="R267" s="167">
        <v>0.12874251497005987</v>
      </c>
      <c r="S267" s="435">
        <v>0.94308538778482054</v>
      </c>
      <c r="T267" s="168">
        <v>91551.195832488302</v>
      </c>
      <c r="U267" s="168">
        <v>0</v>
      </c>
      <c r="V267" s="168">
        <v>0</v>
      </c>
      <c r="W267" s="168">
        <v>40333.68</v>
      </c>
      <c r="X267" s="168">
        <v>257882.29734702554</v>
      </c>
      <c r="Y267" s="168">
        <v>0</v>
      </c>
      <c r="Z267" s="164">
        <v>48950.85</v>
      </c>
      <c r="AA267" s="168">
        <v>38803.983887008915</v>
      </c>
      <c r="AB267" s="183">
        <f>SUM(Muut[[#This Row],[Työttömyysaste]:[Koulutustausta]])</f>
        <v>477522.00706652272</v>
      </c>
      <c r="AD267" s="67"/>
    </row>
    <row r="268" spans="1:30" s="50" customFormat="1">
      <c r="A268" s="95">
        <v>845</v>
      </c>
      <c r="B268" s="160" t="s">
        <v>269</v>
      </c>
      <c r="C268" s="429">
        <v>2882</v>
      </c>
      <c r="D268" s="142">
        <v>143.25</v>
      </c>
      <c r="E268" s="46">
        <v>1259</v>
      </c>
      <c r="F268" s="345">
        <v>0.11378077839555202</v>
      </c>
      <c r="G268" s="408">
        <v>1.0012267042345024</v>
      </c>
      <c r="H268" s="175">
        <v>0</v>
      </c>
      <c r="I268" s="416">
        <v>4</v>
      </c>
      <c r="J268" s="422">
        <v>65</v>
      </c>
      <c r="K268" s="279">
        <v>1559.71</v>
      </c>
      <c r="L268" s="179">
        <v>1.8477793948875112</v>
      </c>
      <c r="M268" s="408">
        <v>9.8753062490428718</v>
      </c>
      <c r="N268" s="175">
        <v>0</v>
      </c>
      <c r="O268" s="431">
        <v>0</v>
      </c>
      <c r="P268" s="279">
        <v>707</v>
      </c>
      <c r="Q268" s="15">
        <v>93</v>
      </c>
      <c r="R268" s="167">
        <v>0.13154172560113153</v>
      </c>
      <c r="S268" s="435">
        <v>0.96359061594592599</v>
      </c>
      <c r="T268" s="168">
        <v>195581.58680950801</v>
      </c>
      <c r="U268" s="168">
        <v>0</v>
      </c>
      <c r="V268" s="168">
        <v>0</v>
      </c>
      <c r="W268" s="168">
        <v>109237.05</v>
      </c>
      <c r="X268" s="168">
        <v>1156640.1092598969</v>
      </c>
      <c r="Y268" s="168">
        <v>0</v>
      </c>
      <c r="Z268" s="164">
        <v>0</v>
      </c>
      <c r="AA268" s="168">
        <v>77258.036076444332</v>
      </c>
      <c r="AB268" s="183">
        <f>SUM(Muut[[#This Row],[Työttömyysaste]:[Koulutustausta]])</f>
        <v>1538716.7821458494</v>
      </c>
      <c r="AD268" s="67"/>
    </row>
    <row r="269" spans="1:30" s="50" customFormat="1">
      <c r="A269" s="95">
        <v>846</v>
      </c>
      <c r="B269" s="160" t="s">
        <v>270</v>
      </c>
      <c r="C269" s="429">
        <v>4952</v>
      </c>
      <c r="D269" s="142">
        <v>138.41666666666666</v>
      </c>
      <c r="E269" s="46">
        <v>2012</v>
      </c>
      <c r="F269" s="345">
        <v>6.8795559973492376E-2</v>
      </c>
      <c r="G269" s="408">
        <v>0.60537423587286265</v>
      </c>
      <c r="H269" s="175">
        <v>0</v>
      </c>
      <c r="I269" s="416">
        <v>36</v>
      </c>
      <c r="J269" s="422">
        <v>80</v>
      </c>
      <c r="K269" s="279">
        <v>554.73</v>
      </c>
      <c r="L269" s="179">
        <v>8.9268653218682967</v>
      </c>
      <c r="M269" s="408">
        <v>2.0440979836992001</v>
      </c>
      <c r="N269" s="175">
        <v>0</v>
      </c>
      <c r="O269" s="431">
        <v>0</v>
      </c>
      <c r="P269" s="279">
        <v>1187</v>
      </c>
      <c r="Q269" s="15">
        <v>173</v>
      </c>
      <c r="R269" s="167">
        <v>0.14574557708508845</v>
      </c>
      <c r="S269" s="435">
        <v>1.0676389545068181</v>
      </c>
      <c r="T269" s="168">
        <v>203191.77978335496</v>
      </c>
      <c r="U269" s="168">
        <v>0</v>
      </c>
      <c r="V269" s="168">
        <v>0</v>
      </c>
      <c r="W269" s="168">
        <v>134445.6</v>
      </c>
      <c r="X269" s="168">
        <v>411373.24746891577</v>
      </c>
      <c r="Y269" s="168">
        <v>0</v>
      </c>
      <c r="Z269" s="164">
        <v>0</v>
      </c>
      <c r="AA269" s="168">
        <v>147082.89621760818</v>
      </c>
      <c r="AB269" s="183">
        <f>SUM(Muut[[#This Row],[Työttömyysaste]:[Koulutustausta]])</f>
        <v>896093.52346987883</v>
      </c>
      <c r="AD269" s="67"/>
    </row>
    <row r="270" spans="1:30" s="50" customFormat="1">
      <c r="A270" s="95">
        <v>848</v>
      </c>
      <c r="B270" s="160" t="s">
        <v>271</v>
      </c>
      <c r="C270" s="429">
        <v>4241</v>
      </c>
      <c r="D270" s="142">
        <v>279.41666666666669</v>
      </c>
      <c r="E270" s="46">
        <v>1760</v>
      </c>
      <c r="F270" s="345">
        <v>0.15875946969696972</v>
      </c>
      <c r="G270" s="408">
        <v>1.3970217364669415</v>
      </c>
      <c r="H270" s="175">
        <v>0</v>
      </c>
      <c r="I270" s="416">
        <v>11</v>
      </c>
      <c r="J270" s="422">
        <v>219</v>
      </c>
      <c r="K270" s="279">
        <v>837.75</v>
      </c>
      <c r="L270" s="179">
        <v>5.0623694419576246</v>
      </c>
      <c r="M270" s="408">
        <v>3.6045151612105593</v>
      </c>
      <c r="N270" s="175">
        <v>0</v>
      </c>
      <c r="O270" s="431">
        <v>0</v>
      </c>
      <c r="P270" s="279">
        <v>1077</v>
      </c>
      <c r="Q270" s="15">
        <v>157</v>
      </c>
      <c r="R270" s="167">
        <v>0.1457753017641597</v>
      </c>
      <c r="S270" s="435">
        <v>1.0678566985092186</v>
      </c>
      <c r="T270" s="168">
        <v>401580.85531566991</v>
      </c>
      <c r="U270" s="168">
        <v>0</v>
      </c>
      <c r="V270" s="168">
        <v>0</v>
      </c>
      <c r="W270" s="168">
        <v>368044.82999999996</v>
      </c>
      <c r="X270" s="168">
        <v>621253.47117892338</v>
      </c>
      <c r="Y270" s="168">
        <v>0</v>
      </c>
      <c r="Z270" s="164">
        <v>0</v>
      </c>
      <c r="AA270" s="168">
        <v>125990.66678806473</v>
      </c>
      <c r="AB270" s="183">
        <f>SUM(Muut[[#This Row],[Työttömyysaste]:[Koulutustausta]])</f>
        <v>1516869.8232826579</v>
      </c>
      <c r="AD270" s="67"/>
    </row>
    <row r="271" spans="1:30" s="50" customFormat="1">
      <c r="A271" s="95">
        <v>849</v>
      </c>
      <c r="B271" s="160" t="s">
        <v>272</v>
      </c>
      <c r="C271" s="429">
        <v>2938</v>
      </c>
      <c r="D271" s="142">
        <v>93.5</v>
      </c>
      <c r="E271" s="46">
        <v>1190</v>
      </c>
      <c r="F271" s="345">
        <v>7.857142857142857E-2</v>
      </c>
      <c r="G271" s="408">
        <v>0.69139808660900637</v>
      </c>
      <c r="H271" s="175">
        <v>0</v>
      </c>
      <c r="I271" s="416">
        <v>5</v>
      </c>
      <c r="J271" s="422">
        <v>56</v>
      </c>
      <c r="K271" s="279">
        <v>608.98</v>
      </c>
      <c r="L271" s="179">
        <v>4.8244605734178458</v>
      </c>
      <c r="M271" s="408">
        <v>3.782264799867169</v>
      </c>
      <c r="N271" s="175">
        <v>0</v>
      </c>
      <c r="O271" s="431">
        <v>0</v>
      </c>
      <c r="P271" s="279">
        <v>723</v>
      </c>
      <c r="Q271" s="15">
        <v>91</v>
      </c>
      <c r="R271" s="167">
        <v>0.12586445366528354</v>
      </c>
      <c r="S271" s="435">
        <v>0.92200254998011644</v>
      </c>
      <c r="T271" s="168">
        <v>137683.38326783315</v>
      </c>
      <c r="U271" s="168">
        <v>0</v>
      </c>
      <c r="V271" s="168">
        <v>0</v>
      </c>
      <c r="W271" s="168">
        <v>94111.92</v>
      </c>
      <c r="X271" s="168">
        <v>451603.62742887589</v>
      </c>
      <c r="Y271" s="168">
        <v>0</v>
      </c>
      <c r="Z271" s="164">
        <v>0</v>
      </c>
      <c r="AA271" s="168">
        <v>75360.025943032815</v>
      </c>
      <c r="AB271" s="183">
        <f>SUM(Muut[[#This Row],[Työttömyysaste]:[Koulutustausta]])</f>
        <v>758758.9566397419</v>
      </c>
      <c r="AD271" s="67"/>
    </row>
    <row r="272" spans="1:30" s="50" customFormat="1">
      <c r="A272" s="95">
        <v>850</v>
      </c>
      <c r="B272" s="160" t="s">
        <v>273</v>
      </c>
      <c r="C272" s="429">
        <v>2387</v>
      </c>
      <c r="D272" s="142">
        <v>100.66666666666667</v>
      </c>
      <c r="E272" s="46">
        <v>997</v>
      </c>
      <c r="F272" s="345">
        <v>0.10096957539284521</v>
      </c>
      <c r="G272" s="408">
        <v>0.88849308841156172</v>
      </c>
      <c r="H272" s="175">
        <v>0</v>
      </c>
      <c r="I272" s="416">
        <v>1</v>
      </c>
      <c r="J272" s="422">
        <v>25</v>
      </c>
      <c r="K272" s="279">
        <v>361.46</v>
      </c>
      <c r="L272" s="179">
        <v>6.6037735849056611</v>
      </c>
      <c r="M272" s="408">
        <v>2.7631758070709163</v>
      </c>
      <c r="N272" s="175">
        <v>0</v>
      </c>
      <c r="O272" s="431">
        <v>0</v>
      </c>
      <c r="P272" s="279">
        <v>687</v>
      </c>
      <c r="Q272" s="15">
        <v>69</v>
      </c>
      <c r="R272" s="167">
        <v>0.10043668122270742</v>
      </c>
      <c r="S272" s="435">
        <v>0.73573493947019319</v>
      </c>
      <c r="T272" s="168">
        <v>143750.06087816262</v>
      </c>
      <c r="U272" s="168">
        <v>0</v>
      </c>
      <c r="V272" s="168">
        <v>0</v>
      </c>
      <c r="W272" s="168">
        <v>42014.25</v>
      </c>
      <c r="X272" s="168">
        <v>268049.27447607717</v>
      </c>
      <c r="Y272" s="168">
        <v>0</v>
      </c>
      <c r="Z272" s="164">
        <v>0</v>
      </c>
      <c r="AA272" s="168">
        <v>48857.464540337067</v>
      </c>
      <c r="AB272" s="183">
        <f>SUM(Muut[[#This Row],[Työttömyysaste]:[Koulutustausta]])</f>
        <v>502671.04989457689</v>
      </c>
      <c r="AD272" s="67"/>
    </row>
    <row r="273" spans="1:30" s="50" customFormat="1">
      <c r="A273" s="95">
        <v>851</v>
      </c>
      <c r="B273" s="160" t="s">
        <v>274</v>
      </c>
      <c r="C273" s="429">
        <v>21333</v>
      </c>
      <c r="D273" s="142">
        <v>1020.75</v>
      </c>
      <c r="E273" s="46">
        <v>9717</v>
      </c>
      <c r="F273" s="345">
        <v>0.10504785427601111</v>
      </c>
      <c r="G273" s="408">
        <v>0.9243803602576558</v>
      </c>
      <c r="H273" s="175">
        <v>0</v>
      </c>
      <c r="I273" s="416">
        <v>118</v>
      </c>
      <c r="J273" s="422">
        <v>586</v>
      </c>
      <c r="K273" s="279">
        <v>1188.7</v>
      </c>
      <c r="L273" s="179">
        <v>17.946496172289056</v>
      </c>
      <c r="M273" s="408">
        <v>1.0167660154944809</v>
      </c>
      <c r="N273" s="175">
        <v>0</v>
      </c>
      <c r="O273" s="431">
        <v>0</v>
      </c>
      <c r="P273" s="279">
        <v>6140</v>
      </c>
      <c r="Q273" s="15">
        <v>698</v>
      </c>
      <c r="R273" s="167">
        <v>0.11368078175895766</v>
      </c>
      <c r="S273" s="435">
        <v>0.83275275594671172</v>
      </c>
      <c r="T273" s="168">
        <v>1336608.4659560239</v>
      </c>
      <c r="U273" s="168">
        <v>0</v>
      </c>
      <c r="V273" s="168">
        <v>0</v>
      </c>
      <c r="W273" s="168">
        <v>984814.02</v>
      </c>
      <c r="X273" s="168">
        <v>881508.80476321839</v>
      </c>
      <c r="Y273" s="168">
        <v>0</v>
      </c>
      <c r="Z273" s="164">
        <v>0</v>
      </c>
      <c r="AA273" s="168">
        <v>494225.48657544365</v>
      </c>
      <c r="AB273" s="183">
        <f>SUM(Muut[[#This Row],[Työttömyysaste]:[Koulutustausta]])</f>
        <v>3697156.7772946861</v>
      </c>
      <c r="AD273" s="67"/>
    </row>
    <row r="274" spans="1:30" s="50" customFormat="1">
      <c r="A274" s="95">
        <v>853</v>
      </c>
      <c r="B274" s="160" t="s">
        <v>275</v>
      </c>
      <c r="C274" s="429">
        <v>195137</v>
      </c>
      <c r="D274" s="142">
        <v>13266</v>
      </c>
      <c r="E274" s="46">
        <v>95968</v>
      </c>
      <c r="F274" s="345">
        <v>0.13823357785928642</v>
      </c>
      <c r="G274" s="408">
        <v>1.2164018521076259</v>
      </c>
      <c r="H274" s="175">
        <v>1</v>
      </c>
      <c r="I274" s="416">
        <v>10710</v>
      </c>
      <c r="J274" s="422">
        <v>25131</v>
      </c>
      <c r="K274" s="279">
        <v>245.63</v>
      </c>
      <c r="L274" s="179">
        <v>794.43471888612953</v>
      </c>
      <c r="M274" s="408">
        <v>2.2969020577008278E-2</v>
      </c>
      <c r="N274" s="175">
        <v>0</v>
      </c>
      <c r="O274" s="431">
        <v>0</v>
      </c>
      <c r="P274" s="279">
        <v>60908</v>
      </c>
      <c r="Q274" s="15">
        <v>9383</v>
      </c>
      <c r="R274" s="167">
        <v>0.15405201287187234</v>
      </c>
      <c r="S274" s="435">
        <v>1.1284865945961124</v>
      </c>
      <c r="T274" s="168">
        <v>16088600.256794114</v>
      </c>
      <c r="U274" s="168">
        <v>3929590.8512000004</v>
      </c>
      <c r="V274" s="168">
        <v>2865379.1040000003</v>
      </c>
      <c r="W274" s="168">
        <v>42234404.670000002</v>
      </c>
      <c r="X274" s="168">
        <v>182152.77842516138</v>
      </c>
      <c r="Y274" s="168">
        <v>0</v>
      </c>
      <c r="Z274" s="164">
        <v>0</v>
      </c>
      <c r="AA274" s="168">
        <v>6126227.9731218982</v>
      </c>
      <c r="AB274" s="183">
        <f>SUM(Muut[[#This Row],[Työttömyysaste]:[Koulutustausta]])</f>
        <v>71426355.633541182</v>
      </c>
      <c r="AD274" s="67"/>
    </row>
    <row r="275" spans="1:30" s="50" customFormat="1">
      <c r="A275" s="95">
        <v>854</v>
      </c>
      <c r="B275" s="160" t="s">
        <v>276</v>
      </c>
      <c r="C275" s="429">
        <v>3296</v>
      </c>
      <c r="D275" s="142">
        <v>150.75</v>
      </c>
      <c r="E275" s="46">
        <v>1275</v>
      </c>
      <c r="F275" s="345">
        <v>0.11823529411764706</v>
      </c>
      <c r="G275" s="408">
        <v>1.0404247142875638</v>
      </c>
      <c r="H275" s="175">
        <v>0</v>
      </c>
      <c r="I275" s="416">
        <v>18</v>
      </c>
      <c r="J275" s="422">
        <v>39</v>
      </c>
      <c r="K275" s="279">
        <v>1737.73</v>
      </c>
      <c r="L275" s="179">
        <v>1.8967273396902855</v>
      </c>
      <c r="M275" s="408">
        <v>9.6204588942999543</v>
      </c>
      <c r="N275" s="175">
        <v>0</v>
      </c>
      <c r="O275" s="431">
        <v>0</v>
      </c>
      <c r="P275" s="279">
        <v>662</v>
      </c>
      <c r="Q275" s="15">
        <v>116</v>
      </c>
      <c r="R275" s="167">
        <v>0.17522658610271905</v>
      </c>
      <c r="S275" s="435">
        <v>1.283597985819402</v>
      </c>
      <c r="T275" s="168">
        <v>232433.87759501892</v>
      </c>
      <c r="U275" s="168">
        <v>0</v>
      </c>
      <c r="V275" s="168">
        <v>0</v>
      </c>
      <c r="W275" s="168">
        <v>65542.23</v>
      </c>
      <c r="X275" s="168">
        <v>1288655.0814344981</v>
      </c>
      <c r="Y275" s="168">
        <v>0</v>
      </c>
      <c r="Z275" s="164">
        <v>0</v>
      </c>
      <c r="AA275" s="168">
        <v>117699.15790227402</v>
      </c>
      <c r="AB275" s="183">
        <f>SUM(Muut[[#This Row],[Työttömyysaste]:[Koulutustausta]])</f>
        <v>1704330.3469317912</v>
      </c>
      <c r="AD275" s="67"/>
    </row>
    <row r="276" spans="1:30" s="50" customFormat="1">
      <c r="A276" s="95">
        <v>857</v>
      </c>
      <c r="B276" s="160" t="s">
        <v>277</v>
      </c>
      <c r="C276" s="429">
        <v>2420</v>
      </c>
      <c r="D276" s="142">
        <v>121.58333333333333</v>
      </c>
      <c r="E276" s="46">
        <v>925</v>
      </c>
      <c r="F276" s="345">
        <v>0.13144144144144143</v>
      </c>
      <c r="G276" s="408">
        <v>1.1566336869021756</v>
      </c>
      <c r="H276" s="175">
        <v>0</v>
      </c>
      <c r="I276" s="416">
        <v>2</v>
      </c>
      <c r="J276" s="422">
        <v>53</v>
      </c>
      <c r="K276" s="279">
        <v>543.17999999999995</v>
      </c>
      <c r="L276" s="179">
        <v>4.4552450384771163</v>
      </c>
      <c r="M276" s="408">
        <v>4.0957090457638632</v>
      </c>
      <c r="N276" s="175">
        <v>0</v>
      </c>
      <c r="O276" s="431">
        <v>0</v>
      </c>
      <c r="P276" s="279">
        <v>572</v>
      </c>
      <c r="Q276" s="15">
        <v>99</v>
      </c>
      <c r="R276" s="167">
        <v>0.17307692307692307</v>
      </c>
      <c r="S276" s="435">
        <v>1.2678509283010604</v>
      </c>
      <c r="T276" s="168">
        <v>189719.84774171532</v>
      </c>
      <c r="U276" s="168">
        <v>0</v>
      </c>
      <c r="V276" s="168">
        <v>0</v>
      </c>
      <c r="W276" s="168">
        <v>89070.209999999992</v>
      </c>
      <c r="X276" s="168">
        <v>402808.06980002107</v>
      </c>
      <c r="Y276" s="168">
        <v>0</v>
      </c>
      <c r="Z276" s="164">
        <v>0</v>
      </c>
      <c r="AA276" s="168">
        <v>85357.303037311911</v>
      </c>
      <c r="AB276" s="183">
        <f>SUM(Muut[[#This Row],[Työttömyysaste]:[Koulutustausta]])</f>
        <v>766955.43057904835</v>
      </c>
      <c r="AD276" s="67"/>
    </row>
    <row r="277" spans="1:30" s="50" customFormat="1">
      <c r="A277" s="95">
        <v>858</v>
      </c>
      <c r="B277" s="160" t="s">
        <v>278</v>
      </c>
      <c r="C277" s="429">
        <v>39718</v>
      </c>
      <c r="D277" s="142">
        <v>1710.6666666666667</v>
      </c>
      <c r="E277" s="46">
        <v>19614</v>
      </c>
      <c r="F277" s="345">
        <v>8.7216613983209276E-2</v>
      </c>
      <c r="G277" s="408">
        <v>0.76747236399918262</v>
      </c>
      <c r="H277" s="175">
        <v>0</v>
      </c>
      <c r="I277" s="416">
        <v>572</v>
      </c>
      <c r="J277" s="422">
        <v>2776</v>
      </c>
      <c r="K277" s="279">
        <v>219.53</v>
      </c>
      <c r="L277" s="179">
        <v>180.92288069967657</v>
      </c>
      <c r="M277" s="408">
        <v>0.10085726766353614</v>
      </c>
      <c r="N277" s="175">
        <v>0</v>
      </c>
      <c r="O277" s="431">
        <v>0</v>
      </c>
      <c r="P277" s="279">
        <v>13902</v>
      </c>
      <c r="Q277" s="15">
        <v>2024</v>
      </c>
      <c r="R277" s="167">
        <v>0.14559056250899152</v>
      </c>
      <c r="S277" s="435">
        <v>1.0665034167891911</v>
      </c>
      <c r="T277" s="168">
        <v>2066101.6372079982</v>
      </c>
      <c r="U277" s="168">
        <v>0</v>
      </c>
      <c r="V277" s="168">
        <v>0</v>
      </c>
      <c r="W277" s="168">
        <v>4665262.3199999994</v>
      </c>
      <c r="X277" s="168">
        <v>162797.70161493175</v>
      </c>
      <c r="Y277" s="168">
        <v>0</v>
      </c>
      <c r="Z277" s="164">
        <v>0</v>
      </c>
      <c r="AA277" s="168">
        <v>1178438.0269374808</v>
      </c>
      <c r="AB277" s="183">
        <f>SUM(Muut[[#This Row],[Työttömyysaste]:[Koulutustausta]])</f>
        <v>8072599.6857604105</v>
      </c>
      <c r="AD277" s="67"/>
    </row>
    <row r="278" spans="1:30" s="50" customFormat="1">
      <c r="A278" s="95">
        <v>859</v>
      </c>
      <c r="B278" s="160" t="s">
        <v>279</v>
      </c>
      <c r="C278" s="429">
        <v>6593</v>
      </c>
      <c r="D278" s="142">
        <v>234</v>
      </c>
      <c r="E278" s="46">
        <v>2775</v>
      </c>
      <c r="F278" s="345">
        <v>8.4324324324324323E-2</v>
      </c>
      <c r="G278" s="408">
        <v>0.74202133717644714</v>
      </c>
      <c r="H278" s="175">
        <v>0</v>
      </c>
      <c r="I278" s="416">
        <v>17</v>
      </c>
      <c r="J278" s="422">
        <v>45</v>
      </c>
      <c r="K278" s="279">
        <v>491.82</v>
      </c>
      <c r="L278" s="179">
        <v>13.40531088609654</v>
      </c>
      <c r="M278" s="408">
        <v>1.3612058355252892</v>
      </c>
      <c r="N278" s="175">
        <v>0</v>
      </c>
      <c r="O278" s="431">
        <v>0</v>
      </c>
      <c r="P278" s="279">
        <v>1988</v>
      </c>
      <c r="Q278" s="15">
        <v>150</v>
      </c>
      <c r="R278" s="167">
        <v>7.5452716297786715E-2</v>
      </c>
      <c r="S278" s="435">
        <v>0.55271837920569356</v>
      </c>
      <c r="T278" s="168">
        <v>331589.7016995725</v>
      </c>
      <c r="U278" s="168">
        <v>0</v>
      </c>
      <c r="V278" s="168">
        <v>0</v>
      </c>
      <c r="W278" s="168">
        <v>75625.649999999994</v>
      </c>
      <c r="X278" s="168">
        <v>364720.83819184499</v>
      </c>
      <c r="Y278" s="168">
        <v>0</v>
      </c>
      <c r="Z278" s="164">
        <v>0</v>
      </c>
      <c r="AA278" s="168">
        <v>101378.09066554929</v>
      </c>
      <c r="AB278" s="183">
        <f>SUM(Muut[[#This Row],[Työttömyysaste]:[Koulutustausta]])</f>
        <v>873314.28055696678</v>
      </c>
      <c r="AD278" s="67"/>
    </row>
    <row r="279" spans="1:30" s="50" customFormat="1">
      <c r="A279" s="95">
        <v>886</v>
      </c>
      <c r="B279" s="160" t="s">
        <v>280</v>
      </c>
      <c r="C279" s="429">
        <v>12669</v>
      </c>
      <c r="D279" s="142">
        <v>506.25</v>
      </c>
      <c r="E279" s="46">
        <v>5788</v>
      </c>
      <c r="F279" s="345">
        <v>8.7465445749827231E-2</v>
      </c>
      <c r="G279" s="408">
        <v>0.76966198700152877</v>
      </c>
      <c r="H279" s="175">
        <v>0</v>
      </c>
      <c r="I279" s="416">
        <v>37</v>
      </c>
      <c r="J279" s="422">
        <v>256</v>
      </c>
      <c r="K279" s="279">
        <v>400.82</v>
      </c>
      <c r="L279" s="179">
        <v>31.607704206376926</v>
      </c>
      <c r="M279" s="408">
        <v>0.57730821846604874</v>
      </c>
      <c r="N279" s="175">
        <v>0</v>
      </c>
      <c r="O279" s="431">
        <v>0</v>
      </c>
      <c r="P279" s="279">
        <v>3771</v>
      </c>
      <c r="Q279" s="15">
        <v>325</v>
      </c>
      <c r="R279" s="167">
        <v>8.6184036064704317E-2</v>
      </c>
      <c r="S279" s="435">
        <v>0.63132916963634511</v>
      </c>
      <c r="T279" s="168">
        <v>660912.45800899016</v>
      </c>
      <c r="U279" s="168">
        <v>0</v>
      </c>
      <c r="V279" s="168">
        <v>0</v>
      </c>
      <c r="W279" s="168">
        <v>430225.91999999998</v>
      </c>
      <c r="X279" s="168">
        <v>297237.62019449257</v>
      </c>
      <c r="Y279" s="168">
        <v>0</v>
      </c>
      <c r="Z279" s="164">
        <v>0</v>
      </c>
      <c r="AA279" s="168">
        <v>222512.96333841787</v>
      </c>
      <c r="AB279" s="183">
        <f>SUM(Muut[[#This Row],[Työttömyysaste]:[Koulutustausta]])</f>
        <v>1610888.9615419006</v>
      </c>
      <c r="AD279" s="67"/>
    </row>
    <row r="280" spans="1:30" s="50" customFormat="1">
      <c r="A280" s="95">
        <v>887</v>
      </c>
      <c r="B280" s="160" t="s">
        <v>281</v>
      </c>
      <c r="C280" s="429">
        <v>4669</v>
      </c>
      <c r="D280" s="142">
        <v>214.16666666666666</v>
      </c>
      <c r="E280" s="46">
        <v>1937</v>
      </c>
      <c r="F280" s="345">
        <v>0.11056616761314747</v>
      </c>
      <c r="G280" s="408">
        <v>0.97293937658171992</v>
      </c>
      <c r="H280" s="175">
        <v>0</v>
      </c>
      <c r="I280" s="416">
        <v>12</v>
      </c>
      <c r="J280" s="422">
        <v>125</v>
      </c>
      <c r="K280" s="279">
        <v>475.53</v>
      </c>
      <c r="L280" s="179">
        <v>9.8185182848611028</v>
      </c>
      <c r="M280" s="408">
        <v>1.8584665094854924</v>
      </c>
      <c r="N280" s="175">
        <v>0</v>
      </c>
      <c r="O280" s="431">
        <v>0</v>
      </c>
      <c r="P280" s="279">
        <v>1296</v>
      </c>
      <c r="Q280" s="15">
        <v>223</v>
      </c>
      <c r="R280" s="167">
        <v>0.17206790123456789</v>
      </c>
      <c r="S280" s="435">
        <v>1.2604594791305808</v>
      </c>
      <c r="T280" s="168">
        <v>307901.08468084619</v>
      </c>
      <c r="U280" s="168">
        <v>0</v>
      </c>
      <c r="V280" s="168">
        <v>0</v>
      </c>
      <c r="W280" s="168">
        <v>210071.25</v>
      </c>
      <c r="X280" s="168">
        <v>352640.60059649474</v>
      </c>
      <c r="Y280" s="168">
        <v>0</v>
      </c>
      <c r="Z280" s="164">
        <v>0</v>
      </c>
      <c r="AA280" s="168">
        <v>163723.07327024816</v>
      </c>
      <c r="AB280" s="183">
        <f>SUM(Muut[[#This Row],[Työttömyysaste]:[Koulutustausta]])</f>
        <v>1034336.0085475891</v>
      </c>
      <c r="AD280" s="67"/>
    </row>
    <row r="281" spans="1:30" s="50" customFormat="1">
      <c r="A281" s="95">
        <v>889</v>
      </c>
      <c r="B281" s="160" t="s">
        <v>282</v>
      </c>
      <c r="C281" s="429">
        <v>2568</v>
      </c>
      <c r="D281" s="142">
        <v>122.16666666666667</v>
      </c>
      <c r="E281" s="46">
        <v>1004</v>
      </c>
      <c r="F281" s="345">
        <v>0.12167994687915007</v>
      </c>
      <c r="G281" s="408">
        <v>1.0707363221027442</v>
      </c>
      <c r="H281" s="175">
        <v>0</v>
      </c>
      <c r="I281" s="416">
        <v>0</v>
      </c>
      <c r="J281" s="422">
        <v>57</v>
      </c>
      <c r="K281" s="279">
        <v>1669.47</v>
      </c>
      <c r="L281" s="179">
        <v>1.5382127261945409</v>
      </c>
      <c r="M281" s="408">
        <v>11.862720347092949</v>
      </c>
      <c r="N281" s="175">
        <v>0</v>
      </c>
      <c r="O281" s="431">
        <v>0</v>
      </c>
      <c r="P281" s="279">
        <v>596</v>
      </c>
      <c r="Q281" s="15">
        <v>82</v>
      </c>
      <c r="R281" s="167">
        <v>0.13758389261744966</v>
      </c>
      <c r="S281" s="435">
        <v>1.0078516700737734</v>
      </c>
      <c r="T281" s="168">
        <v>186371.33631833445</v>
      </c>
      <c r="U281" s="168">
        <v>0</v>
      </c>
      <c r="V281" s="168">
        <v>0</v>
      </c>
      <c r="W281" s="168">
        <v>95792.489999999991</v>
      </c>
      <c r="X281" s="168">
        <v>1238035.2521982421</v>
      </c>
      <c r="Y281" s="168">
        <v>0</v>
      </c>
      <c r="Z281" s="164">
        <v>0</v>
      </c>
      <c r="AA281" s="168">
        <v>72002.697129009714</v>
      </c>
      <c r="AB281" s="183">
        <f>SUM(Muut[[#This Row],[Työttömyysaste]:[Koulutustausta]])</f>
        <v>1592201.7756455862</v>
      </c>
      <c r="AD281" s="67"/>
    </row>
    <row r="282" spans="1:30" s="50" customFormat="1">
      <c r="A282" s="95">
        <v>890</v>
      </c>
      <c r="B282" s="160" t="s">
        <v>283</v>
      </c>
      <c r="C282" s="429">
        <v>1176</v>
      </c>
      <c r="D282" s="142">
        <v>62.416666666666664</v>
      </c>
      <c r="E282" s="46">
        <v>541</v>
      </c>
      <c r="F282" s="345">
        <v>0.11537276648182378</v>
      </c>
      <c r="G282" s="408">
        <v>1.0152355817204448</v>
      </c>
      <c r="H282" s="175">
        <v>0</v>
      </c>
      <c r="I282" s="416">
        <v>3</v>
      </c>
      <c r="J282" s="422">
        <v>50</v>
      </c>
      <c r="K282" s="279">
        <v>5146.08</v>
      </c>
      <c r="L282" s="179">
        <v>0.22852345863259024</v>
      </c>
      <c r="M282" s="408">
        <v>20</v>
      </c>
      <c r="N282" s="175">
        <v>0</v>
      </c>
      <c r="O282" s="431">
        <v>0</v>
      </c>
      <c r="P282" s="279">
        <v>332</v>
      </c>
      <c r="Q282" s="15">
        <v>65</v>
      </c>
      <c r="R282" s="167">
        <v>0.19578313253012047</v>
      </c>
      <c r="S282" s="435">
        <v>1.4341821076497938</v>
      </c>
      <c r="T282" s="168">
        <v>80923.697249317818</v>
      </c>
      <c r="U282" s="168">
        <v>0</v>
      </c>
      <c r="V282" s="168">
        <v>0</v>
      </c>
      <c r="W282" s="168">
        <v>84028.5</v>
      </c>
      <c r="X282" s="168">
        <v>955852.80000000005</v>
      </c>
      <c r="Y282" s="168">
        <v>0</v>
      </c>
      <c r="Z282" s="164">
        <v>0</v>
      </c>
      <c r="AA282" s="168">
        <v>46921.1607721451</v>
      </c>
      <c r="AB282" s="183">
        <f>SUM(Muut[[#This Row],[Työttömyysaste]:[Koulutustausta]])</f>
        <v>1167726.1580214628</v>
      </c>
      <c r="AD282" s="67"/>
    </row>
    <row r="283" spans="1:30" s="50" customFormat="1">
      <c r="A283" s="95">
        <v>892</v>
      </c>
      <c r="B283" s="160" t="s">
        <v>284</v>
      </c>
      <c r="C283" s="429">
        <v>3634</v>
      </c>
      <c r="D283" s="142">
        <v>159.83333333333334</v>
      </c>
      <c r="E283" s="46">
        <v>1554</v>
      </c>
      <c r="F283" s="345">
        <v>0.10285285285285285</v>
      </c>
      <c r="G283" s="408">
        <v>0.90506519936942009</v>
      </c>
      <c r="H283" s="175">
        <v>0</v>
      </c>
      <c r="I283" s="416">
        <v>4</v>
      </c>
      <c r="J283" s="422">
        <v>43</v>
      </c>
      <c r="K283" s="279">
        <v>347.98</v>
      </c>
      <c r="L283" s="179">
        <v>10.44312891545491</v>
      </c>
      <c r="M283" s="408">
        <v>1.7473103657832638</v>
      </c>
      <c r="N283" s="175">
        <v>0</v>
      </c>
      <c r="O283" s="431">
        <v>0</v>
      </c>
      <c r="P283" s="279">
        <v>1137</v>
      </c>
      <c r="Q283" s="15">
        <v>101</v>
      </c>
      <c r="R283" s="167">
        <v>8.8830255057167989E-2</v>
      </c>
      <c r="S283" s="435">
        <v>0.65071367882704678</v>
      </c>
      <c r="T283" s="168">
        <v>222928.89002098428</v>
      </c>
      <c r="U283" s="168">
        <v>0</v>
      </c>
      <c r="V283" s="168">
        <v>0</v>
      </c>
      <c r="W283" s="168">
        <v>72264.509999999995</v>
      </c>
      <c r="X283" s="168">
        <v>258052.85932657932</v>
      </c>
      <c r="Y283" s="168">
        <v>0</v>
      </c>
      <c r="Z283" s="164">
        <v>0</v>
      </c>
      <c r="AA283" s="168">
        <v>65785.773416415308</v>
      </c>
      <c r="AB283" s="183">
        <f>SUM(Muut[[#This Row],[Työttömyysaste]:[Koulutustausta]])</f>
        <v>619032.03276397893</v>
      </c>
      <c r="AD283" s="67"/>
    </row>
    <row r="284" spans="1:30" s="50" customFormat="1">
      <c r="A284" s="95">
        <v>893</v>
      </c>
      <c r="B284" s="160" t="s">
        <v>285</v>
      </c>
      <c r="C284" s="429">
        <v>7497</v>
      </c>
      <c r="D284" s="142">
        <v>143.66666666666666</v>
      </c>
      <c r="E284" s="46">
        <v>3400</v>
      </c>
      <c r="F284" s="345">
        <v>4.2254901960784311E-2</v>
      </c>
      <c r="G284" s="408">
        <v>0.37182674283411271</v>
      </c>
      <c r="H284" s="175">
        <v>3</v>
      </c>
      <c r="I284" s="416">
        <v>6393</v>
      </c>
      <c r="J284" s="422">
        <v>603</v>
      </c>
      <c r="K284" s="279">
        <v>732.71</v>
      </c>
      <c r="L284" s="179">
        <v>10.231878915259788</v>
      </c>
      <c r="M284" s="408">
        <v>1.7833857844008696</v>
      </c>
      <c r="N284" s="175">
        <v>0</v>
      </c>
      <c r="O284" s="431">
        <v>0</v>
      </c>
      <c r="P284" s="279">
        <v>2288</v>
      </c>
      <c r="Q284" s="15">
        <v>361</v>
      </c>
      <c r="R284" s="167">
        <v>0.15777972027972029</v>
      </c>
      <c r="S284" s="435">
        <v>1.1557933967592999</v>
      </c>
      <c r="T284" s="168">
        <v>188942.51746983331</v>
      </c>
      <c r="U284" s="168">
        <v>150971.58720000001</v>
      </c>
      <c r="V284" s="168">
        <v>1710398.5632000002</v>
      </c>
      <c r="W284" s="168">
        <v>1013383.71</v>
      </c>
      <c r="X284" s="168">
        <v>543358.55669055087</v>
      </c>
      <c r="Y284" s="168">
        <v>0</v>
      </c>
      <c r="Z284" s="164">
        <v>0</v>
      </c>
      <c r="AA284" s="168">
        <v>241059.82971693439</v>
      </c>
      <c r="AB284" s="183">
        <f>SUM(Muut[[#This Row],[Työttömyysaste]:[Koulutustausta]])</f>
        <v>3848114.7642773185</v>
      </c>
      <c r="AD284" s="67"/>
    </row>
    <row r="285" spans="1:30" s="50" customFormat="1">
      <c r="A285" s="95">
        <v>895</v>
      </c>
      <c r="B285" s="160" t="s">
        <v>286</v>
      </c>
      <c r="C285" s="429">
        <v>15463</v>
      </c>
      <c r="D285" s="142">
        <v>585.75</v>
      </c>
      <c r="E285" s="46">
        <v>7271</v>
      </c>
      <c r="F285" s="345">
        <v>8.0559757942511342E-2</v>
      </c>
      <c r="G285" s="408">
        <v>0.70889461362538064</v>
      </c>
      <c r="H285" s="175">
        <v>0</v>
      </c>
      <c r="I285" s="416">
        <v>60</v>
      </c>
      <c r="J285" s="422">
        <v>1207</v>
      </c>
      <c r="K285" s="279">
        <v>503.2</v>
      </c>
      <c r="L285" s="179">
        <v>30.72933227344992</v>
      </c>
      <c r="M285" s="408">
        <v>0.59381008486640641</v>
      </c>
      <c r="N285" s="175">
        <v>3</v>
      </c>
      <c r="O285" s="431">
        <v>663</v>
      </c>
      <c r="P285" s="279">
        <v>4508</v>
      </c>
      <c r="Q285" s="15">
        <v>764</v>
      </c>
      <c r="R285" s="167">
        <v>0.16947648624667258</v>
      </c>
      <c r="S285" s="435">
        <v>1.241476429053153</v>
      </c>
      <c r="T285" s="168">
        <v>742979.78368296206</v>
      </c>
      <c r="U285" s="168">
        <v>0</v>
      </c>
      <c r="V285" s="168">
        <v>0</v>
      </c>
      <c r="W285" s="168">
        <v>2028447.99</v>
      </c>
      <c r="X285" s="168">
        <v>373159.94831063476</v>
      </c>
      <c r="Y285" s="168">
        <v>0</v>
      </c>
      <c r="Z285" s="164">
        <v>192037.94999999998</v>
      </c>
      <c r="AA285" s="168">
        <v>534059.1496245286</v>
      </c>
      <c r="AB285" s="183">
        <f>SUM(Muut[[#This Row],[Työttömyysaste]:[Koulutustausta]])</f>
        <v>3870684.8216181258</v>
      </c>
      <c r="AD285" s="67"/>
    </row>
    <row r="286" spans="1:30" s="50" customFormat="1">
      <c r="A286" s="95">
        <v>905</v>
      </c>
      <c r="B286" s="160" t="s">
        <v>287</v>
      </c>
      <c r="C286" s="429">
        <v>67615</v>
      </c>
      <c r="D286" s="142">
        <v>3024.3333333333335</v>
      </c>
      <c r="E286" s="46">
        <v>32687</v>
      </c>
      <c r="F286" s="345">
        <v>9.2524041158054682E-2</v>
      </c>
      <c r="G286" s="408">
        <v>0.81417566391651597</v>
      </c>
      <c r="H286" s="175">
        <v>1</v>
      </c>
      <c r="I286" s="416">
        <v>15823</v>
      </c>
      <c r="J286" s="422">
        <v>6552</v>
      </c>
      <c r="K286" s="279">
        <v>364.73</v>
      </c>
      <c r="L286" s="179">
        <v>185.38370849669619</v>
      </c>
      <c r="M286" s="408">
        <v>9.8430372081538611E-2</v>
      </c>
      <c r="N286" s="175">
        <v>0</v>
      </c>
      <c r="O286" s="431">
        <v>0</v>
      </c>
      <c r="P286" s="279">
        <v>20655</v>
      </c>
      <c r="Q286" s="15">
        <v>2454</v>
      </c>
      <c r="R286" s="167">
        <v>0.11880900508351488</v>
      </c>
      <c r="S286" s="435">
        <v>0.87031884267270077</v>
      </c>
      <c r="T286" s="168">
        <v>3731322.0438151783</v>
      </c>
      <c r="U286" s="168">
        <v>1361603.8240000003</v>
      </c>
      <c r="V286" s="168">
        <v>4233323.3952000011</v>
      </c>
      <c r="W286" s="168">
        <v>11011094.639999999</v>
      </c>
      <c r="X286" s="168">
        <v>270474.22088103701</v>
      </c>
      <c r="Y286" s="168">
        <v>0</v>
      </c>
      <c r="Z286" s="164">
        <v>0</v>
      </c>
      <c r="AA286" s="168">
        <v>1637112.6497862937</v>
      </c>
      <c r="AB286" s="183">
        <f>SUM(Muut[[#This Row],[Työttömyysaste]:[Koulutustausta]])</f>
        <v>22244930.773682512</v>
      </c>
      <c r="AD286" s="67"/>
    </row>
    <row r="287" spans="1:30" s="50" customFormat="1">
      <c r="A287" s="95">
        <v>908</v>
      </c>
      <c r="B287" s="160" t="s">
        <v>288</v>
      </c>
      <c r="C287" s="429">
        <v>20695</v>
      </c>
      <c r="D287" s="142">
        <v>951.91666666666663</v>
      </c>
      <c r="E287" s="46">
        <v>9117</v>
      </c>
      <c r="F287" s="345">
        <v>0.10441117326605974</v>
      </c>
      <c r="G287" s="408">
        <v>0.91877781439506545</v>
      </c>
      <c r="H287" s="175">
        <v>0</v>
      </c>
      <c r="I287" s="416">
        <v>40</v>
      </c>
      <c r="J287" s="422">
        <v>752</v>
      </c>
      <c r="K287" s="279">
        <v>272.05</v>
      </c>
      <c r="L287" s="179">
        <v>76.070575261900387</v>
      </c>
      <c r="M287" s="408">
        <v>0.23987445004013819</v>
      </c>
      <c r="N287" s="175">
        <v>0</v>
      </c>
      <c r="O287" s="431">
        <v>0</v>
      </c>
      <c r="P287" s="279">
        <v>6261</v>
      </c>
      <c r="Q287" s="15">
        <v>603</v>
      </c>
      <c r="R287" s="167">
        <v>9.6310493531384767E-2</v>
      </c>
      <c r="S287" s="435">
        <v>0.70550912541141897</v>
      </c>
      <c r="T287" s="168">
        <v>1288776.1635744406</v>
      </c>
      <c r="U287" s="168">
        <v>0</v>
      </c>
      <c r="V287" s="168">
        <v>0</v>
      </c>
      <c r="W287" s="168">
        <v>1263788.6399999999</v>
      </c>
      <c r="X287" s="168">
        <v>201745.15885911803</v>
      </c>
      <c r="Y287" s="168">
        <v>0</v>
      </c>
      <c r="Z287" s="164">
        <v>0</v>
      </c>
      <c r="AA287" s="168">
        <v>406186.22576783074</v>
      </c>
      <c r="AB287" s="183">
        <f>SUM(Muut[[#This Row],[Työttömyysaste]:[Koulutustausta]])</f>
        <v>3160496.1882013893</v>
      </c>
      <c r="AD287" s="67"/>
    </row>
    <row r="288" spans="1:30" s="50" customFormat="1">
      <c r="A288" s="95">
        <v>915</v>
      </c>
      <c r="B288" s="160" t="s">
        <v>289</v>
      </c>
      <c r="C288" s="429">
        <v>19973</v>
      </c>
      <c r="D288" s="142">
        <v>1106.3333333333333</v>
      </c>
      <c r="E288" s="46">
        <v>8497</v>
      </c>
      <c r="F288" s="345">
        <v>0.13020281668039699</v>
      </c>
      <c r="G288" s="408">
        <v>1.1457342695772872</v>
      </c>
      <c r="H288" s="175">
        <v>0</v>
      </c>
      <c r="I288" s="416">
        <v>41</v>
      </c>
      <c r="J288" s="422">
        <v>677</v>
      </c>
      <c r="K288" s="279">
        <v>385.62</v>
      </c>
      <c r="L288" s="179">
        <v>51.794512732742078</v>
      </c>
      <c r="M288" s="408">
        <v>0.35230348626583657</v>
      </c>
      <c r="N288" s="175">
        <v>0</v>
      </c>
      <c r="O288" s="431">
        <v>0</v>
      </c>
      <c r="P288" s="279">
        <v>5210</v>
      </c>
      <c r="Q288" s="15">
        <v>733</v>
      </c>
      <c r="R288" s="167">
        <v>0.14069097888675625</v>
      </c>
      <c r="S288" s="435">
        <v>1.0306121984031396</v>
      </c>
      <c r="T288" s="168">
        <v>1551060.6133815879</v>
      </c>
      <c r="U288" s="168">
        <v>0</v>
      </c>
      <c r="V288" s="168">
        <v>0</v>
      </c>
      <c r="W288" s="168">
        <v>1137745.8899999999</v>
      </c>
      <c r="X288" s="168">
        <v>285965.69806746219</v>
      </c>
      <c r="Y288" s="168">
        <v>0</v>
      </c>
      <c r="Z288" s="164">
        <v>0</v>
      </c>
      <c r="AA288" s="168">
        <v>572658.49314479833</v>
      </c>
      <c r="AB288" s="183">
        <f>SUM(Muut[[#This Row],[Työttömyysaste]:[Koulutustausta]])</f>
        <v>3547430.6945938477</v>
      </c>
      <c r="AD288" s="67"/>
    </row>
    <row r="289" spans="1:30" s="50" customFormat="1">
      <c r="A289" s="95">
        <v>918</v>
      </c>
      <c r="B289" s="160" t="s">
        <v>290</v>
      </c>
      <c r="C289" s="429">
        <v>2271</v>
      </c>
      <c r="D289" s="142">
        <v>63.25</v>
      </c>
      <c r="E289" s="46">
        <v>1045</v>
      </c>
      <c r="F289" s="345">
        <v>6.0526315789473685E-2</v>
      </c>
      <c r="G289" s="408">
        <v>0.53260809542607668</v>
      </c>
      <c r="H289" s="175">
        <v>0</v>
      </c>
      <c r="I289" s="416">
        <v>13</v>
      </c>
      <c r="J289" s="422">
        <v>78</v>
      </c>
      <c r="K289" s="279">
        <v>188.88</v>
      </c>
      <c r="L289" s="179">
        <v>12.023506988564169</v>
      </c>
      <c r="M289" s="408">
        <v>1.5176426829992948</v>
      </c>
      <c r="N289" s="175">
        <v>0</v>
      </c>
      <c r="O289" s="431">
        <v>0</v>
      </c>
      <c r="P289" s="279">
        <v>653</v>
      </c>
      <c r="Q289" s="15">
        <v>108</v>
      </c>
      <c r="R289" s="167">
        <v>0.16539050535987748</v>
      </c>
      <c r="S289" s="435">
        <v>1.2115451443489458</v>
      </c>
      <c r="T289" s="168">
        <v>81983.501303821395</v>
      </c>
      <c r="U289" s="168">
        <v>0</v>
      </c>
      <c r="V289" s="168">
        <v>0</v>
      </c>
      <c r="W289" s="168">
        <v>131084.46</v>
      </c>
      <c r="X289" s="168">
        <v>140068.46390483444</v>
      </c>
      <c r="Y289" s="168">
        <v>0</v>
      </c>
      <c r="Z289" s="164">
        <v>0</v>
      </c>
      <c r="AA289" s="168">
        <v>76544.477214753802</v>
      </c>
      <c r="AB289" s="183">
        <f>SUM(Muut[[#This Row],[Työttömyysaste]:[Koulutustausta]])</f>
        <v>429680.90242340963</v>
      </c>
      <c r="AD289" s="67"/>
    </row>
    <row r="290" spans="1:30" s="50" customFormat="1">
      <c r="A290" s="95">
        <v>921</v>
      </c>
      <c r="B290" s="160" t="s">
        <v>291</v>
      </c>
      <c r="C290" s="429">
        <v>1941</v>
      </c>
      <c r="D290" s="142">
        <v>72.416666666666671</v>
      </c>
      <c r="E290" s="46">
        <v>753</v>
      </c>
      <c r="F290" s="345">
        <v>9.6170872067286417E-2</v>
      </c>
      <c r="G290" s="408">
        <v>0.84626636098889019</v>
      </c>
      <c r="H290" s="175">
        <v>0</v>
      </c>
      <c r="I290" s="416">
        <v>3</v>
      </c>
      <c r="J290" s="422">
        <v>29</v>
      </c>
      <c r="K290" s="279">
        <v>422.63</v>
      </c>
      <c r="L290" s="179">
        <v>4.5926697110948114</v>
      </c>
      <c r="M290" s="408">
        <v>3.973154734185194</v>
      </c>
      <c r="N290" s="175">
        <v>0</v>
      </c>
      <c r="O290" s="431">
        <v>0</v>
      </c>
      <c r="P290" s="279">
        <v>408</v>
      </c>
      <c r="Q290" s="15">
        <v>62</v>
      </c>
      <c r="R290" s="167">
        <v>0.15196078431372548</v>
      </c>
      <c r="S290" s="435">
        <v>1.1131675906434146</v>
      </c>
      <c r="T290" s="168">
        <v>111335.63179273217</v>
      </c>
      <c r="U290" s="168">
        <v>0</v>
      </c>
      <c r="V290" s="168">
        <v>0</v>
      </c>
      <c r="W290" s="168">
        <v>48736.53</v>
      </c>
      <c r="X290" s="168">
        <v>313411.34529913269</v>
      </c>
      <c r="Y290" s="168">
        <v>0</v>
      </c>
      <c r="Z290" s="164">
        <v>0</v>
      </c>
      <c r="AA290" s="168">
        <v>60109.51372346931</v>
      </c>
      <c r="AB290" s="183">
        <f>SUM(Muut[[#This Row],[Työttömyysaste]:[Koulutustausta]])</f>
        <v>533593.02081533417</v>
      </c>
      <c r="AD290" s="67"/>
    </row>
    <row r="291" spans="1:30" s="50" customFormat="1">
      <c r="A291" s="95">
        <v>922</v>
      </c>
      <c r="B291" s="160" t="s">
        <v>292</v>
      </c>
      <c r="C291" s="429">
        <v>4444</v>
      </c>
      <c r="D291" s="142">
        <v>137.58333333333334</v>
      </c>
      <c r="E291" s="46">
        <v>2059</v>
      </c>
      <c r="F291" s="345">
        <v>6.6820463007932651E-2</v>
      </c>
      <c r="G291" s="408">
        <v>0.58799414889106849</v>
      </c>
      <c r="H291" s="175">
        <v>0</v>
      </c>
      <c r="I291" s="416">
        <v>17</v>
      </c>
      <c r="J291" s="422">
        <v>83</v>
      </c>
      <c r="K291" s="279">
        <v>301.04000000000002</v>
      </c>
      <c r="L291" s="179">
        <v>14.762157852777039</v>
      </c>
      <c r="M291" s="408">
        <v>1.2360921477175928</v>
      </c>
      <c r="N291" s="175">
        <v>0</v>
      </c>
      <c r="O291" s="431">
        <v>0</v>
      </c>
      <c r="P291" s="279">
        <v>1512</v>
      </c>
      <c r="Q291" s="15">
        <v>112</v>
      </c>
      <c r="R291" s="167">
        <v>7.407407407407407E-2</v>
      </c>
      <c r="S291" s="435">
        <v>0.54261932733872542</v>
      </c>
      <c r="T291" s="168">
        <v>177112.25772220196</v>
      </c>
      <c r="U291" s="168">
        <v>0</v>
      </c>
      <c r="V291" s="168">
        <v>0</v>
      </c>
      <c r="W291" s="168">
        <v>139487.31</v>
      </c>
      <c r="X291" s="168">
        <v>223243.38402113179</v>
      </c>
      <c r="Y291" s="168">
        <v>0</v>
      </c>
      <c r="Z291" s="164">
        <v>0</v>
      </c>
      <c r="AA291" s="168">
        <v>67085.156087087482</v>
      </c>
      <c r="AB291" s="183">
        <f>SUM(Muut[[#This Row],[Työttömyysaste]:[Koulutustausta]])</f>
        <v>606928.10783042118</v>
      </c>
      <c r="AD291" s="67"/>
    </row>
    <row r="292" spans="1:30" s="50" customFormat="1">
      <c r="A292" s="95">
        <v>924</v>
      </c>
      <c r="B292" s="160" t="s">
        <v>293</v>
      </c>
      <c r="C292" s="429">
        <v>3004</v>
      </c>
      <c r="D292" s="142">
        <v>91.833333333333329</v>
      </c>
      <c r="E292" s="46">
        <v>1313</v>
      </c>
      <c r="F292" s="345">
        <v>6.9941609545569938E-2</v>
      </c>
      <c r="G292" s="408">
        <v>0.61545902745296166</v>
      </c>
      <c r="H292" s="175">
        <v>0</v>
      </c>
      <c r="I292" s="416">
        <v>50</v>
      </c>
      <c r="J292" s="422">
        <v>69</v>
      </c>
      <c r="K292" s="279">
        <v>502.13</v>
      </c>
      <c r="L292" s="179">
        <v>5.9825144882799277</v>
      </c>
      <c r="M292" s="408">
        <v>3.0501200525185395</v>
      </c>
      <c r="N292" s="175">
        <v>0</v>
      </c>
      <c r="O292" s="431">
        <v>0</v>
      </c>
      <c r="P292" s="279">
        <v>766</v>
      </c>
      <c r="Q292" s="15">
        <v>71</v>
      </c>
      <c r="R292" s="167">
        <v>9.2689295039164496E-2</v>
      </c>
      <c r="S292" s="435">
        <v>0.67898253949630327</v>
      </c>
      <c r="T292" s="168">
        <v>125314.30189380827</v>
      </c>
      <c r="U292" s="168">
        <v>0</v>
      </c>
      <c r="V292" s="168">
        <v>0</v>
      </c>
      <c r="W292" s="168">
        <v>115959.33</v>
      </c>
      <c r="X292" s="168">
        <v>372366.46431879775</v>
      </c>
      <c r="Y292" s="168">
        <v>0</v>
      </c>
      <c r="Z292" s="164">
        <v>0</v>
      </c>
      <c r="AA292" s="168">
        <v>56743.439923356615</v>
      </c>
      <c r="AB292" s="183">
        <f>SUM(Muut[[#This Row],[Työttömyysaste]:[Koulutustausta]])</f>
        <v>670383.53613596258</v>
      </c>
      <c r="AD292" s="67"/>
    </row>
    <row r="293" spans="1:30" s="50" customFormat="1">
      <c r="A293" s="95">
        <v>925</v>
      </c>
      <c r="B293" s="160" t="s">
        <v>294</v>
      </c>
      <c r="C293" s="429">
        <v>3490</v>
      </c>
      <c r="D293" s="142">
        <v>142.75</v>
      </c>
      <c r="E293" s="46">
        <v>1667</v>
      </c>
      <c r="F293" s="345">
        <v>8.5632873425314934E-2</v>
      </c>
      <c r="G293" s="408">
        <v>0.75353606156301423</v>
      </c>
      <c r="H293" s="175">
        <v>0</v>
      </c>
      <c r="I293" s="416">
        <v>4</v>
      </c>
      <c r="J293" s="422">
        <v>126</v>
      </c>
      <c r="K293" s="279">
        <v>925.28</v>
      </c>
      <c r="L293" s="179">
        <v>3.7718312294656755</v>
      </c>
      <c r="M293" s="408">
        <v>4.8378059078137108</v>
      </c>
      <c r="N293" s="175">
        <v>0</v>
      </c>
      <c r="O293" s="431">
        <v>0</v>
      </c>
      <c r="P293" s="279">
        <v>1007</v>
      </c>
      <c r="Q293" s="15">
        <v>148</v>
      </c>
      <c r="R293" s="167">
        <v>0.14697120158887786</v>
      </c>
      <c r="S293" s="435">
        <v>1.076617096348335</v>
      </c>
      <c r="T293" s="168">
        <v>178250.61314206646</v>
      </c>
      <c r="U293" s="168">
        <v>0</v>
      </c>
      <c r="V293" s="168">
        <v>0</v>
      </c>
      <c r="W293" s="168">
        <v>211751.81999999998</v>
      </c>
      <c r="X293" s="168">
        <v>686163.42800648673</v>
      </c>
      <c r="Y293" s="168">
        <v>0</v>
      </c>
      <c r="Z293" s="164">
        <v>0</v>
      </c>
      <c r="AA293" s="168">
        <v>104530.69179523327</v>
      </c>
      <c r="AB293" s="183">
        <f>SUM(Muut[[#This Row],[Työttömyysaste]:[Koulutustausta]])</f>
        <v>1180696.5529437864</v>
      </c>
      <c r="AD293" s="67"/>
    </row>
    <row r="294" spans="1:30" s="50" customFormat="1">
      <c r="A294" s="95">
        <v>927</v>
      </c>
      <c r="B294" s="160" t="s">
        <v>295</v>
      </c>
      <c r="C294" s="429">
        <v>29239</v>
      </c>
      <c r="D294" s="142">
        <v>1324.75</v>
      </c>
      <c r="E294" s="46">
        <v>14499</v>
      </c>
      <c r="F294" s="345">
        <v>9.1368370232429816E-2</v>
      </c>
      <c r="G294" s="408">
        <v>0.80400620815817625</v>
      </c>
      <c r="H294" s="175">
        <v>0</v>
      </c>
      <c r="I294" s="416">
        <v>490</v>
      </c>
      <c r="J294" s="422">
        <v>1835</v>
      </c>
      <c r="K294" s="279">
        <v>522.01</v>
      </c>
      <c r="L294" s="179">
        <v>56.012336928411337</v>
      </c>
      <c r="M294" s="408">
        <v>0.32577443480901452</v>
      </c>
      <c r="N294" s="175">
        <v>0</v>
      </c>
      <c r="O294" s="431">
        <v>0</v>
      </c>
      <c r="P294" s="279">
        <v>9918</v>
      </c>
      <c r="Q294" s="15">
        <v>1472</v>
      </c>
      <c r="R294" s="167">
        <v>0.14841701956039524</v>
      </c>
      <c r="S294" s="435">
        <v>1.0872082348129817</v>
      </c>
      <c r="T294" s="168">
        <v>1593395.117128436</v>
      </c>
      <c r="U294" s="168">
        <v>0</v>
      </c>
      <c r="V294" s="168">
        <v>0</v>
      </c>
      <c r="W294" s="168">
        <v>3083845.9499999997</v>
      </c>
      <c r="X294" s="168">
        <v>387108.95194283471</v>
      </c>
      <c r="Y294" s="168">
        <v>0</v>
      </c>
      <c r="Z294" s="164">
        <v>0</v>
      </c>
      <c r="AA294" s="168">
        <v>884366.68549152417</v>
      </c>
      <c r="AB294" s="183">
        <f>SUM(Muut[[#This Row],[Työttömyysaste]:[Koulutustausta]])</f>
        <v>5948716.7045627944</v>
      </c>
      <c r="AD294" s="67"/>
    </row>
    <row r="295" spans="1:30" s="50" customFormat="1">
      <c r="A295" s="95">
        <v>931</v>
      </c>
      <c r="B295" s="160" t="s">
        <v>296</v>
      </c>
      <c r="C295" s="429">
        <v>6070</v>
      </c>
      <c r="D295" s="142">
        <v>277.75</v>
      </c>
      <c r="E295" s="46">
        <v>2450</v>
      </c>
      <c r="F295" s="345">
        <v>0.11336734693877551</v>
      </c>
      <c r="G295" s="408">
        <v>0.99758866782156641</v>
      </c>
      <c r="H295" s="175">
        <v>0</v>
      </c>
      <c r="I295" s="416">
        <v>10</v>
      </c>
      <c r="J295" s="422">
        <v>105</v>
      </c>
      <c r="K295" s="279">
        <v>1248.54</v>
      </c>
      <c r="L295" s="179">
        <v>4.8616784404184088</v>
      </c>
      <c r="M295" s="408">
        <v>3.7533102258435007</v>
      </c>
      <c r="N295" s="175">
        <v>0</v>
      </c>
      <c r="O295" s="431">
        <v>0</v>
      </c>
      <c r="P295" s="279">
        <v>1387</v>
      </c>
      <c r="Q295" s="15">
        <v>207</v>
      </c>
      <c r="R295" s="167">
        <v>0.14924297043979812</v>
      </c>
      <c r="S295" s="435">
        <v>1.0932586231060333</v>
      </c>
      <c r="T295" s="168">
        <v>410432.51862302085</v>
      </c>
      <c r="U295" s="168">
        <v>0</v>
      </c>
      <c r="V295" s="168">
        <v>0</v>
      </c>
      <c r="W295" s="168">
        <v>176459.85</v>
      </c>
      <c r="X295" s="168">
        <v>925884.58240015886</v>
      </c>
      <c r="Y295" s="168">
        <v>0</v>
      </c>
      <c r="Z295" s="164">
        <v>0</v>
      </c>
      <c r="AA295" s="168">
        <v>184615.74121149577</v>
      </c>
      <c r="AB295" s="183">
        <f>SUM(Muut[[#This Row],[Työttömyysaste]:[Koulutustausta]])</f>
        <v>1697392.6922346754</v>
      </c>
      <c r="AD295" s="67"/>
    </row>
    <row r="296" spans="1:30" s="50" customFormat="1">
      <c r="A296" s="95">
        <v>934</v>
      </c>
      <c r="B296" s="160" t="s">
        <v>297</v>
      </c>
      <c r="C296" s="429">
        <v>2756</v>
      </c>
      <c r="D296" s="142">
        <v>70.75</v>
      </c>
      <c r="E296" s="46">
        <v>1179</v>
      </c>
      <c r="F296" s="345">
        <v>6.0008481764206957E-2</v>
      </c>
      <c r="G296" s="408">
        <v>0.52805135691743454</v>
      </c>
      <c r="H296" s="175">
        <v>0</v>
      </c>
      <c r="I296" s="416">
        <v>4</v>
      </c>
      <c r="J296" s="422">
        <v>48</v>
      </c>
      <c r="K296" s="279">
        <v>287.32</v>
      </c>
      <c r="L296" s="179">
        <v>9.5920924404844783</v>
      </c>
      <c r="M296" s="408">
        <v>1.9023364837655439</v>
      </c>
      <c r="N296" s="175">
        <v>0</v>
      </c>
      <c r="O296" s="431">
        <v>0</v>
      </c>
      <c r="P296" s="279">
        <v>723</v>
      </c>
      <c r="Q296" s="15">
        <v>84</v>
      </c>
      <c r="R296" s="167">
        <v>0.11618257261410789</v>
      </c>
      <c r="S296" s="435">
        <v>0.85107927690472285</v>
      </c>
      <c r="T296" s="168">
        <v>98640.880598456395</v>
      </c>
      <c r="U296" s="168">
        <v>0</v>
      </c>
      <c r="V296" s="168">
        <v>0</v>
      </c>
      <c r="W296" s="168">
        <v>80667.360000000001</v>
      </c>
      <c r="X296" s="168">
        <v>213068.99115383858</v>
      </c>
      <c r="Y296" s="168">
        <v>0</v>
      </c>
      <c r="Z296" s="164">
        <v>0</v>
      </c>
      <c r="AA296" s="168">
        <v>65253.882232496762</v>
      </c>
      <c r="AB296" s="183">
        <f>SUM(Muut[[#This Row],[Työttömyysaste]:[Koulutustausta]])</f>
        <v>457631.11398479174</v>
      </c>
      <c r="AD296" s="67"/>
    </row>
    <row r="297" spans="1:30" s="50" customFormat="1">
      <c r="A297" s="95">
        <v>935</v>
      </c>
      <c r="B297" s="160" t="s">
        <v>298</v>
      </c>
      <c r="C297" s="429">
        <v>3040</v>
      </c>
      <c r="D297" s="142">
        <v>184.5</v>
      </c>
      <c r="E297" s="46">
        <v>1337</v>
      </c>
      <c r="F297" s="345">
        <v>0.13799551234106208</v>
      </c>
      <c r="G297" s="408">
        <v>1.2143069679139618</v>
      </c>
      <c r="H297" s="175">
        <v>0</v>
      </c>
      <c r="I297" s="416">
        <v>17</v>
      </c>
      <c r="J297" s="422">
        <v>183</v>
      </c>
      <c r="K297" s="279">
        <v>371.99</v>
      </c>
      <c r="L297" s="179">
        <v>8.1722626952337425</v>
      </c>
      <c r="M297" s="408">
        <v>2.2328439608075259</v>
      </c>
      <c r="N297" s="175">
        <v>0</v>
      </c>
      <c r="O297" s="431">
        <v>0</v>
      </c>
      <c r="P297" s="279">
        <v>843</v>
      </c>
      <c r="Q297" s="15">
        <v>129</v>
      </c>
      <c r="R297" s="167">
        <v>0.15302491103202848</v>
      </c>
      <c r="S297" s="435">
        <v>1.1209627029186124</v>
      </c>
      <c r="T297" s="168">
        <v>250209.40790703334</v>
      </c>
      <c r="U297" s="168">
        <v>0</v>
      </c>
      <c r="V297" s="168">
        <v>0</v>
      </c>
      <c r="W297" s="168">
        <v>307544.31</v>
      </c>
      <c r="X297" s="168">
        <v>275858.04684434232</v>
      </c>
      <c r="Y297" s="168">
        <v>0</v>
      </c>
      <c r="Z297" s="164">
        <v>0</v>
      </c>
      <c r="AA297" s="168">
        <v>94802.954481395223</v>
      </c>
      <c r="AB297" s="183">
        <f>SUM(Muut[[#This Row],[Työttömyysaste]:[Koulutustausta]])</f>
        <v>928414.71923277085</v>
      </c>
      <c r="AD297" s="67"/>
    </row>
    <row r="298" spans="1:30" s="50" customFormat="1">
      <c r="A298" s="95">
        <v>936</v>
      </c>
      <c r="B298" s="160" t="s">
        <v>299</v>
      </c>
      <c r="C298" s="429">
        <v>6465</v>
      </c>
      <c r="D298" s="142">
        <v>220.33333333333334</v>
      </c>
      <c r="E298" s="46">
        <v>2521</v>
      </c>
      <c r="F298" s="345">
        <v>8.7399180219489628E-2</v>
      </c>
      <c r="G298" s="408">
        <v>0.76907887604482894</v>
      </c>
      <c r="H298" s="175">
        <v>0</v>
      </c>
      <c r="I298" s="416">
        <v>8</v>
      </c>
      <c r="J298" s="422">
        <v>146</v>
      </c>
      <c r="K298" s="279">
        <v>1162.68</v>
      </c>
      <c r="L298" s="179">
        <v>5.5604293528743938</v>
      </c>
      <c r="M298" s="408">
        <v>3.281650794781259</v>
      </c>
      <c r="N298" s="175">
        <v>0</v>
      </c>
      <c r="O298" s="431">
        <v>0</v>
      </c>
      <c r="P298" s="279">
        <v>1556</v>
      </c>
      <c r="Q298" s="15">
        <v>206</v>
      </c>
      <c r="R298" s="167">
        <v>0.13239074550128535</v>
      </c>
      <c r="S298" s="435">
        <v>0.96980999314202787</v>
      </c>
      <c r="T298" s="168">
        <v>337008.59460142913</v>
      </c>
      <c r="U298" s="168">
        <v>0</v>
      </c>
      <c r="V298" s="168">
        <v>0</v>
      </c>
      <c r="W298" s="168">
        <v>245363.22</v>
      </c>
      <c r="X298" s="168">
        <v>862213.05385892047</v>
      </c>
      <c r="Y298" s="168">
        <v>0</v>
      </c>
      <c r="Z298" s="164">
        <v>0</v>
      </c>
      <c r="AA298" s="168">
        <v>174426.43706955051</v>
      </c>
      <c r="AB298" s="183">
        <f>SUM(Muut[[#This Row],[Työttömyysaste]:[Koulutustausta]])</f>
        <v>1619011.3055299004</v>
      </c>
      <c r="AD298" s="67"/>
    </row>
    <row r="299" spans="1:30" s="50" customFormat="1">
      <c r="A299" s="95">
        <v>946</v>
      </c>
      <c r="B299" s="160" t="s">
        <v>300</v>
      </c>
      <c r="C299" s="429">
        <v>6376</v>
      </c>
      <c r="D299" s="142">
        <v>147</v>
      </c>
      <c r="E299" s="46">
        <v>2925</v>
      </c>
      <c r="F299" s="345">
        <v>5.0256410256410255E-2</v>
      </c>
      <c r="G299" s="408">
        <v>0.44223691134151832</v>
      </c>
      <c r="H299" s="175">
        <v>3</v>
      </c>
      <c r="I299" s="416">
        <v>5184</v>
      </c>
      <c r="J299" s="422">
        <v>398</v>
      </c>
      <c r="K299" s="279">
        <v>782.14</v>
      </c>
      <c r="L299" s="179">
        <v>8.1519932492904079</v>
      </c>
      <c r="M299" s="408">
        <v>2.2383957943995654</v>
      </c>
      <c r="N299" s="175">
        <v>3</v>
      </c>
      <c r="O299" s="431">
        <v>504</v>
      </c>
      <c r="P299" s="279">
        <v>1834</v>
      </c>
      <c r="Q299" s="15">
        <v>234</v>
      </c>
      <c r="R299" s="167">
        <v>0.12758996728462377</v>
      </c>
      <c r="S299" s="435">
        <v>0.93464256001255919</v>
      </c>
      <c r="T299" s="168">
        <v>191119.43861624246</v>
      </c>
      <c r="U299" s="168">
        <v>128397.33760000001</v>
      </c>
      <c r="V299" s="168">
        <v>1386939.8016000001</v>
      </c>
      <c r="W299" s="168">
        <v>668866.86</v>
      </c>
      <c r="X299" s="168">
        <v>580014.55081812374</v>
      </c>
      <c r="Y299" s="168">
        <v>0</v>
      </c>
      <c r="Z299" s="164">
        <v>145983.59999999998</v>
      </c>
      <c r="AA299" s="168">
        <v>165787.19638064696</v>
      </c>
      <c r="AB299" s="183">
        <f>SUM(Muut[[#This Row],[Työttömyysaste]:[Koulutustausta]])</f>
        <v>3267108.7850150135</v>
      </c>
      <c r="AD299" s="67"/>
    </row>
    <row r="300" spans="1:30" s="50" customFormat="1">
      <c r="A300" s="95">
        <v>976</v>
      </c>
      <c r="B300" s="160" t="s">
        <v>301</v>
      </c>
      <c r="C300" s="429">
        <v>3830</v>
      </c>
      <c r="D300" s="142">
        <v>205.08333333333334</v>
      </c>
      <c r="E300" s="46">
        <v>1525</v>
      </c>
      <c r="F300" s="345">
        <v>0.13448087431693989</v>
      </c>
      <c r="G300" s="408">
        <v>1.1833795169412173</v>
      </c>
      <c r="H300" s="175">
        <v>0</v>
      </c>
      <c r="I300" s="416">
        <v>26</v>
      </c>
      <c r="J300" s="422">
        <v>95</v>
      </c>
      <c r="K300" s="279">
        <v>2028.29</v>
      </c>
      <c r="L300" s="179">
        <v>1.8882901360259134</v>
      </c>
      <c r="M300" s="408">
        <v>9.6634447519747475</v>
      </c>
      <c r="N300" s="175">
        <v>0</v>
      </c>
      <c r="O300" s="431">
        <v>0</v>
      </c>
      <c r="P300" s="279">
        <v>807</v>
      </c>
      <c r="Q300" s="15">
        <v>138</v>
      </c>
      <c r="R300" s="167">
        <v>0.17100371747211895</v>
      </c>
      <c r="S300" s="435">
        <v>1.2526639489864255</v>
      </c>
      <c r="T300" s="168">
        <v>307202.24581119599</v>
      </c>
      <c r="U300" s="168">
        <v>0</v>
      </c>
      <c r="V300" s="168">
        <v>0</v>
      </c>
      <c r="W300" s="168">
        <v>159654.15</v>
      </c>
      <c r="X300" s="168">
        <v>1504126.7717785719</v>
      </c>
      <c r="Y300" s="168">
        <v>0</v>
      </c>
      <c r="Z300" s="164">
        <v>0</v>
      </c>
      <c r="AA300" s="168">
        <v>133472.09536287305</v>
      </c>
      <c r="AB300" s="183">
        <f>SUM(Muut[[#This Row],[Työttömyysaste]:[Koulutustausta]])</f>
        <v>2104455.2629526407</v>
      </c>
      <c r="AD300" s="67"/>
    </row>
    <row r="301" spans="1:30" s="50" customFormat="1">
      <c r="A301" s="95">
        <v>977</v>
      </c>
      <c r="B301" s="160" t="s">
        <v>302</v>
      </c>
      <c r="C301" s="429">
        <v>15357</v>
      </c>
      <c r="D301" s="142">
        <v>679.75</v>
      </c>
      <c r="E301" s="46">
        <v>6883</v>
      </c>
      <c r="F301" s="345">
        <v>9.8757809094871418E-2</v>
      </c>
      <c r="G301" s="408">
        <v>0.86903040312952984</v>
      </c>
      <c r="H301" s="175">
        <v>0</v>
      </c>
      <c r="I301" s="416">
        <v>44</v>
      </c>
      <c r="J301" s="422">
        <v>238</v>
      </c>
      <c r="K301" s="279">
        <v>569.83000000000004</v>
      </c>
      <c r="L301" s="179">
        <v>26.950143025112752</v>
      </c>
      <c r="M301" s="408">
        <v>0.6770794273032974</v>
      </c>
      <c r="N301" s="175">
        <v>0</v>
      </c>
      <c r="O301" s="431">
        <v>0</v>
      </c>
      <c r="P301" s="279">
        <v>4535</v>
      </c>
      <c r="Q301" s="15">
        <v>406</v>
      </c>
      <c r="R301" s="167">
        <v>8.9525909592061748E-2</v>
      </c>
      <c r="S301" s="435">
        <v>0.65580959937013328</v>
      </c>
      <c r="T301" s="168">
        <v>904571.53928030364</v>
      </c>
      <c r="U301" s="168">
        <v>0</v>
      </c>
      <c r="V301" s="168">
        <v>0</v>
      </c>
      <c r="W301" s="168">
        <v>399975.66</v>
      </c>
      <c r="X301" s="168">
        <v>422571.01221353142</v>
      </c>
      <c r="Y301" s="168">
        <v>0</v>
      </c>
      <c r="Z301" s="164">
        <v>0</v>
      </c>
      <c r="AA301" s="168">
        <v>280182.67624760495</v>
      </c>
      <c r="AB301" s="183">
        <f>SUM(Muut[[#This Row],[Työttömyysaste]:[Koulutustausta]])</f>
        <v>2007300.88774144</v>
      </c>
      <c r="AD301" s="67"/>
    </row>
    <row r="302" spans="1:30" s="50" customFormat="1">
      <c r="A302" s="95">
        <v>980</v>
      </c>
      <c r="B302" s="160" t="s">
        <v>303</v>
      </c>
      <c r="C302" s="429">
        <v>33533</v>
      </c>
      <c r="D302" s="142">
        <v>1191.1666666666667</v>
      </c>
      <c r="E302" s="46">
        <v>16079</v>
      </c>
      <c r="F302" s="345">
        <v>7.4082136119576258E-2</v>
      </c>
      <c r="G302" s="408">
        <v>0.6518940548270562</v>
      </c>
      <c r="H302" s="175">
        <v>0</v>
      </c>
      <c r="I302" s="416">
        <v>115</v>
      </c>
      <c r="J302" s="422">
        <v>941</v>
      </c>
      <c r="K302" s="279">
        <v>1115.75</v>
      </c>
      <c r="L302" s="179">
        <v>30.054223616401522</v>
      </c>
      <c r="M302" s="408">
        <v>0.60714885328886459</v>
      </c>
      <c r="N302" s="175">
        <v>0</v>
      </c>
      <c r="O302" s="431">
        <v>0</v>
      </c>
      <c r="P302" s="279">
        <v>11301</v>
      </c>
      <c r="Q302" s="15">
        <v>956</v>
      </c>
      <c r="R302" s="167">
        <v>8.4594283691708697E-2</v>
      </c>
      <c r="S302" s="435">
        <v>0.61968365973219985</v>
      </c>
      <c r="T302" s="168">
        <v>1481668.3152201527</v>
      </c>
      <c r="U302" s="168">
        <v>0</v>
      </c>
      <c r="V302" s="168">
        <v>0</v>
      </c>
      <c r="W302" s="168">
        <v>1581416.3699999999</v>
      </c>
      <c r="X302" s="168">
        <v>827410.99429171463</v>
      </c>
      <c r="Y302" s="168">
        <v>0</v>
      </c>
      <c r="Z302" s="164">
        <v>0</v>
      </c>
      <c r="AA302" s="168">
        <v>578095.48714127205</v>
      </c>
      <c r="AB302" s="183">
        <f>SUM(Muut[[#This Row],[Työttömyysaste]:[Koulutustausta]])</f>
        <v>4468591.1666531395</v>
      </c>
      <c r="AD302" s="67"/>
    </row>
    <row r="303" spans="1:30" s="50" customFormat="1">
      <c r="A303" s="95">
        <v>981</v>
      </c>
      <c r="B303" s="160" t="s">
        <v>304</v>
      </c>
      <c r="C303" s="429">
        <v>2282</v>
      </c>
      <c r="D303" s="142">
        <v>94.916666666666671</v>
      </c>
      <c r="E303" s="46">
        <v>1057</v>
      </c>
      <c r="F303" s="345">
        <v>8.9798170923998749E-2</v>
      </c>
      <c r="G303" s="408">
        <v>0.79018906346343409</v>
      </c>
      <c r="H303" s="175">
        <v>0</v>
      </c>
      <c r="I303" s="416">
        <v>15</v>
      </c>
      <c r="J303" s="422">
        <v>38</v>
      </c>
      <c r="K303" s="279">
        <v>182.76</v>
      </c>
      <c r="L303" s="179">
        <v>12.486320857955789</v>
      </c>
      <c r="M303" s="408">
        <v>1.4613902375861809</v>
      </c>
      <c r="N303" s="175">
        <v>0</v>
      </c>
      <c r="O303" s="431">
        <v>0</v>
      </c>
      <c r="P303" s="279">
        <v>671</v>
      </c>
      <c r="Q303" s="15">
        <v>86</v>
      </c>
      <c r="R303" s="167">
        <v>0.12816691505216096</v>
      </c>
      <c r="S303" s="435">
        <v>0.93886891064122246</v>
      </c>
      <c r="T303" s="168">
        <v>122221.67159458066</v>
      </c>
      <c r="U303" s="168">
        <v>0</v>
      </c>
      <c r="V303" s="168">
        <v>0</v>
      </c>
      <c r="W303" s="168">
        <v>63861.659999999996</v>
      </c>
      <c r="X303" s="168">
        <v>135530.03210105645</v>
      </c>
      <c r="Y303" s="168">
        <v>0</v>
      </c>
      <c r="Z303" s="164">
        <v>0</v>
      </c>
      <c r="AA303" s="168">
        <v>59604.318120596559</v>
      </c>
      <c r="AB303" s="183">
        <f>SUM(Muut[[#This Row],[Työttömyysaste]:[Koulutustausta]])</f>
        <v>381217.68181623367</v>
      </c>
      <c r="AD303" s="67"/>
    </row>
    <row r="304" spans="1:30" s="50" customFormat="1">
      <c r="A304" s="95">
        <v>989</v>
      </c>
      <c r="B304" s="160" t="s">
        <v>305</v>
      </c>
      <c r="C304" s="429">
        <v>5484</v>
      </c>
      <c r="D304" s="142">
        <v>170.5</v>
      </c>
      <c r="E304" s="46">
        <v>2307</v>
      </c>
      <c r="F304" s="345">
        <v>7.3905504984828785E-2</v>
      </c>
      <c r="G304" s="408">
        <v>0.65033976937214732</v>
      </c>
      <c r="H304" s="175">
        <v>0</v>
      </c>
      <c r="I304" s="416">
        <v>6</v>
      </c>
      <c r="J304" s="422">
        <v>75</v>
      </c>
      <c r="K304" s="279">
        <v>805.82</v>
      </c>
      <c r="L304" s="179">
        <v>6.8054900598148462</v>
      </c>
      <c r="M304" s="408">
        <v>2.6812745657998573</v>
      </c>
      <c r="N304" s="175">
        <v>0</v>
      </c>
      <c r="O304" s="431">
        <v>0</v>
      </c>
      <c r="P304" s="279">
        <v>1372</v>
      </c>
      <c r="Q304" s="15">
        <v>160</v>
      </c>
      <c r="R304" s="167">
        <v>0.11661807580174927</v>
      </c>
      <c r="S304" s="435">
        <v>0.85426949493560267</v>
      </c>
      <c r="T304" s="168">
        <v>241734.8821511541</v>
      </c>
      <c r="U304" s="168">
        <v>0</v>
      </c>
      <c r="V304" s="168">
        <v>0</v>
      </c>
      <c r="W304" s="168">
        <v>126042.75</v>
      </c>
      <c r="X304" s="168">
        <v>597575.0189739184</v>
      </c>
      <c r="Y304" s="168">
        <v>0</v>
      </c>
      <c r="Z304" s="164">
        <v>0</v>
      </c>
      <c r="AA304" s="168">
        <v>130331.52298251083</v>
      </c>
      <c r="AB304" s="183">
        <f>SUM(Muut[[#This Row],[Työttömyysaste]:[Koulutustausta]])</f>
        <v>1095684.1741075832</v>
      </c>
      <c r="AD304" s="67"/>
    </row>
    <row r="305" spans="1:30">
      <c r="A305" s="95">
        <v>992</v>
      </c>
      <c r="B305" s="160" t="s">
        <v>306</v>
      </c>
      <c r="C305" s="430">
        <v>18318</v>
      </c>
      <c r="D305" s="409">
        <v>1143.1666666666667</v>
      </c>
      <c r="E305" s="410">
        <v>7933</v>
      </c>
      <c r="F305" s="411">
        <v>0.1441026933904786</v>
      </c>
      <c r="G305" s="412">
        <v>1.2680477916321247</v>
      </c>
      <c r="H305" s="419">
        <v>0</v>
      </c>
      <c r="I305" s="420">
        <v>21</v>
      </c>
      <c r="J305" s="424">
        <v>342</v>
      </c>
      <c r="K305" s="427">
        <v>884.62</v>
      </c>
      <c r="L305" s="428">
        <v>20.707196310280121</v>
      </c>
      <c r="M305" s="412">
        <v>0.88120994903237337</v>
      </c>
      <c r="N305" s="419">
        <v>0</v>
      </c>
      <c r="O305" s="432">
        <v>0</v>
      </c>
      <c r="P305" s="427">
        <v>4963</v>
      </c>
      <c r="Q305" s="436">
        <v>567</v>
      </c>
      <c r="R305" s="437">
        <v>0.11424541607898449</v>
      </c>
      <c r="S305" s="438">
        <v>0.83688890612820344</v>
      </c>
      <c r="T305" s="168">
        <v>1574400.5805256078</v>
      </c>
      <c r="U305" s="168">
        <v>0</v>
      </c>
      <c r="V305" s="168">
        <v>0</v>
      </c>
      <c r="W305" s="168">
        <v>574754.93999999994</v>
      </c>
      <c r="X305" s="168">
        <v>656011.03631668061</v>
      </c>
      <c r="Y305" s="168">
        <v>0</v>
      </c>
      <c r="Z305" s="164">
        <v>0</v>
      </c>
      <c r="AA305" s="168">
        <v>426484.2439319379</v>
      </c>
      <c r="AB305" s="183">
        <f>SUM(Muut[[#This Row],[Työttömyysaste]:[Koulutustausta]])</f>
        <v>3231650.8007742264</v>
      </c>
      <c r="AC305"/>
      <c r="AD305" s="125"/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 C13:C305 F13:F305 G13:G305 L13:M305 S12 S13:S305" calculatedColumn="1"/>
  </ignoredErrors>
  <tableParts count="3">
    <tablePart r:id="rId2"/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0"/>
  <sheetViews>
    <sheetView zoomScale="80" zoomScaleNormal="80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0.625" style="25" customWidth="1"/>
    <col min="2" max="2" width="17.625" style="202" bestFit="1" customWidth="1"/>
    <col min="3" max="3" width="14.125" style="145" customWidth="1"/>
    <col min="4" max="4" width="15.125" style="162" customWidth="1"/>
    <col min="5" max="5" width="17.125" style="203" customWidth="1"/>
    <col min="6" max="6" width="17.375" style="162" bestFit="1" customWidth="1"/>
    <col min="7" max="7" width="19.125" style="203" bestFit="1" customWidth="1"/>
    <col min="8" max="8" width="15.375" style="14" bestFit="1" customWidth="1"/>
    <col min="9" max="9" width="16.375" style="14" bestFit="1" customWidth="1"/>
    <col min="10" max="10" width="24.625" style="203" customWidth="1"/>
    <col min="11" max="11" width="31.375" style="203" bestFit="1" customWidth="1"/>
    <col min="12" max="12" width="19.125" style="203" customWidth="1"/>
    <col min="13" max="13" width="15.125" style="203" bestFit="1" customWidth="1"/>
    <col min="14" max="14" width="21.375" style="203" customWidth="1"/>
    <col min="15" max="15" width="19.375" customWidth="1"/>
    <col min="16" max="16" width="13.375" style="145" customWidth="1"/>
    <col min="17" max="17" width="20.375" style="138" bestFit="1" customWidth="1"/>
    <col min="18" max="18" width="26.125" style="138" bestFit="1" customWidth="1"/>
    <col min="19" max="20" width="26.125" style="138" customWidth="1"/>
    <col min="21" max="21" width="12.125" style="232" bestFit="1" customWidth="1"/>
    <col min="22" max="22" width="9.875" style="11" customWidth="1"/>
    <col min="23" max="23" width="8.625" style="11"/>
    <col min="24" max="24" width="9" style="11" bestFit="1" customWidth="1"/>
    <col min="25" max="25" width="8.625" style="11"/>
  </cols>
  <sheetData>
    <row r="1" spans="1:30" ht="23.25">
      <c r="A1" s="326" t="s">
        <v>741</v>
      </c>
      <c r="D1" s="163"/>
      <c r="K1" s="234"/>
      <c r="L1" s="234"/>
      <c r="M1" s="234"/>
      <c r="P1" s="245" t="s">
        <v>378</v>
      </c>
      <c r="Q1" s="199"/>
      <c r="R1" s="199"/>
      <c r="S1" s="199"/>
      <c r="T1" s="199"/>
      <c r="U1" s="160"/>
    </row>
    <row r="2" spans="1:30">
      <c r="A2" s="25" t="s">
        <v>372</v>
      </c>
      <c r="B2" s="333"/>
      <c r="C2" s="13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P2" s="233" t="s">
        <v>379</v>
      </c>
      <c r="Q2" s="233" t="s">
        <v>698</v>
      </c>
      <c r="R2" s="233" t="s">
        <v>672</v>
      </c>
      <c r="S2" s="358" t="s">
        <v>744</v>
      </c>
      <c r="T2" s="358" t="s">
        <v>745</v>
      </c>
      <c r="U2" s="168"/>
      <c r="AD2" s="111"/>
    </row>
    <row r="3" spans="1:30"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197">
        <v>61.24</v>
      </c>
      <c r="Q3" s="197">
        <v>895.43</v>
      </c>
      <c r="R3" s="197">
        <v>12.82</v>
      </c>
      <c r="S3" s="357">
        <v>18.89</v>
      </c>
      <c r="T3" s="357">
        <v>10.02</v>
      </c>
      <c r="U3" s="160"/>
      <c r="V3" s="361"/>
      <c r="Z3" s="108"/>
      <c r="AA3" s="111"/>
      <c r="AD3" s="111"/>
    </row>
    <row r="4" spans="1:30">
      <c r="A4" s="236"/>
      <c r="B4" s="237"/>
      <c r="C4" s="238"/>
      <c r="D4" s="239"/>
      <c r="E4" s="239"/>
      <c r="F4" s="239"/>
      <c r="G4" s="239"/>
      <c r="H4" s="240"/>
      <c r="I4" s="240"/>
      <c r="J4" s="239"/>
      <c r="K4" s="241"/>
      <c r="L4" s="241"/>
      <c r="M4" s="241"/>
      <c r="N4" s="239"/>
      <c r="O4" s="356"/>
      <c r="P4" s="342"/>
      <c r="Q4" s="342"/>
      <c r="R4" s="342"/>
      <c r="S4" s="342"/>
      <c r="T4" s="342"/>
      <c r="U4" s="342"/>
      <c r="Z4" s="11"/>
    </row>
    <row r="5" spans="1:30">
      <c r="A5" s="236"/>
      <c r="B5" s="237"/>
      <c r="C5" s="193" t="s">
        <v>374</v>
      </c>
      <c r="D5" s="239"/>
      <c r="E5" s="239"/>
      <c r="F5" s="239"/>
      <c r="G5" s="239"/>
      <c r="H5" s="337"/>
      <c r="I5" s="337"/>
      <c r="J5" s="195"/>
      <c r="K5" s="338"/>
      <c r="L5" s="338"/>
      <c r="M5" s="338"/>
      <c r="N5" s="239"/>
      <c r="O5" s="356"/>
      <c r="P5" s="243" t="s">
        <v>701</v>
      </c>
      <c r="Q5" s="244"/>
      <c r="R5" s="244"/>
      <c r="S5" s="244"/>
      <c r="T5" s="244"/>
      <c r="U5" s="242"/>
      <c r="Z5" s="11"/>
    </row>
    <row r="6" spans="1:30" s="221" customFormat="1" ht="42.75">
      <c r="A6" s="229" t="s">
        <v>674</v>
      </c>
      <c r="B6" s="230" t="s">
        <v>3</v>
      </c>
      <c r="C6" s="439" t="s">
        <v>725</v>
      </c>
      <c r="D6" s="444" t="s">
        <v>742</v>
      </c>
      <c r="E6" s="448" t="s">
        <v>699</v>
      </c>
      <c r="F6" s="405" t="s">
        <v>743</v>
      </c>
      <c r="G6" s="449" t="s">
        <v>697</v>
      </c>
      <c r="H6" s="448" t="s">
        <v>1074</v>
      </c>
      <c r="I6" s="458" t="s">
        <v>1075</v>
      </c>
      <c r="J6" s="459" t="s">
        <v>1076</v>
      </c>
      <c r="K6" s="449" t="s">
        <v>1077</v>
      </c>
      <c r="L6" s="464" t="s">
        <v>769</v>
      </c>
      <c r="M6" s="459" t="s">
        <v>1088</v>
      </c>
      <c r="N6" s="449" t="s">
        <v>753</v>
      </c>
      <c r="O6" s="471" t="s">
        <v>752</v>
      </c>
      <c r="P6" s="235" t="s">
        <v>379</v>
      </c>
      <c r="Q6" s="225" t="s">
        <v>698</v>
      </c>
      <c r="R6" s="225" t="s">
        <v>700</v>
      </c>
      <c r="S6" s="225" t="s">
        <v>746</v>
      </c>
      <c r="T6" s="225" t="s">
        <v>745</v>
      </c>
      <c r="U6" s="226" t="s">
        <v>380</v>
      </c>
      <c r="V6" s="231"/>
      <c r="W6" s="231"/>
      <c r="X6" s="231"/>
      <c r="Y6" s="231"/>
    </row>
    <row r="7" spans="1:30" s="34" customFormat="1">
      <c r="B7" s="202" t="s">
        <v>376</v>
      </c>
      <c r="C7" s="440">
        <f>SUM(C8:C300)</f>
        <v>5517897</v>
      </c>
      <c r="D7" s="445"/>
      <c r="E7" s="450"/>
      <c r="F7" s="173">
        <f>SUM(F8:F300)</f>
        <v>2023</v>
      </c>
      <c r="G7" s="451">
        <f>Lisäosat[[#This Row],[Saamenkielisen väestön määrä 31.12.2021]]/Lisäosat[[#This Row],[Asukasmäärä 31.12.2021]]</f>
        <v>3.6662518347116663E-4</v>
      </c>
      <c r="H7" s="178">
        <f>SUM(H8:H300)</f>
        <v>2270623</v>
      </c>
      <c r="I7" s="173">
        <f>SUM(I8:I300)</f>
        <v>2270984</v>
      </c>
      <c r="J7" s="360">
        <v>0.99984103806984104</v>
      </c>
      <c r="K7" s="460">
        <v>1</v>
      </c>
      <c r="L7" s="465"/>
      <c r="M7" s="14">
        <f>SUM(M8:M300)</f>
        <v>3678345.3817416378</v>
      </c>
      <c r="N7" s="466">
        <f>M7/C7</f>
        <v>0.66662088504762551</v>
      </c>
      <c r="O7" s="472">
        <v>0.12156988932900219</v>
      </c>
      <c r="P7" s="205">
        <f>SUM(P8:P300)</f>
        <v>64819458.060766347</v>
      </c>
      <c r="Q7" s="32">
        <f>SUM(Q8:Q300)</f>
        <v>1153313.8399999999</v>
      </c>
      <c r="R7" s="32">
        <f>SUM(R8:R300)</f>
        <v>70548668.754903674</v>
      </c>
      <c r="S7" s="32">
        <f t="shared" ref="S7:T7" si="0">SUM(S8:S300)</f>
        <v>104233074.32999998</v>
      </c>
      <c r="T7" s="32">
        <f t="shared" si="0"/>
        <v>29458868.540906638</v>
      </c>
      <c r="U7" s="187">
        <f>SUM(U8:U300)</f>
        <v>270213383.52657658</v>
      </c>
      <c r="V7" s="33"/>
      <c r="W7" s="33"/>
      <c r="X7" s="112"/>
      <c r="Y7" s="112"/>
    </row>
    <row r="8" spans="1:30">
      <c r="A8" s="25">
        <v>5</v>
      </c>
      <c r="B8" s="202" t="s">
        <v>14</v>
      </c>
      <c r="C8" s="441">
        <v>9311</v>
      </c>
      <c r="D8" s="446">
        <v>0.6011333333333333</v>
      </c>
      <c r="E8" s="452">
        <v>0</v>
      </c>
      <c r="F8" s="164">
        <v>0</v>
      </c>
      <c r="G8" s="453">
        <v>0</v>
      </c>
      <c r="H8" s="266">
        <v>3302</v>
      </c>
      <c r="I8" s="14">
        <v>3301</v>
      </c>
      <c r="J8" s="343">
        <v>1.0003029385034838</v>
      </c>
      <c r="K8" s="461">
        <v>1.0004619738699008</v>
      </c>
      <c r="L8" s="467">
        <v>0.51716355791329105</v>
      </c>
      <c r="M8" s="14">
        <f>Lisäosat[[#This Row],[HYTE-kerroin (sis. Kulttuurihyte)]]*Lisäosat[[#This Row],[Asukasmäärä 31.12.2021]]</f>
        <v>4815.3098877306529</v>
      </c>
      <c r="N8" s="461">
        <f>Lisäosat[[#This Row],[HYTE-kerroin (sis. Kulttuurihyte)]]/$N$7</f>
        <v>0.77579861284475549</v>
      </c>
      <c r="O8" s="473">
        <v>0</v>
      </c>
      <c r="P8" s="144">
        <v>342769.61705866666</v>
      </c>
      <c r="Q8" s="38">
        <v>0</v>
      </c>
      <c r="R8" s="38">
        <v>119422.16444416794</v>
      </c>
      <c r="S8" s="38">
        <v>136451.17610249112</v>
      </c>
      <c r="T8" s="38">
        <v>0</v>
      </c>
      <c r="U8" s="321">
        <f>SUM(P8:T8)</f>
        <v>598642.95760532573</v>
      </c>
      <c r="X8" s="10"/>
      <c r="Y8" s="10"/>
      <c r="Z8" s="113"/>
    </row>
    <row r="9" spans="1:30">
      <c r="A9" s="25">
        <v>9</v>
      </c>
      <c r="B9" s="202" t="s">
        <v>15</v>
      </c>
      <c r="C9" s="441">
        <v>2491</v>
      </c>
      <c r="D9" s="446">
        <v>2.8199999999999999E-2</v>
      </c>
      <c r="E9" s="452">
        <v>0</v>
      </c>
      <c r="F9" s="164">
        <v>0</v>
      </c>
      <c r="G9" s="453">
        <v>0</v>
      </c>
      <c r="H9" s="266">
        <v>704</v>
      </c>
      <c r="I9" s="14">
        <v>976</v>
      </c>
      <c r="J9" s="343">
        <v>0.72131147540983609</v>
      </c>
      <c r="K9" s="461">
        <v>0.72142615470385496</v>
      </c>
      <c r="L9" s="467">
        <v>0.52169544650885802</v>
      </c>
      <c r="M9" s="14">
        <f>Lisäosat[[#This Row],[HYTE-kerroin (sis. Kulttuurihyte)]]*Lisäosat[[#This Row],[Asukasmäärä 31.12.2021]]</f>
        <v>1299.5433572535653</v>
      </c>
      <c r="N9" s="461">
        <f>Lisäosat[[#This Row],[HYTE-kerroin (sis. Kulttuurihyte)]]/$N$7</f>
        <v>0.78259691259385977</v>
      </c>
      <c r="O9" s="473">
        <v>0</v>
      </c>
      <c r="P9" s="144">
        <v>4301.8772880000006</v>
      </c>
      <c r="Q9" s="38">
        <v>0</v>
      </c>
      <c r="R9" s="38">
        <v>23038.470108528822</v>
      </c>
      <c r="S9" s="38">
        <v>36825.089896134945</v>
      </c>
      <c r="T9" s="38">
        <v>0</v>
      </c>
      <c r="U9" s="321">
        <f>SUM(P9:T9)</f>
        <v>64165.437292663766</v>
      </c>
      <c r="X9" s="10"/>
      <c r="Y9" s="10"/>
      <c r="Z9" s="113"/>
    </row>
    <row r="10" spans="1:30">
      <c r="A10" s="25">
        <v>10</v>
      </c>
      <c r="B10" s="202" t="s">
        <v>16</v>
      </c>
      <c r="C10" s="441">
        <v>11197</v>
      </c>
      <c r="D10" s="446">
        <v>0.54486666666666661</v>
      </c>
      <c r="E10" s="452">
        <v>0</v>
      </c>
      <c r="F10" s="164">
        <v>1</v>
      </c>
      <c r="G10" s="453">
        <v>8.9309636509779408E-5</v>
      </c>
      <c r="H10" s="266">
        <v>4056</v>
      </c>
      <c r="I10" s="14">
        <v>4206</v>
      </c>
      <c r="J10" s="343">
        <v>0.96433666191155487</v>
      </c>
      <c r="K10" s="461">
        <v>0.96448997910025158</v>
      </c>
      <c r="L10" s="467">
        <v>0.60761963749127901</v>
      </c>
      <c r="M10" s="14">
        <f>Lisäosat[[#This Row],[HYTE-kerroin (sis. Kulttuurihyte)]]*Lisäosat[[#This Row],[Asukasmäärä 31.12.2021]]</f>
        <v>6803.5170809898509</v>
      </c>
      <c r="N10" s="461">
        <f>Lisäosat[[#This Row],[HYTE-kerroin (sis. Kulttuurihyte)]]/$N$7</f>
        <v>0.91149205060964855</v>
      </c>
      <c r="O10" s="473">
        <v>0</v>
      </c>
      <c r="P10" s="144">
        <v>373617.40536266664</v>
      </c>
      <c r="Q10" s="38">
        <v>0</v>
      </c>
      <c r="R10" s="38">
        <v>138448.23487453433</v>
      </c>
      <c r="S10" s="38">
        <v>192790.89590887411</v>
      </c>
      <c r="T10" s="38">
        <v>0</v>
      </c>
      <c r="U10" s="321">
        <f t="shared" ref="U10:U72" si="1">SUM(P10:T10)</f>
        <v>704856.53614607512</v>
      </c>
      <c r="X10" s="10"/>
      <c r="Y10" s="10"/>
      <c r="Z10" s="113"/>
    </row>
    <row r="11" spans="1:30">
      <c r="A11" s="25">
        <v>16</v>
      </c>
      <c r="B11" s="202" t="s">
        <v>17</v>
      </c>
      <c r="C11" s="441">
        <v>8033</v>
      </c>
      <c r="D11" s="446">
        <v>0</v>
      </c>
      <c r="E11" s="452">
        <v>0</v>
      </c>
      <c r="F11" s="164">
        <v>3</v>
      </c>
      <c r="G11" s="453">
        <v>3.7345947964645838E-4</v>
      </c>
      <c r="H11" s="266">
        <v>2282</v>
      </c>
      <c r="I11" s="14">
        <v>2872</v>
      </c>
      <c r="J11" s="343">
        <v>0.79456824512534818</v>
      </c>
      <c r="K11" s="461">
        <v>0.79469457130829024</v>
      </c>
      <c r="L11" s="467">
        <v>0.66551192141385795</v>
      </c>
      <c r="M11" s="14">
        <f>Lisäosat[[#This Row],[HYTE-kerroin (sis. Kulttuurihyte)]]*Lisäosat[[#This Row],[Asukasmäärä 31.12.2021]]</f>
        <v>5346.0572647175213</v>
      </c>
      <c r="N11" s="461">
        <f>Lisäosat[[#This Row],[HYTE-kerroin (sis. Kulttuurihyte)]]/$N$7</f>
        <v>0.99833644030866464</v>
      </c>
      <c r="O11" s="473">
        <v>0</v>
      </c>
      <c r="P11" s="144">
        <v>0</v>
      </c>
      <c r="Q11" s="38">
        <v>0</v>
      </c>
      <c r="R11" s="38">
        <v>81840.078718715929</v>
      </c>
      <c r="S11" s="38">
        <v>151490.93584624064</v>
      </c>
      <c r="T11" s="38">
        <v>0</v>
      </c>
      <c r="U11" s="321">
        <f t="shared" si="1"/>
        <v>233331.01456495657</v>
      </c>
      <c r="X11" s="10"/>
      <c r="Y11" s="10"/>
      <c r="Z11" s="113"/>
    </row>
    <row r="12" spans="1:30">
      <c r="A12" s="25">
        <v>18</v>
      </c>
      <c r="B12" s="202" t="s">
        <v>18</v>
      </c>
      <c r="C12" s="441">
        <v>4847</v>
      </c>
      <c r="D12" s="446">
        <v>0</v>
      </c>
      <c r="E12" s="452">
        <v>0</v>
      </c>
      <c r="F12" s="164">
        <v>0</v>
      </c>
      <c r="G12" s="453">
        <v>0</v>
      </c>
      <c r="H12" s="266">
        <v>1364</v>
      </c>
      <c r="I12" s="14">
        <v>2173</v>
      </c>
      <c r="J12" s="343">
        <v>0.62770363552692132</v>
      </c>
      <c r="K12" s="461">
        <v>0.62780343237229164</v>
      </c>
      <c r="L12" s="467">
        <v>0.43220610620496203</v>
      </c>
      <c r="M12" s="14">
        <f>Lisäosat[[#This Row],[HYTE-kerroin (sis. Kulttuurihyte)]]*Lisäosat[[#This Row],[Asukasmäärä 31.12.2021]]</f>
        <v>2094.9029967754509</v>
      </c>
      <c r="N12" s="461">
        <f>Lisäosat[[#This Row],[HYTE-kerroin (sis. Kulttuurihyte)]]/$N$7</f>
        <v>0.64835368332944421</v>
      </c>
      <c r="O12" s="473">
        <v>0</v>
      </c>
      <c r="P12" s="144">
        <v>0</v>
      </c>
      <c r="Q12" s="38">
        <v>0</v>
      </c>
      <c r="R12" s="38">
        <v>39010.788694602939</v>
      </c>
      <c r="S12" s="38">
        <v>59363.153025517749</v>
      </c>
      <c r="T12" s="38">
        <v>0</v>
      </c>
      <c r="U12" s="321">
        <f t="shared" si="1"/>
        <v>98373.941720120696</v>
      </c>
      <c r="X12" s="10"/>
      <c r="Y12" s="10"/>
      <c r="Z12" s="113"/>
    </row>
    <row r="13" spans="1:30">
      <c r="A13" s="25">
        <v>19</v>
      </c>
      <c r="B13" s="202" t="s">
        <v>19</v>
      </c>
      <c r="C13" s="441">
        <v>3955</v>
      </c>
      <c r="D13" s="446">
        <v>0</v>
      </c>
      <c r="E13" s="452">
        <v>0</v>
      </c>
      <c r="F13" s="164">
        <v>0</v>
      </c>
      <c r="G13" s="453">
        <v>0</v>
      </c>
      <c r="H13" s="266">
        <v>1160</v>
      </c>
      <c r="I13" s="14">
        <v>1774</v>
      </c>
      <c r="J13" s="343">
        <v>0.65388951521984218</v>
      </c>
      <c r="K13" s="461">
        <v>0.65399347528498486</v>
      </c>
      <c r="L13" s="467">
        <v>0.40524634949633798</v>
      </c>
      <c r="M13" s="14">
        <f>Lisäosat[[#This Row],[HYTE-kerroin (sis. Kulttuurihyte)]]*Lisäosat[[#This Row],[Asukasmäärä 31.12.2021]]</f>
        <v>1602.7493122580167</v>
      </c>
      <c r="N13" s="461">
        <f>Lisäosat[[#This Row],[HYTE-kerroin (sis. Kulttuurihyte)]]/$N$7</f>
        <v>0.60791127098783571</v>
      </c>
      <c r="O13" s="473">
        <v>0</v>
      </c>
      <c r="P13" s="144">
        <v>0</v>
      </c>
      <c r="Q13" s="38">
        <v>0</v>
      </c>
      <c r="R13" s="38">
        <v>33159.496576722122</v>
      </c>
      <c r="S13" s="38">
        <v>45417.020659937654</v>
      </c>
      <c r="T13" s="38">
        <v>0</v>
      </c>
      <c r="U13" s="321">
        <f t="shared" si="1"/>
        <v>78576.517236659769</v>
      </c>
      <c r="X13" s="10"/>
      <c r="Y13" s="10"/>
      <c r="Z13" s="113"/>
    </row>
    <row r="14" spans="1:30">
      <c r="A14" s="25">
        <v>20</v>
      </c>
      <c r="B14" s="202" t="s">
        <v>20</v>
      </c>
      <c r="C14" s="441">
        <v>16467</v>
      </c>
      <c r="D14" s="446">
        <v>0</v>
      </c>
      <c r="E14" s="452">
        <v>0</v>
      </c>
      <c r="F14" s="164">
        <v>0</v>
      </c>
      <c r="G14" s="453">
        <v>0</v>
      </c>
      <c r="H14" s="266">
        <v>4432</v>
      </c>
      <c r="I14" s="14">
        <v>6571</v>
      </c>
      <c r="J14" s="343">
        <v>0.67447877035458836</v>
      </c>
      <c r="K14" s="461">
        <v>0.67458600384781819</v>
      </c>
      <c r="L14" s="467">
        <v>0.38621471835876597</v>
      </c>
      <c r="M14" s="14">
        <f>Lisäosat[[#This Row],[HYTE-kerroin (sis. Kulttuurihyte)]]*Lisäosat[[#This Row],[Asukasmäärä 31.12.2021]]</f>
        <v>6359.7977672137995</v>
      </c>
      <c r="N14" s="461">
        <f>Lisäosat[[#This Row],[HYTE-kerroin (sis. Kulttuurihyte)]]/$N$7</f>
        <v>0.57936186372434695</v>
      </c>
      <c r="O14" s="473">
        <v>0</v>
      </c>
      <c r="P14" s="144">
        <v>0</v>
      </c>
      <c r="Q14" s="38">
        <v>0</v>
      </c>
      <c r="R14" s="38">
        <v>142409.78703914111</v>
      </c>
      <c r="S14" s="38">
        <v>180217.24568993325</v>
      </c>
      <c r="T14" s="38">
        <v>0</v>
      </c>
      <c r="U14" s="321">
        <f t="shared" si="1"/>
        <v>322627.03272907436</v>
      </c>
      <c r="X14" s="10"/>
      <c r="Y14" s="10"/>
      <c r="Z14" s="113"/>
    </row>
    <row r="15" spans="1:30">
      <c r="A15" s="25">
        <v>46</v>
      </c>
      <c r="B15" s="202" t="s">
        <v>21</v>
      </c>
      <c r="C15" s="441">
        <v>1362</v>
      </c>
      <c r="D15" s="446">
        <v>1.2921</v>
      </c>
      <c r="E15" s="452">
        <v>0</v>
      </c>
      <c r="F15" s="164">
        <v>0</v>
      </c>
      <c r="G15" s="453">
        <v>0</v>
      </c>
      <c r="H15" s="266">
        <v>387</v>
      </c>
      <c r="I15" s="14">
        <v>470</v>
      </c>
      <c r="J15" s="343">
        <v>0.82340425531914896</v>
      </c>
      <c r="K15" s="461">
        <v>0.82353516605869947</v>
      </c>
      <c r="L15" s="467">
        <v>0.46600643055458801</v>
      </c>
      <c r="M15" s="14">
        <f>Lisäosat[[#This Row],[HYTE-kerroin (sis. Kulttuurihyte)]]*Lisäosat[[#This Row],[Asukasmäärä 31.12.2021]]</f>
        <v>634.7007584153489</v>
      </c>
      <c r="N15" s="461">
        <f>Lisäosat[[#This Row],[HYTE-kerroin (sis. Kulttuurihyte)]]/$N$7</f>
        <v>0.69905765181853707</v>
      </c>
      <c r="O15" s="473">
        <v>0</v>
      </c>
      <c r="P15" s="144">
        <v>161658.92077200001</v>
      </c>
      <c r="Q15" s="38">
        <v>0</v>
      </c>
      <c r="R15" s="38">
        <v>14379.615768924381</v>
      </c>
      <c r="S15" s="38">
        <v>17985.481096364652</v>
      </c>
      <c r="T15" s="38">
        <v>0</v>
      </c>
      <c r="U15" s="321">
        <f t="shared" si="1"/>
        <v>194024.01763728904</v>
      </c>
      <c r="X15" s="10"/>
      <c r="Y15" s="10"/>
      <c r="Z15" s="113"/>
    </row>
    <row r="16" spans="1:30">
      <c r="A16" s="25">
        <v>47</v>
      </c>
      <c r="B16" s="202" t="s">
        <v>22</v>
      </c>
      <c r="C16" s="441">
        <v>1789</v>
      </c>
      <c r="D16" s="446">
        <v>1.9494500000000001</v>
      </c>
      <c r="E16" s="452">
        <v>1</v>
      </c>
      <c r="F16" s="164">
        <v>180</v>
      </c>
      <c r="G16" s="453">
        <v>0.10061486864169927</v>
      </c>
      <c r="H16" s="266">
        <v>564</v>
      </c>
      <c r="I16" s="14">
        <v>676</v>
      </c>
      <c r="J16" s="343">
        <v>0.83431952662721898</v>
      </c>
      <c r="K16" s="461">
        <v>0.83445217275522554</v>
      </c>
      <c r="L16" s="467">
        <v>0.44756141420956702</v>
      </c>
      <c r="M16" s="14">
        <f>Lisäosat[[#This Row],[HYTE-kerroin (sis. Kulttuurihyte)]]*Lisäosat[[#This Row],[Asukasmäärä 31.12.2021]]</f>
        <v>800.68737002091541</v>
      </c>
      <c r="N16" s="461">
        <f>Lisäosat[[#This Row],[HYTE-kerroin (sis. Kulttuurihyte)]]/$N$7</f>
        <v>0.67138822717441837</v>
      </c>
      <c r="O16" s="473">
        <v>0</v>
      </c>
      <c r="P16" s="144">
        <v>640735.6347060001</v>
      </c>
      <c r="Q16" s="38">
        <v>161177.4</v>
      </c>
      <c r="R16" s="38">
        <v>19138.143893097644</v>
      </c>
      <c r="S16" s="38">
        <v>22689.034740660005</v>
      </c>
      <c r="T16" s="38">
        <v>0</v>
      </c>
      <c r="U16" s="321">
        <f t="shared" si="1"/>
        <v>843740.21333975776</v>
      </c>
      <c r="X16" s="10"/>
      <c r="Y16" s="10"/>
      <c r="Z16" s="113"/>
    </row>
    <row r="17" spans="1:26">
      <c r="A17" s="25">
        <v>49</v>
      </c>
      <c r="B17" s="202" t="s">
        <v>23</v>
      </c>
      <c r="C17" s="441">
        <v>297132</v>
      </c>
      <c r="D17" s="446">
        <v>0</v>
      </c>
      <c r="E17" s="452">
        <v>0</v>
      </c>
      <c r="F17" s="164">
        <v>16</v>
      </c>
      <c r="G17" s="453">
        <v>5.3848121373665577E-5</v>
      </c>
      <c r="H17" s="266">
        <v>122605</v>
      </c>
      <c r="I17" s="14">
        <v>133254</v>
      </c>
      <c r="J17" s="343">
        <v>0.9200849505455746</v>
      </c>
      <c r="K17" s="461">
        <v>0.92023123227845016</v>
      </c>
      <c r="L17" s="467">
        <v>0.74059476875101604</v>
      </c>
      <c r="M17" s="14">
        <f>Lisäosat[[#This Row],[HYTE-kerroin (sis. Kulttuurihyte)]]*Lisäosat[[#This Row],[Asukasmäärä 31.12.2021]]</f>
        <v>220054.40482852689</v>
      </c>
      <c r="N17" s="461">
        <f>Lisäosat[[#This Row],[HYTE-kerroin (sis. Kulttuurihyte)]]/$N$7</f>
        <v>1.1109684460277682</v>
      </c>
      <c r="O17" s="473">
        <v>1.5630313052502991</v>
      </c>
      <c r="P17" s="144">
        <v>0</v>
      </c>
      <c r="Q17" s="38">
        <v>0</v>
      </c>
      <c r="R17" s="38">
        <v>3505374.4782500011</v>
      </c>
      <c r="S17" s="38">
        <v>6235669.7794037703</v>
      </c>
      <c r="T17" s="38">
        <v>4653554.710272151</v>
      </c>
      <c r="U17" s="321">
        <f t="shared" si="1"/>
        <v>14394598.967925921</v>
      </c>
      <c r="X17" s="10"/>
      <c r="Y17" s="10"/>
      <c r="Z17" s="113"/>
    </row>
    <row r="18" spans="1:26">
      <c r="A18" s="25">
        <v>50</v>
      </c>
      <c r="B18" s="202" t="s">
        <v>24</v>
      </c>
      <c r="C18" s="441">
        <v>11417</v>
      </c>
      <c r="D18" s="446">
        <v>0</v>
      </c>
      <c r="E18" s="452">
        <v>0</v>
      </c>
      <c r="F18" s="164">
        <v>0</v>
      </c>
      <c r="G18" s="453">
        <v>0</v>
      </c>
      <c r="H18" s="266">
        <v>3872</v>
      </c>
      <c r="I18" s="14">
        <v>4587</v>
      </c>
      <c r="J18" s="343">
        <v>0.84412470023980812</v>
      </c>
      <c r="K18" s="461">
        <v>0.84425890526494296</v>
      </c>
      <c r="L18" s="467">
        <v>0.37296659732484999</v>
      </c>
      <c r="M18" s="14">
        <f>Lisäosat[[#This Row],[HYTE-kerroin (sis. Kulttuurihyte)]]*Lisäosat[[#This Row],[Asukasmäärä 31.12.2021]]</f>
        <v>4258.1596416578122</v>
      </c>
      <c r="N18" s="461">
        <f>Lisäosat[[#This Row],[HYTE-kerroin (sis. Kulttuurihyte)]]/$N$7</f>
        <v>0.55948831740878335</v>
      </c>
      <c r="O18" s="473">
        <v>0</v>
      </c>
      <c r="P18" s="144">
        <v>0</v>
      </c>
      <c r="Q18" s="38">
        <v>0</v>
      </c>
      <c r="R18" s="38">
        <v>123570.74827247433</v>
      </c>
      <c r="S18" s="38">
        <v>120663.23968408135</v>
      </c>
      <c r="T18" s="38">
        <v>0</v>
      </c>
      <c r="U18" s="321">
        <f t="shared" si="1"/>
        <v>244233.98795655568</v>
      </c>
      <c r="X18" s="10"/>
      <c r="Y18" s="10"/>
      <c r="Z18" s="113"/>
    </row>
    <row r="19" spans="1:26">
      <c r="A19" s="25">
        <v>51</v>
      </c>
      <c r="B19" s="202" t="s">
        <v>25</v>
      </c>
      <c r="C19" s="441">
        <v>9334</v>
      </c>
      <c r="D19" s="446">
        <v>0</v>
      </c>
      <c r="E19" s="452">
        <v>0</v>
      </c>
      <c r="F19" s="164">
        <v>0</v>
      </c>
      <c r="G19" s="453">
        <v>0</v>
      </c>
      <c r="H19" s="266">
        <v>3806</v>
      </c>
      <c r="I19" s="14">
        <v>3848</v>
      </c>
      <c r="J19" s="343">
        <v>0.98908523908523904</v>
      </c>
      <c r="K19" s="461">
        <v>0.98924249098100059</v>
      </c>
      <c r="L19" s="467">
        <v>0.70787538617013401</v>
      </c>
      <c r="M19" s="14">
        <f>Lisäosat[[#This Row],[HYTE-kerroin (sis. Kulttuurihyte)]]*Lisäosat[[#This Row],[Asukasmäärä 31.12.2021]]</f>
        <v>6607.3088545120308</v>
      </c>
      <c r="N19" s="461">
        <f>Lisäosat[[#This Row],[HYTE-kerroin (sis. Kulttuurihyte)]]/$N$7</f>
        <v>1.0618860015457829</v>
      </c>
      <c r="O19" s="473">
        <v>0</v>
      </c>
      <c r="P19" s="144">
        <v>0</v>
      </c>
      <c r="Q19" s="38">
        <v>0</v>
      </c>
      <c r="R19" s="38">
        <v>118374.61624666958</v>
      </c>
      <c r="S19" s="38">
        <v>187230.95399691132</v>
      </c>
      <c r="T19" s="38">
        <v>0</v>
      </c>
      <c r="U19" s="321">
        <f t="shared" si="1"/>
        <v>305605.57024358091</v>
      </c>
      <c r="X19" s="10"/>
      <c r="Y19" s="10"/>
      <c r="Z19" s="113"/>
    </row>
    <row r="20" spans="1:26">
      <c r="A20" s="25">
        <v>52</v>
      </c>
      <c r="B20" s="202" t="s">
        <v>26</v>
      </c>
      <c r="C20" s="441">
        <v>2404</v>
      </c>
      <c r="D20" s="446">
        <v>0.77395000000000003</v>
      </c>
      <c r="E20" s="452">
        <v>0</v>
      </c>
      <c r="F20" s="164">
        <v>0</v>
      </c>
      <c r="G20" s="453">
        <v>0</v>
      </c>
      <c r="H20" s="266">
        <v>807</v>
      </c>
      <c r="I20" s="14">
        <v>935</v>
      </c>
      <c r="J20" s="343">
        <v>0.86310160427807492</v>
      </c>
      <c r="K20" s="461">
        <v>0.86323882638810578</v>
      </c>
      <c r="L20" s="467">
        <v>0.48218322779182599</v>
      </c>
      <c r="M20" s="14">
        <f>Lisäosat[[#This Row],[HYTE-kerroin (sis. Kulttuurihyte)]]*Lisäosat[[#This Row],[Asukasmäärä 31.12.2021]]</f>
        <v>1159.1684796115496</v>
      </c>
      <c r="N20" s="461">
        <f>Lisäosat[[#This Row],[HYTE-kerroin (sis. Kulttuurihyte)]]/$N$7</f>
        <v>0.72332451413876309</v>
      </c>
      <c r="O20" s="473">
        <v>0</v>
      </c>
      <c r="P20" s="144">
        <v>113941.66199200001</v>
      </c>
      <c r="Q20" s="38">
        <v>0</v>
      </c>
      <c r="R20" s="38">
        <v>26604.399097326423</v>
      </c>
      <c r="S20" s="38">
        <v>32847.294573283289</v>
      </c>
      <c r="T20" s="38">
        <v>0</v>
      </c>
      <c r="U20" s="321">
        <f t="shared" si="1"/>
        <v>173393.35566260971</v>
      </c>
      <c r="X20" s="10"/>
      <c r="Y20" s="10"/>
      <c r="Z20" s="113"/>
    </row>
    <row r="21" spans="1:26">
      <c r="A21" s="25">
        <v>61</v>
      </c>
      <c r="B21" s="202" t="s">
        <v>27</v>
      </c>
      <c r="C21" s="441">
        <v>16573</v>
      </c>
      <c r="D21" s="446">
        <v>0</v>
      </c>
      <c r="E21" s="452">
        <v>0</v>
      </c>
      <c r="F21" s="164">
        <v>0</v>
      </c>
      <c r="G21" s="453">
        <v>0</v>
      </c>
      <c r="H21" s="266">
        <v>7784</v>
      </c>
      <c r="I21" s="14">
        <v>6139</v>
      </c>
      <c r="J21" s="343">
        <v>1.2679589509692133</v>
      </c>
      <c r="K21" s="461">
        <v>1.2681605402164375</v>
      </c>
      <c r="L21" s="467">
        <v>0.53305038359063395</v>
      </c>
      <c r="M21" s="14">
        <f>Lisäosat[[#This Row],[HYTE-kerroin (sis. Kulttuurihyte)]]*Lisäosat[[#This Row],[Asukasmäärä 31.12.2021]]</f>
        <v>8834.2440072475765</v>
      </c>
      <c r="N21" s="461">
        <f>Lisäosat[[#This Row],[HYTE-kerroin (sis. Kulttuurihyte)]]/$N$7</f>
        <v>0.79963048795351066</v>
      </c>
      <c r="O21" s="473">
        <v>0</v>
      </c>
      <c r="P21" s="144">
        <v>0</v>
      </c>
      <c r="Q21" s="38">
        <v>0</v>
      </c>
      <c r="R21" s="38">
        <v>269440.81979515002</v>
      </c>
      <c r="S21" s="38">
        <v>250335.49509176321</v>
      </c>
      <c r="T21" s="38">
        <v>0</v>
      </c>
      <c r="U21" s="321">
        <f t="shared" si="1"/>
        <v>519776.31488691323</v>
      </c>
      <c r="X21" s="10"/>
      <c r="Y21" s="10"/>
      <c r="Z21" s="113"/>
    </row>
    <row r="22" spans="1:26">
      <c r="A22" s="25">
        <v>69</v>
      </c>
      <c r="B22" s="202" t="s">
        <v>28</v>
      </c>
      <c r="C22" s="441">
        <v>6802</v>
      </c>
      <c r="D22" s="446">
        <v>0.78915000000000002</v>
      </c>
      <c r="E22" s="452">
        <v>0</v>
      </c>
      <c r="F22" s="164">
        <v>0</v>
      </c>
      <c r="G22" s="453">
        <v>0</v>
      </c>
      <c r="H22" s="266">
        <v>2730</v>
      </c>
      <c r="I22" s="14">
        <v>2573</v>
      </c>
      <c r="J22" s="343">
        <v>1.0610182666148464</v>
      </c>
      <c r="K22" s="461">
        <v>1.0611869549414634</v>
      </c>
      <c r="L22" s="467">
        <v>0.56696353449886105</v>
      </c>
      <c r="M22" s="14">
        <f>Lisäosat[[#This Row],[HYTE-kerroin (sis. Kulttuurihyte)]]*Lisäosat[[#This Row],[Asukasmäärä 31.12.2021]]</f>
        <v>3856.485961661253</v>
      </c>
      <c r="N22" s="461">
        <f>Lisäosat[[#This Row],[HYTE-kerroin (sis. Kulttuurihyte)]]/$N$7</f>
        <v>0.85050370790341412</v>
      </c>
      <c r="O22" s="473">
        <v>0</v>
      </c>
      <c r="P22" s="144">
        <v>328723.96789200004</v>
      </c>
      <c r="Q22" s="38">
        <v>0</v>
      </c>
      <c r="R22" s="38">
        <v>92537.242817501712</v>
      </c>
      <c r="S22" s="38">
        <v>109281.03431769395</v>
      </c>
      <c r="T22" s="38">
        <v>0</v>
      </c>
      <c r="U22" s="321">
        <f t="shared" si="1"/>
        <v>530542.24502719566</v>
      </c>
      <c r="X22" s="10"/>
      <c r="Y22" s="10"/>
      <c r="Z22" s="113"/>
    </row>
    <row r="23" spans="1:26">
      <c r="A23" s="25">
        <v>71</v>
      </c>
      <c r="B23" s="202" t="s">
        <v>29</v>
      </c>
      <c r="C23" s="441">
        <v>6613</v>
      </c>
      <c r="D23" s="446">
        <v>0.6731166666666667</v>
      </c>
      <c r="E23" s="452">
        <v>0</v>
      </c>
      <c r="F23" s="164">
        <v>2</v>
      </c>
      <c r="G23" s="453">
        <v>3.0243459851807047E-4</v>
      </c>
      <c r="H23" s="266">
        <v>2531</v>
      </c>
      <c r="I23" s="14">
        <v>2383</v>
      </c>
      <c r="J23" s="343">
        <v>1.0621065883340328</v>
      </c>
      <c r="K23" s="461">
        <v>1.0622754496898761</v>
      </c>
      <c r="L23" s="467">
        <v>0.53237894160119803</v>
      </c>
      <c r="M23" s="14">
        <f>Lisäosat[[#This Row],[HYTE-kerroin (sis. Kulttuurihyte)]]*Lisäosat[[#This Row],[Asukasmäärä 31.12.2021]]</f>
        <v>3520.6219408087227</v>
      </c>
      <c r="N23" s="461">
        <f>Lisäosat[[#This Row],[HYTE-kerroin (sis. Kulttuurihyte)]]/$N$7</f>
        <v>0.79862325580027871</v>
      </c>
      <c r="O23" s="473">
        <v>0</v>
      </c>
      <c r="P23" s="144">
        <v>272598.8684406667</v>
      </c>
      <c r="Q23" s="38">
        <v>0</v>
      </c>
      <c r="R23" s="38">
        <v>90058.28917560511</v>
      </c>
      <c r="S23" s="38">
        <v>99763.673706570829</v>
      </c>
      <c r="T23" s="38">
        <v>0</v>
      </c>
      <c r="U23" s="321">
        <f t="shared" si="1"/>
        <v>462420.83132284263</v>
      </c>
      <c r="X23" s="10"/>
      <c r="Y23" s="10"/>
      <c r="Z23" s="113"/>
    </row>
    <row r="24" spans="1:26">
      <c r="A24" s="25">
        <v>72</v>
      </c>
      <c r="B24" s="202" t="s">
        <v>30</v>
      </c>
      <c r="C24" s="441">
        <v>950</v>
      </c>
      <c r="D24" s="446">
        <v>0.99881666666666669</v>
      </c>
      <c r="E24" s="452">
        <v>0</v>
      </c>
      <c r="F24" s="164">
        <v>0</v>
      </c>
      <c r="G24" s="453">
        <v>0</v>
      </c>
      <c r="H24" s="266">
        <v>226</v>
      </c>
      <c r="I24" s="14">
        <v>332</v>
      </c>
      <c r="J24" s="343">
        <v>0.68072289156626509</v>
      </c>
      <c r="K24" s="461">
        <v>0.68083111779486205</v>
      </c>
      <c r="L24" s="467">
        <v>0.46215538833890302</v>
      </c>
      <c r="M24" s="14">
        <f>Lisäosat[[#This Row],[HYTE-kerroin (sis. Kulttuurihyte)]]*Lisäosat[[#This Row],[Asukasmäärä 31.12.2021]]</f>
        <v>439.04761892195785</v>
      </c>
      <c r="N24" s="461">
        <f>Lisäosat[[#This Row],[HYTE-kerroin (sis. Kulttuurihyte)]]/$N$7</f>
        <v>0.69328069177713381</v>
      </c>
      <c r="O24" s="473">
        <v>0</v>
      </c>
      <c r="P24" s="144">
        <v>58109.15603333334</v>
      </c>
      <c r="Q24" s="38">
        <v>0</v>
      </c>
      <c r="R24" s="38">
        <v>8291.8421836236248</v>
      </c>
      <c r="S24" s="38">
        <v>12441.268654286556</v>
      </c>
      <c r="T24" s="38">
        <v>0</v>
      </c>
      <c r="U24" s="321">
        <f t="shared" si="1"/>
        <v>78842.266871243526</v>
      </c>
      <c r="X24" s="10"/>
      <c r="Y24" s="10"/>
      <c r="Z24" s="113"/>
    </row>
    <row r="25" spans="1:26">
      <c r="A25" s="25">
        <v>74</v>
      </c>
      <c r="B25" s="202" t="s">
        <v>31</v>
      </c>
      <c r="C25" s="441">
        <v>1083</v>
      </c>
      <c r="D25" s="446">
        <v>1.4803000000000002</v>
      </c>
      <c r="E25" s="452">
        <v>0</v>
      </c>
      <c r="F25" s="164">
        <v>0</v>
      </c>
      <c r="G25" s="453">
        <v>0</v>
      </c>
      <c r="H25" s="266">
        <v>349</v>
      </c>
      <c r="I25" s="14">
        <v>402</v>
      </c>
      <c r="J25" s="343">
        <v>0.86815920398009949</v>
      </c>
      <c r="K25" s="461">
        <v>0.86829723018376115</v>
      </c>
      <c r="L25" s="467">
        <v>0.39755841002598102</v>
      </c>
      <c r="M25" s="14">
        <f>Lisäosat[[#This Row],[HYTE-kerroin (sis. Kulttuurihyte)]]*Lisäosat[[#This Row],[Asukasmäärä 31.12.2021]]</f>
        <v>430.55575805813743</v>
      </c>
      <c r="N25" s="461">
        <f>Lisäosat[[#This Row],[HYTE-kerroin (sis. Kulttuurihyte)]]/$N$7</f>
        <v>0.59637856980370207</v>
      </c>
      <c r="O25" s="473">
        <v>0</v>
      </c>
      <c r="P25" s="144">
        <v>147266.72771400004</v>
      </c>
      <c r="Q25" s="38">
        <v>0</v>
      </c>
      <c r="R25" s="38">
        <v>12055.490841705152</v>
      </c>
      <c r="S25" s="38">
        <v>12200.635251830063</v>
      </c>
      <c r="T25" s="38">
        <v>0</v>
      </c>
      <c r="U25" s="321">
        <f t="shared" si="1"/>
        <v>171522.85380753526</v>
      </c>
      <c r="X25" s="10"/>
      <c r="Y25" s="10"/>
      <c r="Z25" s="113"/>
    </row>
    <row r="26" spans="1:26">
      <c r="A26" s="25">
        <v>75</v>
      </c>
      <c r="B26" s="202" t="s">
        <v>32</v>
      </c>
      <c r="C26" s="441">
        <v>19702</v>
      </c>
      <c r="D26" s="446">
        <v>0</v>
      </c>
      <c r="E26" s="452">
        <v>0</v>
      </c>
      <c r="F26" s="164">
        <v>0</v>
      </c>
      <c r="G26" s="453">
        <v>0</v>
      </c>
      <c r="H26" s="266">
        <v>6105</v>
      </c>
      <c r="I26" s="14">
        <v>7470</v>
      </c>
      <c r="J26" s="343">
        <v>0.81726907630522083</v>
      </c>
      <c r="K26" s="461">
        <v>0.81739901162981954</v>
      </c>
      <c r="L26" s="467">
        <v>0.63144697528955396</v>
      </c>
      <c r="M26" s="14">
        <f>Lisäosat[[#This Row],[HYTE-kerroin (sis. Kulttuurihyte)]]*Lisäosat[[#This Row],[Asukasmäärä 31.12.2021]]</f>
        <v>12440.768307154793</v>
      </c>
      <c r="N26" s="461">
        <f>Lisäosat[[#This Row],[HYTE-kerroin (sis. Kulttuurihyte)]]/$N$7</f>
        <v>0.94723551189735289</v>
      </c>
      <c r="O26" s="473">
        <v>0</v>
      </c>
      <c r="P26" s="144">
        <v>0</v>
      </c>
      <c r="Q26" s="38">
        <v>0</v>
      </c>
      <c r="R26" s="38">
        <v>206458.34809381561</v>
      </c>
      <c r="S26" s="38">
        <v>352533.3793065371</v>
      </c>
      <c r="T26" s="38">
        <v>0</v>
      </c>
      <c r="U26" s="321">
        <f t="shared" si="1"/>
        <v>558991.72740035271</v>
      </c>
      <c r="X26" s="10"/>
      <c r="Y26" s="10"/>
      <c r="Z26" s="113"/>
    </row>
    <row r="27" spans="1:26">
      <c r="A27" s="25">
        <v>77</v>
      </c>
      <c r="B27" s="202" t="s">
        <v>33</v>
      </c>
      <c r="C27" s="441">
        <v>4683</v>
      </c>
      <c r="D27" s="446">
        <v>0.66818333333333335</v>
      </c>
      <c r="E27" s="452">
        <v>0</v>
      </c>
      <c r="F27" s="164">
        <v>0</v>
      </c>
      <c r="G27" s="453">
        <v>0</v>
      </c>
      <c r="H27" s="266">
        <v>1340</v>
      </c>
      <c r="I27" s="14">
        <v>1663</v>
      </c>
      <c r="J27" s="343">
        <v>0.80577269993986766</v>
      </c>
      <c r="K27" s="461">
        <v>0.80590080748774262</v>
      </c>
      <c r="L27" s="467">
        <v>0.55865351911709704</v>
      </c>
      <c r="M27" s="14">
        <f>Lisäosat[[#This Row],[HYTE-kerroin (sis. Kulttuurihyte)]]*Lisäosat[[#This Row],[Asukasmäärä 31.12.2021]]</f>
        <v>2616.1744300253654</v>
      </c>
      <c r="N27" s="461">
        <f>Lisäosat[[#This Row],[HYTE-kerroin (sis. Kulttuurihyte)]]/$N$7</f>
        <v>0.83803782876857369</v>
      </c>
      <c r="O27" s="473">
        <v>0</v>
      </c>
      <c r="P27" s="144">
        <v>191626.240162</v>
      </c>
      <c r="Q27" s="38">
        <v>0</v>
      </c>
      <c r="R27" s="38">
        <v>48383.109232382565</v>
      </c>
      <c r="S27" s="38">
        <v>74134.393463607834</v>
      </c>
      <c r="T27" s="38">
        <v>0</v>
      </c>
      <c r="U27" s="321">
        <f t="shared" si="1"/>
        <v>314143.74285799038</v>
      </c>
      <c r="X27" s="10"/>
      <c r="Y27" s="10"/>
      <c r="Z27" s="113"/>
    </row>
    <row r="28" spans="1:26">
      <c r="A28" s="25">
        <v>78</v>
      </c>
      <c r="B28" s="202" t="s">
        <v>34</v>
      </c>
      <c r="C28" s="441">
        <v>7979</v>
      </c>
      <c r="D28" s="446">
        <v>0.99443333333333328</v>
      </c>
      <c r="E28" s="452">
        <v>0</v>
      </c>
      <c r="F28" s="164">
        <v>1</v>
      </c>
      <c r="G28" s="453">
        <v>1.2532898859506203E-4</v>
      </c>
      <c r="H28" s="266">
        <v>3395</v>
      </c>
      <c r="I28" s="14">
        <v>3045</v>
      </c>
      <c r="J28" s="343">
        <v>1.1149425287356323</v>
      </c>
      <c r="K28" s="461">
        <v>1.1151197903298615</v>
      </c>
      <c r="L28" s="467">
        <v>0.620272168919907</v>
      </c>
      <c r="M28" s="14">
        <f>Lisäosat[[#This Row],[HYTE-kerroin (sis. Kulttuurihyte)]]*Lisäosat[[#This Row],[Asukasmäärä 31.12.2021]]</f>
        <v>4949.1516358119379</v>
      </c>
      <c r="N28" s="461">
        <f>Lisäosat[[#This Row],[HYTE-kerroin (sis. Kulttuurihyte)]]/$N$7</f>
        <v>0.93047215116218984</v>
      </c>
      <c r="O28" s="473">
        <v>0</v>
      </c>
      <c r="P28" s="144">
        <v>485913.89762266667</v>
      </c>
      <c r="Q28" s="38">
        <v>0</v>
      </c>
      <c r="R28" s="38">
        <v>114066.473146278</v>
      </c>
      <c r="S28" s="38">
        <v>140243.8424859856</v>
      </c>
      <c r="T28" s="38">
        <v>0</v>
      </c>
      <c r="U28" s="321">
        <f t="shared" si="1"/>
        <v>740224.21325493034</v>
      </c>
      <c r="X28" s="10"/>
      <c r="Y28" s="10"/>
      <c r="Z28" s="113"/>
    </row>
    <row r="29" spans="1:26">
      <c r="A29" s="25">
        <v>79</v>
      </c>
      <c r="B29" s="202" t="s">
        <v>35</v>
      </c>
      <c r="C29" s="441">
        <v>6785</v>
      </c>
      <c r="D29" s="446">
        <v>0</v>
      </c>
      <c r="E29" s="452">
        <v>0</v>
      </c>
      <c r="F29" s="164">
        <v>0</v>
      </c>
      <c r="G29" s="453">
        <v>0</v>
      </c>
      <c r="H29" s="266">
        <v>3644</v>
      </c>
      <c r="I29" s="14">
        <v>2437</v>
      </c>
      <c r="J29" s="343">
        <v>1.4952810832991383</v>
      </c>
      <c r="K29" s="461">
        <v>1.495518813856378</v>
      </c>
      <c r="L29" s="467">
        <v>0.58012704171967</v>
      </c>
      <c r="M29" s="14">
        <f>Lisäosat[[#This Row],[HYTE-kerroin (sis. Kulttuurihyte)]]*Lisäosat[[#This Row],[Asukasmäärä 31.12.2021]]</f>
        <v>3936.1619780679612</v>
      </c>
      <c r="N29" s="461">
        <f>Lisäosat[[#This Row],[HYTE-kerroin (sis. Kulttuurihyte)]]/$N$7</f>
        <v>0.87025032478276443</v>
      </c>
      <c r="O29" s="473">
        <v>0</v>
      </c>
      <c r="P29" s="144">
        <v>0</v>
      </c>
      <c r="Q29" s="38">
        <v>0</v>
      </c>
      <c r="R29" s="38">
        <v>130085.75984883904</v>
      </c>
      <c r="S29" s="38">
        <v>111538.80928946847</v>
      </c>
      <c r="T29" s="38">
        <v>0</v>
      </c>
      <c r="U29" s="321">
        <f t="shared" si="1"/>
        <v>241624.5691383075</v>
      </c>
      <c r="X29" s="10"/>
      <c r="Y29" s="10"/>
      <c r="Z29" s="113"/>
    </row>
    <row r="30" spans="1:26">
      <c r="A30" s="25">
        <v>81</v>
      </c>
      <c r="B30" s="202" t="s">
        <v>36</v>
      </c>
      <c r="C30" s="441">
        <v>2621</v>
      </c>
      <c r="D30" s="446">
        <v>1.0004999999999999</v>
      </c>
      <c r="E30" s="452">
        <v>0</v>
      </c>
      <c r="F30" s="164">
        <v>0</v>
      </c>
      <c r="G30" s="453">
        <v>0</v>
      </c>
      <c r="H30" s="266">
        <v>854</v>
      </c>
      <c r="I30" s="14">
        <v>857</v>
      </c>
      <c r="J30" s="343">
        <v>0.9964994165694282</v>
      </c>
      <c r="K30" s="461">
        <v>0.9966578472245311</v>
      </c>
      <c r="L30" s="467">
        <v>0.65322994130404299</v>
      </c>
      <c r="M30" s="14">
        <f>Lisäosat[[#This Row],[HYTE-kerroin (sis. Kulttuurihyte)]]*Lisäosat[[#This Row],[Asukasmäärä 31.12.2021]]</f>
        <v>1712.1156761578966</v>
      </c>
      <c r="N30" s="461">
        <f>Lisäosat[[#This Row],[HYTE-kerroin (sis. Kulttuurihyte)]]/$N$7</f>
        <v>0.97991220490695274</v>
      </c>
      <c r="O30" s="473">
        <v>0</v>
      </c>
      <c r="P30" s="144">
        <v>240885.44253000003</v>
      </c>
      <c r="Q30" s="38">
        <v>0</v>
      </c>
      <c r="R30" s="38">
        <v>33488.919589317862</v>
      </c>
      <c r="S30" s="38">
        <v>48516.129404364619</v>
      </c>
      <c r="T30" s="38">
        <v>0</v>
      </c>
      <c r="U30" s="321">
        <f t="shared" si="1"/>
        <v>322890.49152368249</v>
      </c>
      <c r="X30" s="10"/>
      <c r="Y30" s="10"/>
      <c r="Z30" s="113"/>
    </row>
    <row r="31" spans="1:26">
      <c r="A31" s="25">
        <v>82</v>
      </c>
      <c r="B31" s="202" t="s">
        <v>37</v>
      </c>
      <c r="C31" s="441">
        <v>9405</v>
      </c>
      <c r="D31" s="446">
        <v>0</v>
      </c>
      <c r="E31" s="452">
        <v>0</v>
      </c>
      <c r="F31" s="164">
        <v>0</v>
      </c>
      <c r="G31" s="453">
        <v>0</v>
      </c>
      <c r="H31" s="266">
        <v>2757</v>
      </c>
      <c r="I31" s="14">
        <v>3999</v>
      </c>
      <c r="J31" s="343">
        <v>0.6894223555888972</v>
      </c>
      <c r="K31" s="461">
        <v>0.68953196492094737</v>
      </c>
      <c r="L31" s="467">
        <v>0.60516122118180204</v>
      </c>
      <c r="M31" s="14">
        <f>Lisäosat[[#This Row],[HYTE-kerroin (sis. Kulttuurihyte)]]*Lisäosat[[#This Row],[Asukasmäärä 31.12.2021]]</f>
        <v>5691.5412852148484</v>
      </c>
      <c r="N31" s="461">
        <f>Lisäosat[[#This Row],[HYTE-kerroin (sis. Kulttuurihyte)]]/$N$7</f>
        <v>0.90780417288991389</v>
      </c>
      <c r="O31" s="473">
        <v>0</v>
      </c>
      <c r="P31" s="144">
        <v>0</v>
      </c>
      <c r="Q31" s="38">
        <v>0</v>
      </c>
      <c r="R31" s="38">
        <v>83138.317027644953</v>
      </c>
      <c r="S31" s="38">
        <v>161280.89786749988</v>
      </c>
      <c r="T31" s="38">
        <v>0</v>
      </c>
      <c r="U31" s="321">
        <f t="shared" si="1"/>
        <v>244419.21489514483</v>
      </c>
      <c r="X31" s="10"/>
      <c r="Y31" s="10"/>
      <c r="Z31" s="113"/>
    </row>
    <row r="32" spans="1:26">
      <c r="A32" s="25">
        <v>86</v>
      </c>
      <c r="B32" s="202" t="s">
        <v>38</v>
      </c>
      <c r="C32" s="441">
        <v>8143</v>
      </c>
      <c r="D32" s="446">
        <v>0</v>
      </c>
      <c r="E32" s="452">
        <v>0</v>
      </c>
      <c r="F32" s="164">
        <v>3</v>
      </c>
      <c r="G32" s="453">
        <v>3.6841458921773305E-4</v>
      </c>
      <c r="H32" s="266">
        <v>1830</v>
      </c>
      <c r="I32" s="14">
        <v>3549</v>
      </c>
      <c r="J32" s="343">
        <v>0.51563820794590021</v>
      </c>
      <c r="K32" s="461">
        <v>0.51572018782237838</v>
      </c>
      <c r="L32" s="467">
        <v>0.52838978070154696</v>
      </c>
      <c r="M32" s="14">
        <f>Lisäosat[[#This Row],[HYTE-kerroin (sis. Kulttuurihyte)]]*Lisäosat[[#This Row],[Asukasmäärä 31.12.2021]]</f>
        <v>4302.6779842526967</v>
      </c>
      <c r="N32" s="461">
        <f>Lisäosat[[#This Row],[HYTE-kerroin (sis. Kulttuurihyte)]]/$N$7</f>
        <v>0.79263910350453115</v>
      </c>
      <c r="O32" s="473">
        <v>0</v>
      </c>
      <c r="P32" s="144">
        <v>0</v>
      </c>
      <c r="Q32" s="38">
        <v>0</v>
      </c>
      <c r="R32" s="38">
        <v>53837.711654590377</v>
      </c>
      <c r="S32" s="38">
        <v>121924.75355272843</v>
      </c>
      <c r="T32" s="38">
        <v>0</v>
      </c>
      <c r="U32" s="321">
        <f t="shared" si="1"/>
        <v>175762.4652073188</v>
      </c>
      <c r="X32" s="10"/>
      <c r="Y32" s="10"/>
      <c r="Z32" s="113"/>
    </row>
    <row r="33" spans="1:26">
      <c r="A33" s="25">
        <v>90</v>
      </c>
      <c r="B33" s="202" t="s">
        <v>39</v>
      </c>
      <c r="C33" s="441">
        <v>3136</v>
      </c>
      <c r="D33" s="446">
        <v>1.6935833333333332</v>
      </c>
      <c r="E33" s="452">
        <v>0</v>
      </c>
      <c r="F33" s="164">
        <v>0</v>
      </c>
      <c r="G33" s="453">
        <v>0</v>
      </c>
      <c r="H33" s="266">
        <v>993</v>
      </c>
      <c r="I33" s="14">
        <v>1022</v>
      </c>
      <c r="J33" s="343">
        <v>0.97162426614481412</v>
      </c>
      <c r="K33" s="461">
        <v>0.97177874196932501</v>
      </c>
      <c r="L33" s="467">
        <v>0.63729967493982997</v>
      </c>
      <c r="M33" s="14">
        <f>Lisäosat[[#This Row],[HYTE-kerroin (sis. Kulttuurihyte)]]*Lisäosat[[#This Row],[Asukasmäärä 31.12.2021]]</f>
        <v>1998.5717806113068</v>
      </c>
      <c r="N33" s="461">
        <f>Lisäosat[[#This Row],[HYTE-kerroin (sis. Kulttuurihyte)]]/$N$7</f>
        <v>0.95601516429281874</v>
      </c>
      <c r="O33" s="473">
        <v>0</v>
      </c>
      <c r="P33" s="144">
        <v>975751.12767999992</v>
      </c>
      <c r="Q33" s="38">
        <v>0</v>
      </c>
      <c r="R33" s="38">
        <v>39068.926088338594</v>
      </c>
      <c r="S33" s="38">
        <v>56633.420558148864</v>
      </c>
      <c r="T33" s="38">
        <v>0</v>
      </c>
      <c r="U33" s="321">
        <f t="shared" si="1"/>
        <v>1071453.4743264874</v>
      </c>
      <c r="X33" s="10"/>
      <c r="Y33" s="10"/>
      <c r="Z33" s="113"/>
    </row>
    <row r="34" spans="1:26">
      <c r="A34" s="25">
        <v>91</v>
      </c>
      <c r="B34" s="202" t="s">
        <v>40</v>
      </c>
      <c r="C34" s="441">
        <v>658457</v>
      </c>
      <c r="D34" s="446">
        <v>0</v>
      </c>
      <c r="E34" s="452">
        <v>0</v>
      </c>
      <c r="F34" s="164">
        <v>64</v>
      </c>
      <c r="G34" s="453">
        <v>9.7196931614365102E-5</v>
      </c>
      <c r="H34" s="266">
        <v>398045</v>
      </c>
      <c r="I34" s="14">
        <v>301908</v>
      </c>
      <c r="J34" s="343">
        <v>1.318431442691151</v>
      </c>
      <c r="K34" s="461">
        <v>1.3186410564186661</v>
      </c>
      <c r="L34" s="467">
        <v>0.67321836083688202</v>
      </c>
      <c r="M34" s="14">
        <f>Lisäosat[[#This Row],[HYTE-kerroin (sis. Kulttuurihyte)]]*Lisäosat[[#This Row],[Asukasmäärä 31.12.2021]]</f>
        <v>443285.34222157084</v>
      </c>
      <c r="N34" s="461">
        <f>Lisäosat[[#This Row],[HYTE-kerroin (sis. Kulttuurihyte)]]/$N$7</f>
        <v>1.0098968933275847</v>
      </c>
      <c r="O34" s="473">
        <v>0.53324192373747825</v>
      </c>
      <c r="P34" s="144">
        <v>0</v>
      </c>
      <c r="Q34" s="38">
        <v>0</v>
      </c>
      <c r="R34" s="38">
        <v>11131201.324985925</v>
      </c>
      <c r="S34" s="38">
        <v>12561352.790450351</v>
      </c>
      <c r="T34" s="38">
        <v>3518191.1113316556</v>
      </c>
      <c r="U34" s="321">
        <f t="shared" si="1"/>
        <v>27210745.226767935</v>
      </c>
      <c r="X34" s="10"/>
      <c r="Y34" s="10"/>
      <c r="Z34" s="113"/>
    </row>
    <row r="35" spans="1:26">
      <c r="A35" s="25">
        <v>92</v>
      </c>
      <c r="B35" s="202" t="s">
        <v>41</v>
      </c>
      <c r="C35" s="441">
        <v>239206</v>
      </c>
      <c r="D35" s="446">
        <v>0</v>
      </c>
      <c r="E35" s="452">
        <v>0</v>
      </c>
      <c r="F35" s="164">
        <v>25</v>
      </c>
      <c r="G35" s="453">
        <v>1.0451242861801126E-4</v>
      </c>
      <c r="H35" s="266">
        <v>110705</v>
      </c>
      <c r="I35" s="14">
        <v>107972</v>
      </c>
      <c r="J35" s="343">
        <v>1.0253121179565072</v>
      </c>
      <c r="K35" s="461">
        <v>1.0254751294624165</v>
      </c>
      <c r="L35" s="467">
        <v>0.76807773763449105</v>
      </c>
      <c r="M35" s="14">
        <f>Lisäosat[[#This Row],[HYTE-kerroin (sis. Kulttuurihyte)]]*Lisäosat[[#This Row],[Asukasmäärä 31.12.2021]]</f>
        <v>183728.80330859608</v>
      </c>
      <c r="N35" s="461">
        <f>Lisäosat[[#This Row],[HYTE-kerroin (sis. Kulttuurihyte)]]/$N$7</f>
        <v>1.1521957305307307</v>
      </c>
      <c r="O35" s="473">
        <v>1.5897214519794645</v>
      </c>
      <c r="P35" s="144">
        <v>0</v>
      </c>
      <c r="Q35" s="38">
        <v>0</v>
      </c>
      <c r="R35" s="38">
        <v>3144743.4849491548</v>
      </c>
      <c r="S35" s="38">
        <v>5206313.1719184378</v>
      </c>
      <c r="T35" s="38">
        <v>3810314.5146148414</v>
      </c>
      <c r="U35" s="321">
        <f t="shared" si="1"/>
        <v>12161371.171482434</v>
      </c>
      <c r="X35" s="10"/>
      <c r="Y35" s="10"/>
      <c r="Z35" s="113"/>
    </row>
    <row r="36" spans="1:26">
      <c r="A36" s="25">
        <v>97</v>
      </c>
      <c r="B36" s="202" t="s">
        <v>42</v>
      </c>
      <c r="C36" s="441">
        <v>2131</v>
      </c>
      <c r="D36" s="446">
        <v>0.77800000000000002</v>
      </c>
      <c r="E36" s="452">
        <v>0</v>
      </c>
      <c r="F36" s="164">
        <v>0</v>
      </c>
      <c r="G36" s="453">
        <v>0</v>
      </c>
      <c r="H36" s="266">
        <v>586</v>
      </c>
      <c r="I36" s="14">
        <v>744</v>
      </c>
      <c r="J36" s="343">
        <v>0.7876344086021505</v>
      </c>
      <c r="K36" s="461">
        <v>0.78775963239381719</v>
      </c>
      <c r="L36" s="467">
        <v>0.36934818265404401</v>
      </c>
      <c r="M36" s="14">
        <f>Lisäosat[[#This Row],[HYTE-kerroin (sis. Kulttuurihyte)]]*Lisäosat[[#This Row],[Asukasmäärä 31.12.2021]]</f>
        <v>787.08097723576782</v>
      </c>
      <c r="N36" s="461">
        <f>Lisäosat[[#This Row],[HYTE-kerroin (sis. Kulttuurihyte)]]/$N$7</f>
        <v>0.55406032264899197</v>
      </c>
      <c r="O36" s="473">
        <v>0</v>
      </c>
      <c r="P36" s="144">
        <v>101530.89832000001</v>
      </c>
      <c r="Q36" s="38">
        <v>0</v>
      </c>
      <c r="R36" s="38">
        <v>21521.136256412297</v>
      </c>
      <c r="S36" s="38">
        <v>22303.471123502884</v>
      </c>
      <c r="T36" s="38">
        <v>0</v>
      </c>
      <c r="U36" s="321">
        <f t="shared" si="1"/>
        <v>145355.5056999152</v>
      </c>
      <c r="X36" s="10"/>
      <c r="Y36" s="10"/>
      <c r="Z36" s="113"/>
    </row>
    <row r="37" spans="1:26" s="109" customFormat="1">
      <c r="A37" s="130">
        <v>98</v>
      </c>
      <c r="B37" s="130" t="s">
        <v>43</v>
      </c>
      <c r="C37" s="442">
        <v>23090</v>
      </c>
      <c r="D37" s="446">
        <v>0</v>
      </c>
      <c r="E37" s="454">
        <v>0</v>
      </c>
      <c r="F37" s="164">
        <v>1</v>
      </c>
      <c r="G37" s="453">
        <v>4.3308791684711995E-5</v>
      </c>
      <c r="H37" s="279">
        <v>5864</v>
      </c>
      <c r="I37" s="15">
        <v>9252</v>
      </c>
      <c r="J37" s="344">
        <v>0.63380890618244701</v>
      </c>
      <c r="K37" s="461">
        <v>0.63390967368772289</v>
      </c>
      <c r="L37" s="468">
        <v>0.68595700479411903</v>
      </c>
      <c r="M37" s="14">
        <f>Lisäosat[[#This Row],[HYTE-kerroin (sis. Kulttuurihyte)]]*Lisäosat[[#This Row],[Asukasmäärä 31.12.2021]]</f>
        <v>15838.747240696208</v>
      </c>
      <c r="N37" s="461">
        <f>Lisäosat[[#This Row],[HYTE-kerroin (sis. Kulttuurihyte)]]/$N$7</f>
        <v>1.0290061715439835</v>
      </c>
      <c r="O37" s="472">
        <v>0</v>
      </c>
      <c r="P37" s="206">
        <v>0</v>
      </c>
      <c r="Q37" s="168">
        <v>0</v>
      </c>
      <c r="R37" s="168">
        <v>187646.01136506288</v>
      </c>
      <c r="S37" s="168">
        <v>448821.72474295646</v>
      </c>
      <c r="T37" s="168">
        <v>0</v>
      </c>
      <c r="U37" s="321">
        <f t="shared" si="1"/>
        <v>636467.73610801937</v>
      </c>
      <c r="V37" s="64"/>
      <c r="W37" s="64"/>
      <c r="X37" s="114"/>
      <c r="Y37" s="115"/>
      <c r="Z37" s="116"/>
    </row>
    <row r="38" spans="1:26" s="50" customFormat="1">
      <c r="A38" s="134">
        <v>102</v>
      </c>
      <c r="B38" s="130" t="s">
        <v>44</v>
      </c>
      <c r="C38" s="442">
        <v>9870</v>
      </c>
      <c r="D38" s="446">
        <v>0</v>
      </c>
      <c r="E38" s="454">
        <v>0</v>
      </c>
      <c r="F38" s="164">
        <v>0</v>
      </c>
      <c r="G38" s="453">
        <v>0</v>
      </c>
      <c r="H38" s="279">
        <v>4063</v>
      </c>
      <c r="I38" s="15">
        <v>3966</v>
      </c>
      <c r="J38" s="344">
        <v>1.024457892082703</v>
      </c>
      <c r="K38" s="461">
        <v>1.0246207677776298</v>
      </c>
      <c r="L38" s="468">
        <v>0.60753883569593004</v>
      </c>
      <c r="M38" s="14">
        <f>Lisäosat[[#This Row],[HYTE-kerroin (sis. Kulttuurihyte)]]*Lisäosat[[#This Row],[Asukasmäärä 31.12.2021]]</f>
        <v>5996.4083083188298</v>
      </c>
      <c r="N38" s="461">
        <f>Lisäosat[[#This Row],[HYTE-kerroin (sis. Kulttuurihyte)]]/$N$7</f>
        <v>0.91137083959277021</v>
      </c>
      <c r="O38" s="473">
        <v>0</v>
      </c>
      <c r="P38" s="206">
        <v>0</v>
      </c>
      <c r="Q38" s="168">
        <v>0</v>
      </c>
      <c r="R38" s="168">
        <v>129648.74945751394</v>
      </c>
      <c r="S38" s="168">
        <v>169919.89822828633</v>
      </c>
      <c r="T38" s="168">
        <v>0</v>
      </c>
      <c r="U38" s="321">
        <f t="shared" si="1"/>
        <v>299568.64768580027</v>
      </c>
      <c r="V38" s="49"/>
      <c r="W38" s="49"/>
      <c r="X38" s="115"/>
      <c r="Y38" s="115"/>
      <c r="Z38" s="116"/>
    </row>
    <row r="39" spans="1:26" s="50" customFormat="1">
      <c r="A39" s="134">
        <v>103</v>
      </c>
      <c r="B39" s="130" t="s">
        <v>45</v>
      </c>
      <c r="C39" s="442">
        <v>2166</v>
      </c>
      <c r="D39" s="446">
        <v>0</v>
      </c>
      <c r="E39" s="454">
        <v>0</v>
      </c>
      <c r="F39" s="164">
        <v>0</v>
      </c>
      <c r="G39" s="453">
        <v>0</v>
      </c>
      <c r="H39" s="279">
        <v>543</v>
      </c>
      <c r="I39" s="15">
        <v>852</v>
      </c>
      <c r="J39" s="344">
        <v>0.63732394366197187</v>
      </c>
      <c r="K39" s="461">
        <v>0.63742527001322524</v>
      </c>
      <c r="L39" s="468">
        <v>0.23511809805304101</v>
      </c>
      <c r="M39" s="14">
        <f>Lisäosat[[#This Row],[HYTE-kerroin (sis. Kulttuurihyte)]]*Lisäosat[[#This Row],[Asukasmäärä 31.12.2021]]</f>
        <v>509.26580038288682</v>
      </c>
      <c r="N39" s="461">
        <f>Lisäosat[[#This Row],[HYTE-kerroin (sis. Kulttuurihyte)]]/$N$7</f>
        <v>0.35270136793905493</v>
      </c>
      <c r="O39" s="473">
        <v>0</v>
      </c>
      <c r="P39" s="206">
        <v>0</v>
      </c>
      <c r="Q39" s="168">
        <v>0</v>
      </c>
      <c r="R39" s="168">
        <v>17700.101388759638</v>
      </c>
      <c r="S39" s="168">
        <v>14431.037468238708</v>
      </c>
      <c r="T39" s="168">
        <v>0</v>
      </c>
      <c r="U39" s="321">
        <f t="shared" si="1"/>
        <v>32131.138856998346</v>
      </c>
      <c r="V39" s="49"/>
      <c r="W39" s="49"/>
      <c r="X39" s="115"/>
      <c r="Y39" s="115"/>
      <c r="Z39" s="116"/>
    </row>
    <row r="40" spans="1:26" s="50" customFormat="1">
      <c r="A40" s="134">
        <v>105</v>
      </c>
      <c r="B40" s="130" t="s">
        <v>46</v>
      </c>
      <c r="C40" s="442">
        <v>2139</v>
      </c>
      <c r="D40" s="446">
        <v>1.7368999999999999</v>
      </c>
      <c r="E40" s="454">
        <v>0</v>
      </c>
      <c r="F40" s="164">
        <v>0</v>
      </c>
      <c r="G40" s="453">
        <v>0</v>
      </c>
      <c r="H40" s="279">
        <v>534</v>
      </c>
      <c r="I40" s="15">
        <v>697</v>
      </c>
      <c r="J40" s="344">
        <v>0.76614060258249639</v>
      </c>
      <c r="K40" s="461">
        <v>0.76626240913406063</v>
      </c>
      <c r="L40" s="468">
        <v>0.62076634165908195</v>
      </c>
      <c r="M40" s="14">
        <f>Lisäosat[[#This Row],[HYTE-kerroin (sis. Kulttuurihyte)]]*Lisäosat[[#This Row],[Asukasmäärä 31.12.2021]]</f>
        <v>1327.8192048087762</v>
      </c>
      <c r="N40" s="461">
        <f>Lisäosat[[#This Row],[HYTE-kerroin (sis. Kulttuurihyte)]]/$N$7</f>
        <v>0.93121346117851145</v>
      </c>
      <c r="O40" s="473">
        <v>0</v>
      </c>
      <c r="P40" s="206">
        <v>682561.89025199995</v>
      </c>
      <c r="Q40" s="168">
        <v>0</v>
      </c>
      <c r="R40" s="168">
        <v>21012.432458026029</v>
      </c>
      <c r="S40" s="168">
        <v>37626.341060475192</v>
      </c>
      <c r="T40" s="168">
        <v>0</v>
      </c>
      <c r="U40" s="321">
        <f t="shared" si="1"/>
        <v>741200.66377050115</v>
      </c>
      <c r="V40" s="49"/>
      <c r="W40" s="49"/>
      <c r="X40" s="115"/>
      <c r="Y40" s="115"/>
      <c r="Z40" s="116"/>
    </row>
    <row r="41" spans="1:26" s="50" customFormat="1">
      <c r="A41" s="134">
        <v>106</v>
      </c>
      <c r="B41" s="130" t="s">
        <v>47</v>
      </c>
      <c r="C41" s="442">
        <v>46880</v>
      </c>
      <c r="D41" s="446">
        <v>0</v>
      </c>
      <c r="E41" s="454">
        <v>0</v>
      </c>
      <c r="F41" s="164">
        <v>0</v>
      </c>
      <c r="G41" s="453">
        <v>0</v>
      </c>
      <c r="H41" s="279">
        <v>19248</v>
      </c>
      <c r="I41" s="15">
        <v>19976</v>
      </c>
      <c r="J41" s="344">
        <v>0.96355626752102519</v>
      </c>
      <c r="K41" s="461">
        <v>0.96370946063700047</v>
      </c>
      <c r="L41" s="468">
        <v>0.62099167691801305</v>
      </c>
      <c r="M41" s="14">
        <f>Lisäosat[[#This Row],[HYTE-kerroin (sis. Kulttuurihyte)]]*Lisäosat[[#This Row],[Asukasmäärä 31.12.2021]]</f>
        <v>29112.089813916453</v>
      </c>
      <c r="N41" s="461">
        <f>Lisäosat[[#This Row],[HYTE-kerroin (sis. Kulttuurihyte)]]/$N$7</f>
        <v>0.93155148727998138</v>
      </c>
      <c r="O41" s="473">
        <v>0.26922961022082248</v>
      </c>
      <c r="P41" s="206">
        <v>0</v>
      </c>
      <c r="Q41" s="168">
        <v>0</v>
      </c>
      <c r="R41" s="168">
        <v>579190.9277779744</v>
      </c>
      <c r="S41" s="168">
        <v>824947.71604041965</v>
      </c>
      <c r="T41" s="168">
        <v>126467.27095406462</v>
      </c>
      <c r="U41" s="321">
        <f t="shared" si="1"/>
        <v>1530605.9147724586</v>
      </c>
      <c r="V41" s="49"/>
      <c r="W41" s="49"/>
      <c r="X41" s="115"/>
      <c r="Y41" s="115"/>
      <c r="Z41" s="116"/>
    </row>
    <row r="42" spans="1:26" s="50" customFormat="1">
      <c r="A42" s="134">
        <v>108</v>
      </c>
      <c r="B42" s="130" t="s">
        <v>48</v>
      </c>
      <c r="C42" s="442">
        <v>10337</v>
      </c>
      <c r="D42" s="446">
        <v>0</v>
      </c>
      <c r="E42" s="454">
        <v>0</v>
      </c>
      <c r="F42" s="164">
        <v>3</v>
      </c>
      <c r="G42" s="453">
        <v>2.9021959949695271E-4</v>
      </c>
      <c r="H42" s="279">
        <v>2825</v>
      </c>
      <c r="I42" s="15">
        <v>4151</v>
      </c>
      <c r="J42" s="344">
        <v>0.68055890146952547</v>
      </c>
      <c r="K42" s="461">
        <v>0.68066710162579558</v>
      </c>
      <c r="L42" s="468">
        <v>0.68187474615229204</v>
      </c>
      <c r="M42" s="14">
        <f>Lisäosat[[#This Row],[HYTE-kerroin (sis. Kulttuurihyte)]]*Lisäosat[[#This Row],[Asukasmäärä 31.12.2021]]</f>
        <v>7048.5392509762432</v>
      </c>
      <c r="N42" s="461">
        <f>Lisäosat[[#This Row],[HYTE-kerroin (sis. Kulttuurihyte)]]/$N$7</f>
        <v>1.0228823630444412</v>
      </c>
      <c r="O42" s="473">
        <v>0</v>
      </c>
      <c r="P42" s="206">
        <v>0</v>
      </c>
      <c r="Q42" s="168">
        <v>0</v>
      </c>
      <c r="R42" s="168">
        <v>90202.235734264992</v>
      </c>
      <c r="S42" s="168">
        <v>199734.07590047046</v>
      </c>
      <c r="T42" s="168">
        <v>0</v>
      </c>
      <c r="U42" s="321">
        <f t="shared" si="1"/>
        <v>289936.31163473544</v>
      </c>
      <c r="V42" s="49"/>
      <c r="W42" s="49"/>
      <c r="X42" s="115"/>
      <c r="Y42" s="115"/>
      <c r="Z42" s="116"/>
    </row>
    <row r="43" spans="1:26" s="50" customFormat="1">
      <c r="A43" s="134">
        <v>109</v>
      </c>
      <c r="B43" s="130" t="s">
        <v>49</v>
      </c>
      <c r="C43" s="442">
        <v>67971</v>
      </c>
      <c r="D43" s="446">
        <v>0</v>
      </c>
      <c r="E43" s="454">
        <v>0</v>
      </c>
      <c r="F43" s="164">
        <v>6</v>
      </c>
      <c r="G43" s="453">
        <v>8.8272939930264383E-5</v>
      </c>
      <c r="H43" s="279">
        <v>27721</v>
      </c>
      <c r="I43" s="15">
        <v>27150</v>
      </c>
      <c r="J43" s="344">
        <v>1.0210313075506445</v>
      </c>
      <c r="K43" s="461">
        <v>1.0211936384624807</v>
      </c>
      <c r="L43" s="468">
        <v>0.68465798237834496</v>
      </c>
      <c r="M43" s="14">
        <f>Lisäosat[[#This Row],[HYTE-kerroin (sis. Kulttuurihyte)]]*Lisäosat[[#This Row],[Asukasmäärä 31.12.2021]]</f>
        <v>46536.887720238483</v>
      </c>
      <c r="N43" s="461">
        <f>Lisäosat[[#This Row],[HYTE-kerroin (sis. Kulttuurihyte)]]/$N$7</f>
        <v>1.0270575041005965</v>
      </c>
      <c r="O43" s="473">
        <v>0.21624615498813485</v>
      </c>
      <c r="P43" s="206">
        <v>0</v>
      </c>
      <c r="Q43" s="168">
        <v>0</v>
      </c>
      <c r="R43" s="168">
        <v>889856.10689514456</v>
      </c>
      <c r="S43" s="168">
        <v>1318713.2727959771</v>
      </c>
      <c r="T43" s="168">
        <v>147278.64335499911</v>
      </c>
      <c r="U43" s="321">
        <f t="shared" si="1"/>
        <v>2355848.0230461205</v>
      </c>
      <c r="V43" s="49"/>
      <c r="W43" s="49"/>
      <c r="X43" s="115"/>
      <c r="Y43" s="115"/>
      <c r="Z43" s="116"/>
    </row>
    <row r="44" spans="1:26" s="50" customFormat="1">
      <c r="A44" s="134">
        <v>111</v>
      </c>
      <c r="B44" s="130" t="s">
        <v>50</v>
      </c>
      <c r="C44" s="442">
        <v>18344</v>
      </c>
      <c r="D44" s="446">
        <v>0</v>
      </c>
      <c r="E44" s="454">
        <v>0</v>
      </c>
      <c r="F44" s="164">
        <v>1</v>
      </c>
      <c r="G44" s="453">
        <v>5.4513737461840385E-5</v>
      </c>
      <c r="H44" s="279">
        <v>5879</v>
      </c>
      <c r="I44" s="15">
        <v>6239</v>
      </c>
      <c r="J44" s="344">
        <v>0.94229844526366402</v>
      </c>
      <c r="K44" s="461">
        <v>0.94244825865793524</v>
      </c>
      <c r="L44" s="468">
        <v>0.72650809833876395</v>
      </c>
      <c r="M44" s="14">
        <f>Lisäosat[[#This Row],[HYTE-kerroin (sis. Kulttuurihyte)]]*Lisäosat[[#This Row],[Asukasmäärä 31.12.2021]]</f>
        <v>13327.064555926287</v>
      </c>
      <c r="N44" s="461">
        <f>Lisäosat[[#This Row],[HYTE-kerroin (sis. Kulttuurihyte)]]/$N$7</f>
        <v>1.089836989260935</v>
      </c>
      <c r="O44" s="473">
        <v>0</v>
      </c>
      <c r="P44" s="206">
        <v>0</v>
      </c>
      <c r="Q44" s="168">
        <v>0</v>
      </c>
      <c r="R44" s="168">
        <v>221635.63238444732</v>
      </c>
      <c r="S44" s="168">
        <v>377648.30821863894</v>
      </c>
      <c r="T44" s="168">
        <v>0</v>
      </c>
      <c r="U44" s="321">
        <f t="shared" si="1"/>
        <v>599283.94060308626</v>
      </c>
      <c r="V44" s="49"/>
      <c r="W44" s="49"/>
      <c r="X44" s="115"/>
      <c r="Y44" s="115"/>
      <c r="Z44" s="116"/>
    </row>
    <row r="45" spans="1:26" s="50" customFormat="1">
      <c r="A45" s="134">
        <v>139</v>
      </c>
      <c r="B45" s="130" t="s">
        <v>51</v>
      </c>
      <c r="C45" s="442">
        <v>9912</v>
      </c>
      <c r="D45" s="446">
        <v>0</v>
      </c>
      <c r="E45" s="454">
        <v>0</v>
      </c>
      <c r="F45" s="164">
        <v>1</v>
      </c>
      <c r="G45" s="453">
        <v>1.0088781275221953E-4</v>
      </c>
      <c r="H45" s="279">
        <v>2379</v>
      </c>
      <c r="I45" s="15">
        <v>3570</v>
      </c>
      <c r="J45" s="344">
        <v>0.6663865546218487</v>
      </c>
      <c r="K45" s="461">
        <v>0.66649250155633255</v>
      </c>
      <c r="L45" s="468">
        <v>0.60251712947256397</v>
      </c>
      <c r="M45" s="14">
        <f>Lisäosat[[#This Row],[HYTE-kerroin (sis. Kulttuurihyte)]]*Lisäosat[[#This Row],[Asukasmäärä 31.12.2021]]</f>
        <v>5972.1497873320541</v>
      </c>
      <c r="N45" s="461">
        <f>Lisäosat[[#This Row],[HYTE-kerroin (sis. Kulttuurihyte)]]/$N$7</f>
        <v>0.90383776294305307</v>
      </c>
      <c r="O45" s="473">
        <v>0.16933109254599529</v>
      </c>
      <c r="P45" s="206">
        <v>0</v>
      </c>
      <c r="Q45" s="168">
        <v>0</v>
      </c>
      <c r="R45" s="168">
        <v>84692.428518966044</v>
      </c>
      <c r="S45" s="168">
        <v>169232.48582984722</v>
      </c>
      <c r="T45" s="168">
        <v>16817.666088945371</v>
      </c>
      <c r="U45" s="321">
        <f t="shared" si="1"/>
        <v>270742.58043775865</v>
      </c>
      <c r="V45" s="49"/>
      <c r="W45" s="49"/>
      <c r="X45" s="115"/>
      <c r="Y45" s="115"/>
      <c r="Z45" s="116"/>
    </row>
    <row r="46" spans="1:26" s="50" customFormat="1">
      <c r="A46" s="134">
        <v>140</v>
      </c>
      <c r="B46" s="130" t="s">
        <v>52</v>
      </c>
      <c r="C46" s="442">
        <v>20958</v>
      </c>
      <c r="D46" s="446">
        <v>0.25613333333333332</v>
      </c>
      <c r="E46" s="454">
        <v>0</v>
      </c>
      <c r="F46" s="164">
        <v>1</v>
      </c>
      <c r="G46" s="453">
        <v>4.7714476572192006E-5</v>
      </c>
      <c r="H46" s="279">
        <v>8602</v>
      </c>
      <c r="I46" s="15">
        <v>7881</v>
      </c>
      <c r="J46" s="344">
        <v>1.0914858520492323</v>
      </c>
      <c r="K46" s="461">
        <v>1.0916593843320419</v>
      </c>
      <c r="L46" s="468">
        <v>0.75304208232116499</v>
      </c>
      <c r="M46" s="14">
        <f>Lisäosat[[#This Row],[HYTE-kerroin (sis. Kulttuurihyte)]]*Lisäosat[[#This Row],[Asukasmäärä 31.12.2021]]</f>
        <v>15782.255961286975</v>
      </c>
      <c r="N46" s="461">
        <f>Lisäosat[[#This Row],[HYTE-kerroin (sis. Kulttuurihyte)]]/$N$7</f>
        <v>1.1296406986519261</v>
      </c>
      <c r="O46" s="473">
        <v>0</v>
      </c>
      <c r="P46" s="206">
        <v>328738.91657599999</v>
      </c>
      <c r="Q46" s="168">
        <v>0</v>
      </c>
      <c r="R46" s="168">
        <v>293308.7463709726</v>
      </c>
      <c r="S46" s="168">
        <v>447220.93441073614</v>
      </c>
      <c r="T46" s="168">
        <v>0</v>
      </c>
      <c r="U46" s="321">
        <f t="shared" si="1"/>
        <v>1069268.5973577087</v>
      </c>
      <c r="V46" s="49"/>
      <c r="W46" s="49"/>
      <c r="X46" s="115"/>
      <c r="Y46" s="115"/>
      <c r="Z46" s="116"/>
    </row>
    <row r="47" spans="1:26" s="50" customFormat="1">
      <c r="A47" s="134">
        <v>142</v>
      </c>
      <c r="B47" s="130" t="s">
        <v>53</v>
      </c>
      <c r="C47" s="442">
        <v>6559</v>
      </c>
      <c r="D47" s="446">
        <v>0</v>
      </c>
      <c r="E47" s="454">
        <v>0</v>
      </c>
      <c r="F47" s="164">
        <v>0</v>
      </c>
      <c r="G47" s="453">
        <v>0</v>
      </c>
      <c r="H47" s="279">
        <v>1924</v>
      </c>
      <c r="I47" s="15">
        <v>2450</v>
      </c>
      <c r="J47" s="344">
        <v>0.78530612244897957</v>
      </c>
      <c r="K47" s="461">
        <v>0.78543097607294277</v>
      </c>
      <c r="L47" s="468">
        <v>0.49664529792108397</v>
      </c>
      <c r="M47" s="14">
        <f>Lisäosat[[#This Row],[HYTE-kerroin (sis. Kulttuurihyte)]]*Lisäosat[[#This Row],[Asukasmäärä 31.12.2021]]</f>
        <v>3257.4965090643896</v>
      </c>
      <c r="N47" s="461">
        <f>Lisäosat[[#This Row],[HYTE-kerroin (sis. Kulttuurihyte)]]/$N$7</f>
        <v>0.74501910915317637</v>
      </c>
      <c r="O47" s="473">
        <v>0</v>
      </c>
      <c r="P47" s="206">
        <v>0</v>
      </c>
      <c r="Q47" s="168">
        <v>0</v>
      </c>
      <c r="R47" s="168">
        <v>66044.047517840372</v>
      </c>
      <c r="S47" s="168">
        <v>92307.502564715061</v>
      </c>
      <c r="T47" s="168">
        <v>0</v>
      </c>
      <c r="U47" s="321">
        <f t="shared" si="1"/>
        <v>158351.55008255545</v>
      </c>
      <c r="V47" s="49"/>
      <c r="W47" s="49"/>
      <c r="X47" s="115"/>
      <c r="Y47" s="115"/>
      <c r="Z47" s="116"/>
    </row>
    <row r="48" spans="1:26" s="50" customFormat="1">
      <c r="A48" s="134">
        <v>143</v>
      </c>
      <c r="B48" s="130" t="s">
        <v>54</v>
      </c>
      <c r="C48" s="442">
        <v>6877</v>
      </c>
      <c r="D48" s="446">
        <v>8.2533333333333334E-2</v>
      </c>
      <c r="E48" s="454">
        <v>0</v>
      </c>
      <c r="F48" s="164">
        <v>0</v>
      </c>
      <c r="G48" s="453">
        <v>0</v>
      </c>
      <c r="H48" s="279">
        <v>1969</v>
      </c>
      <c r="I48" s="15">
        <v>2343</v>
      </c>
      <c r="J48" s="344">
        <v>0.84037558685446012</v>
      </c>
      <c r="K48" s="461">
        <v>0.84050919581854378</v>
      </c>
      <c r="L48" s="468">
        <v>0.62409539238558298</v>
      </c>
      <c r="M48" s="14">
        <f>Lisäosat[[#This Row],[HYTE-kerroin (sis. Kulttuurihyte)]]*Lisäosat[[#This Row],[Asukasmäärä 31.12.2021]]</f>
        <v>4291.9040134356537</v>
      </c>
      <c r="N48" s="461">
        <f>Lisäosat[[#This Row],[HYTE-kerroin (sis. Kulttuurihyte)]]/$N$7</f>
        <v>0.93620738021281114</v>
      </c>
      <c r="O48" s="473">
        <v>0</v>
      </c>
      <c r="P48" s="206">
        <v>34758.705349333337</v>
      </c>
      <c r="Q48" s="168">
        <v>0</v>
      </c>
      <c r="R48" s="168">
        <v>74101.929902237694</v>
      </c>
      <c r="S48" s="168">
        <v>121619.45212383695</v>
      </c>
      <c r="T48" s="168">
        <v>0</v>
      </c>
      <c r="U48" s="321">
        <f t="shared" si="1"/>
        <v>230480.08737540798</v>
      </c>
      <c r="V48" s="49"/>
      <c r="W48" s="49"/>
      <c r="X48" s="115"/>
      <c r="Y48" s="115"/>
      <c r="Z48" s="116"/>
    </row>
    <row r="49" spans="1:26" s="50" customFormat="1">
      <c r="A49" s="134">
        <v>145</v>
      </c>
      <c r="B49" s="130" t="s">
        <v>55</v>
      </c>
      <c r="C49" s="442">
        <v>12366</v>
      </c>
      <c r="D49" s="446">
        <v>0</v>
      </c>
      <c r="E49" s="454">
        <v>0</v>
      </c>
      <c r="F49" s="164">
        <v>0</v>
      </c>
      <c r="G49" s="453">
        <v>0</v>
      </c>
      <c r="H49" s="279">
        <v>3362</v>
      </c>
      <c r="I49" s="15">
        <v>5230</v>
      </c>
      <c r="J49" s="344">
        <v>0.64282982791586996</v>
      </c>
      <c r="K49" s="461">
        <v>0.64293202963226137</v>
      </c>
      <c r="L49" s="468">
        <v>0.58692103035413101</v>
      </c>
      <c r="M49" s="14">
        <f>Lisäosat[[#This Row],[HYTE-kerroin (sis. Kulttuurihyte)]]*Lisäosat[[#This Row],[Asukasmäärä 31.12.2021]]</f>
        <v>7257.8654613591843</v>
      </c>
      <c r="N49" s="461">
        <f>Lisäosat[[#This Row],[HYTE-kerroin (sis. Kulttuurihyte)]]/$N$7</f>
        <v>0.8804420076220677</v>
      </c>
      <c r="O49" s="473">
        <v>0.48742174741619831</v>
      </c>
      <c r="P49" s="206">
        <v>0</v>
      </c>
      <c r="Q49" s="168">
        <v>0</v>
      </c>
      <c r="R49" s="168">
        <v>101925.37767350522</v>
      </c>
      <c r="S49" s="168">
        <v>205665.74141354731</v>
      </c>
      <c r="T49" s="168">
        <v>60395.122432058059</v>
      </c>
      <c r="U49" s="321">
        <f t="shared" si="1"/>
        <v>367986.24151911057</v>
      </c>
      <c r="V49" s="49"/>
      <c r="W49" s="49"/>
      <c r="X49" s="115"/>
      <c r="Y49" s="115"/>
      <c r="Z49" s="116"/>
    </row>
    <row r="50" spans="1:26" s="50" customFormat="1">
      <c r="A50" s="134">
        <v>146</v>
      </c>
      <c r="B50" s="130" t="s">
        <v>56</v>
      </c>
      <c r="C50" s="442">
        <v>4643</v>
      </c>
      <c r="D50" s="446">
        <v>1.5604</v>
      </c>
      <c r="E50" s="454">
        <v>0</v>
      </c>
      <c r="F50" s="164">
        <v>0</v>
      </c>
      <c r="G50" s="453">
        <v>0</v>
      </c>
      <c r="H50" s="279">
        <v>1356</v>
      </c>
      <c r="I50" s="15">
        <v>1391</v>
      </c>
      <c r="J50" s="344">
        <v>0.9748382458662832</v>
      </c>
      <c r="K50" s="461">
        <v>0.97499323267244076</v>
      </c>
      <c r="L50" s="468">
        <v>0.60057006204767605</v>
      </c>
      <c r="M50" s="14">
        <f>Lisäosat[[#This Row],[HYTE-kerroin (sis. Kulttuurihyte)]]*Lisäosat[[#This Row],[Asukasmäärä 31.12.2021]]</f>
        <v>2788.4467980873601</v>
      </c>
      <c r="N50" s="461">
        <f>Lisäosat[[#This Row],[HYTE-kerroin (sis. Kulttuurihyte)]]/$N$7</f>
        <v>0.90091696122717402</v>
      </c>
      <c r="O50" s="473">
        <v>0</v>
      </c>
      <c r="P50" s="206">
        <v>1331039.8623840001</v>
      </c>
      <c r="Q50" s="168">
        <v>0</v>
      </c>
      <c r="R50" s="168">
        <v>58034.775686602195</v>
      </c>
      <c r="S50" s="168">
        <v>79016.066248970048</v>
      </c>
      <c r="T50" s="168">
        <v>0</v>
      </c>
      <c r="U50" s="321">
        <f t="shared" si="1"/>
        <v>1468090.7043195723</v>
      </c>
      <c r="V50" s="49"/>
      <c r="W50" s="49"/>
      <c r="X50" s="115"/>
      <c r="Y50" s="115"/>
      <c r="Z50" s="116"/>
    </row>
    <row r="51" spans="1:26" s="50" customFormat="1">
      <c r="A51" s="134">
        <v>148</v>
      </c>
      <c r="B51" s="130" t="s">
        <v>57</v>
      </c>
      <c r="C51" s="442">
        <v>7008</v>
      </c>
      <c r="D51" s="446">
        <v>1.6087666666666667</v>
      </c>
      <c r="E51" s="454">
        <v>1</v>
      </c>
      <c r="F51" s="164">
        <v>475</v>
      </c>
      <c r="G51" s="453">
        <v>6.7779680365296802E-2</v>
      </c>
      <c r="H51" s="279">
        <v>2705</v>
      </c>
      <c r="I51" s="15">
        <v>2777</v>
      </c>
      <c r="J51" s="344">
        <v>0.97407274036730285</v>
      </c>
      <c r="K51" s="461">
        <v>0.97422760546788212</v>
      </c>
      <c r="L51" s="468">
        <v>0.69089697324756505</v>
      </c>
      <c r="M51" s="14">
        <f>Lisäosat[[#This Row],[HYTE-kerroin (sis. Kulttuurihyte)]]*Lisäosat[[#This Row],[Asukasmäärä 31.12.2021]]</f>
        <v>4841.8059885189359</v>
      </c>
      <c r="N51" s="461">
        <f>Lisäosat[[#This Row],[HYTE-kerroin (sis. Kulttuurihyte)]]/$N$7</f>
        <v>1.0364166331185456</v>
      </c>
      <c r="O51" s="473">
        <v>0.38141876156964072</v>
      </c>
      <c r="P51" s="206">
        <v>2071302.7848960003</v>
      </c>
      <c r="Q51" s="168">
        <v>425329.25</v>
      </c>
      <c r="R51" s="168">
        <v>87527.102097904528</v>
      </c>
      <c r="S51" s="168">
        <v>137201.99467886216</v>
      </c>
      <c r="T51" s="168">
        <v>26783.286464422024</v>
      </c>
      <c r="U51" s="321">
        <f t="shared" si="1"/>
        <v>2748144.418137189</v>
      </c>
      <c r="V51" s="49"/>
      <c r="W51" s="49"/>
      <c r="X51" s="115"/>
      <c r="Y51" s="115"/>
      <c r="Z51" s="116"/>
    </row>
    <row r="52" spans="1:26" s="50" customFormat="1">
      <c r="A52" s="134">
        <v>149</v>
      </c>
      <c r="B52" s="130" t="s">
        <v>58</v>
      </c>
      <c r="C52" s="442">
        <v>5353</v>
      </c>
      <c r="D52" s="446">
        <v>0</v>
      </c>
      <c r="E52" s="454">
        <v>0</v>
      </c>
      <c r="F52" s="164">
        <v>0</v>
      </c>
      <c r="G52" s="453">
        <v>0</v>
      </c>
      <c r="H52" s="279">
        <v>1307</v>
      </c>
      <c r="I52" s="15">
        <v>2271</v>
      </c>
      <c r="J52" s="344">
        <v>0.57551739321884632</v>
      </c>
      <c r="K52" s="461">
        <v>0.57560889311951324</v>
      </c>
      <c r="L52" s="468">
        <v>0.56559289380421296</v>
      </c>
      <c r="M52" s="14">
        <f>Lisäosat[[#This Row],[HYTE-kerroin (sis. Kulttuurihyte)]]*Lisäosat[[#This Row],[Asukasmäärä 31.12.2021]]</f>
        <v>3027.6187605339519</v>
      </c>
      <c r="N52" s="461">
        <f>Lisäosat[[#This Row],[HYTE-kerroin (sis. Kulttuurihyte)]]/$N$7</f>
        <v>0.84844760566390776</v>
      </c>
      <c r="O52" s="473">
        <v>0</v>
      </c>
      <c r="P52" s="206">
        <v>0</v>
      </c>
      <c r="Q52" s="168">
        <v>0</v>
      </c>
      <c r="R52" s="168">
        <v>39501.425070417434</v>
      </c>
      <c r="S52" s="168">
        <v>85793.469225615991</v>
      </c>
      <c r="T52" s="168">
        <v>0</v>
      </c>
      <c r="U52" s="321">
        <f t="shared" si="1"/>
        <v>125294.89429603342</v>
      </c>
      <c r="V52" s="49"/>
      <c r="W52" s="49"/>
      <c r="X52" s="115"/>
      <c r="Y52" s="115"/>
      <c r="Z52" s="116"/>
    </row>
    <row r="53" spans="1:26" s="50" customFormat="1">
      <c r="A53" s="134">
        <v>151</v>
      </c>
      <c r="B53" s="130" t="s">
        <v>59</v>
      </c>
      <c r="C53" s="442">
        <v>1891</v>
      </c>
      <c r="D53" s="446">
        <v>1.1155999999999999</v>
      </c>
      <c r="E53" s="454">
        <v>0</v>
      </c>
      <c r="F53" s="164">
        <v>0</v>
      </c>
      <c r="G53" s="453">
        <v>0</v>
      </c>
      <c r="H53" s="279">
        <v>667</v>
      </c>
      <c r="I53" s="15">
        <v>771</v>
      </c>
      <c r="J53" s="344">
        <v>0.86511024643320367</v>
      </c>
      <c r="K53" s="461">
        <v>0.8652477878916327</v>
      </c>
      <c r="L53" s="468">
        <v>0.47473969450475201</v>
      </c>
      <c r="M53" s="14">
        <f>Lisäosat[[#This Row],[HYTE-kerroin (sis. Kulttuurihyte)]]*Lisäosat[[#This Row],[Asukasmäärä 31.12.2021]]</f>
        <v>897.73276230848603</v>
      </c>
      <c r="N53" s="461">
        <f>Lisäosat[[#This Row],[HYTE-kerroin (sis. Kulttuurihyte)]]/$N$7</f>
        <v>0.71215844740723222</v>
      </c>
      <c r="O53" s="473">
        <v>0</v>
      </c>
      <c r="P53" s="206">
        <v>193787.81925600002</v>
      </c>
      <c r="Q53" s="168">
        <v>0</v>
      </c>
      <c r="R53" s="168">
        <v>20975.873327697453</v>
      </c>
      <c r="S53" s="168">
        <v>25439.004778249269</v>
      </c>
      <c r="T53" s="168">
        <v>0</v>
      </c>
      <c r="U53" s="321">
        <f t="shared" si="1"/>
        <v>240202.69736194675</v>
      </c>
      <c r="V53" s="49"/>
      <c r="W53" s="49"/>
      <c r="X53" s="115"/>
      <c r="Y53" s="115"/>
      <c r="Z53" s="116"/>
    </row>
    <row r="54" spans="1:26" s="50" customFormat="1">
      <c r="A54" s="134">
        <v>152</v>
      </c>
      <c r="B54" s="130" t="s">
        <v>60</v>
      </c>
      <c r="C54" s="442">
        <v>4480</v>
      </c>
      <c r="D54" s="446">
        <v>0</v>
      </c>
      <c r="E54" s="454">
        <v>0</v>
      </c>
      <c r="F54" s="164">
        <v>0</v>
      </c>
      <c r="G54" s="453">
        <v>0</v>
      </c>
      <c r="H54" s="279">
        <v>1352</v>
      </c>
      <c r="I54" s="15">
        <v>1721</v>
      </c>
      <c r="J54" s="344">
        <v>0.78558977338756542</v>
      </c>
      <c r="K54" s="461">
        <v>0.78571467210839796</v>
      </c>
      <c r="L54" s="468">
        <v>0.48521545052574</v>
      </c>
      <c r="M54" s="14">
        <f>Lisäosat[[#This Row],[HYTE-kerroin (sis. Kulttuurihyte)]]*Lisäosat[[#This Row],[Asukasmäärä 31.12.2021]]</f>
        <v>2173.765218355315</v>
      </c>
      <c r="N54" s="461">
        <f>Lisäosat[[#This Row],[HYTE-kerroin (sis. Kulttuurihyte)]]/$N$7</f>
        <v>0.72787316060623375</v>
      </c>
      <c r="O54" s="473">
        <v>0</v>
      </c>
      <c r="P54" s="206">
        <v>0</v>
      </c>
      <c r="Q54" s="168">
        <v>0</v>
      </c>
      <c r="R54" s="168">
        <v>45126.422192004888</v>
      </c>
      <c r="S54" s="168">
        <v>61597.867537255872</v>
      </c>
      <c r="T54" s="168">
        <v>0</v>
      </c>
      <c r="U54" s="321">
        <f t="shared" si="1"/>
        <v>106724.28972926075</v>
      </c>
      <c r="V54" s="49"/>
      <c r="W54" s="49"/>
      <c r="X54" s="115"/>
      <c r="Y54" s="115"/>
      <c r="Z54" s="116"/>
    </row>
    <row r="55" spans="1:26" s="50" customFormat="1">
      <c r="A55" s="134">
        <v>153</v>
      </c>
      <c r="B55" s="130" t="s">
        <v>61</v>
      </c>
      <c r="C55" s="442">
        <v>25655</v>
      </c>
      <c r="D55" s="446">
        <v>0</v>
      </c>
      <c r="E55" s="454">
        <v>0</v>
      </c>
      <c r="F55" s="164">
        <v>1</v>
      </c>
      <c r="G55" s="453">
        <v>3.8978756577665174E-5</v>
      </c>
      <c r="H55" s="279">
        <v>8811</v>
      </c>
      <c r="I55" s="15">
        <v>8779</v>
      </c>
      <c r="J55" s="344">
        <v>1.0036450620799635</v>
      </c>
      <c r="K55" s="461">
        <v>1.0038046288012603</v>
      </c>
      <c r="L55" s="468">
        <v>0.64452915977156999</v>
      </c>
      <c r="M55" s="14">
        <f>Lisäosat[[#This Row],[HYTE-kerroin (sis. Kulttuurihyte)]]*Lisäosat[[#This Row],[Asukasmäärä 31.12.2021]]</f>
        <v>16535.395593939629</v>
      </c>
      <c r="N55" s="461">
        <f>Lisäosat[[#This Row],[HYTE-kerroin (sis. Kulttuurihyte)]]/$N$7</f>
        <v>0.96686013629099365</v>
      </c>
      <c r="O55" s="473">
        <v>0</v>
      </c>
      <c r="P55" s="206">
        <v>0</v>
      </c>
      <c r="Q55" s="168">
        <v>0</v>
      </c>
      <c r="R55" s="168">
        <v>330148.43137931096</v>
      </c>
      <c r="S55" s="168">
        <v>468562.61148674338</v>
      </c>
      <c r="T55" s="168">
        <v>0</v>
      </c>
      <c r="U55" s="321">
        <f t="shared" si="1"/>
        <v>798711.04286605434</v>
      </c>
      <c r="V55" s="49"/>
      <c r="W55" s="49"/>
      <c r="X55" s="115"/>
      <c r="Y55" s="115"/>
      <c r="Z55" s="116"/>
    </row>
    <row r="56" spans="1:26" s="50" customFormat="1">
      <c r="A56" s="134">
        <v>165</v>
      </c>
      <c r="B56" s="130" t="s">
        <v>62</v>
      </c>
      <c r="C56" s="442">
        <v>16340</v>
      </c>
      <c r="D56" s="446">
        <v>0</v>
      </c>
      <c r="E56" s="454">
        <v>0</v>
      </c>
      <c r="F56" s="164">
        <v>0</v>
      </c>
      <c r="G56" s="453">
        <v>0</v>
      </c>
      <c r="H56" s="279">
        <v>4764</v>
      </c>
      <c r="I56" s="15">
        <v>6701</v>
      </c>
      <c r="J56" s="344">
        <v>0.7109386658707656</v>
      </c>
      <c r="K56" s="461">
        <v>0.71105169602080787</v>
      </c>
      <c r="L56" s="468">
        <v>0.56979733923355702</v>
      </c>
      <c r="M56" s="14">
        <f>Lisäosat[[#This Row],[HYTE-kerroin (sis. Kulttuurihyte)]]*Lisäosat[[#This Row],[Asukasmäärä 31.12.2021]]</f>
        <v>9310.4885230763211</v>
      </c>
      <c r="N56" s="461">
        <f>Lisäosat[[#This Row],[HYTE-kerroin (sis. Kulttuurihyte)]]/$N$7</f>
        <v>0.85475470693188516</v>
      </c>
      <c r="O56" s="473">
        <v>0</v>
      </c>
      <c r="P56" s="206">
        <v>0</v>
      </c>
      <c r="Q56" s="168">
        <v>0</v>
      </c>
      <c r="R56" s="168">
        <v>148950.25602040361</v>
      </c>
      <c r="S56" s="168">
        <v>263830.81020383374</v>
      </c>
      <c r="T56" s="168">
        <v>0</v>
      </c>
      <c r="U56" s="321">
        <f t="shared" si="1"/>
        <v>412781.06622423732</v>
      </c>
      <c r="V56" s="49"/>
      <c r="W56" s="49"/>
      <c r="X56" s="115"/>
      <c r="Y56" s="115"/>
      <c r="Z56" s="116"/>
    </row>
    <row r="57" spans="1:26" s="50" customFormat="1">
      <c r="A57" s="134">
        <v>167</v>
      </c>
      <c r="B57" s="130" t="s">
        <v>63</v>
      </c>
      <c r="C57" s="442">
        <v>77261</v>
      </c>
      <c r="D57" s="446">
        <v>0</v>
      </c>
      <c r="E57" s="454">
        <v>0</v>
      </c>
      <c r="F57" s="164">
        <v>3</v>
      </c>
      <c r="G57" s="453">
        <v>3.8829422347626873E-5</v>
      </c>
      <c r="H57" s="279">
        <v>33597</v>
      </c>
      <c r="I57" s="15">
        <v>29400</v>
      </c>
      <c r="J57" s="344">
        <v>1.1427551020408164</v>
      </c>
      <c r="K57" s="461">
        <v>1.1429367854782857</v>
      </c>
      <c r="L57" s="468">
        <v>0.70275130775083805</v>
      </c>
      <c r="M57" s="14">
        <f>Lisäosat[[#This Row],[HYTE-kerroin (sis. Kulttuurihyte)]]*Lisäosat[[#This Row],[Asukasmäärä 31.12.2021]]</f>
        <v>54295.268788137495</v>
      </c>
      <c r="N57" s="461">
        <f>Lisäosat[[#This Row],[HYTE-kerroin (sis. Kulttuurihyte)]]/$N$7</f>
        <v>1.0541993560562257</v>
      </c>
      <c r="O57" s="473">
        <v>0.30830955878344835</v>
      </c>
      <c r="P57" s="206">
        <v>0</v>
      </c>
      <c r="Q57" s="168">
        <v>0</v>
      </c>
      <c r="R57" s="168">
        <v>1132062.907759981</v>
      </c>
      <c r="S57" s="168">
        <v>1538562.0979076326</v>
      </c>
      <c r="T57" s="168">
        <v>238679.45430810339</v>
      </c>
      <c r="U57" s="321">
        <f t="shared" si="1"/>
        <v>2909304.4599757171</v>
      </c>
      <c r="V57" s="49"/>
      <c r="W57" s="49"/>
      <c r="X57" s="115"/>
      <c r="Y57" s="115"/>
      <c r="Z57" s="116"/>
    </row>
    <row r="58" spans="1:26" s="50" customFormat="1">
      <c r="A58" s="134">
        <v>169</v>
      </c>
      <c r="B58" s="130" t="s">
        <v>64</v>
      </c>
      <c r="C58" s="442">
        <v>5046</v>
      </c>
      <c r="D58" s="446">
        <v>0</v>
      </c>
      <c r="E58" s="454">
        <v>0</v>
      </c>
      <c r="F58" s="164">
        <v>0</v>
      </c>
      <c r="G58" s="453">
        <v>0</v>
      </c>
      <c r="H58" s="279">
        <v>1729</v>
      </c>
      <c r="I58" s="15">
        <v>2115</v>
      </c>
      <c r="J58" s="344">
        <v>0.81749408983451533</v>
      </c>
      <c r="K58" s="461">
        <v>0.81762406093338569</v>
      </c>
      <c r="L58" s="468">
        <v>0.42987315453373898</v>
      </c>
      <c r="M58" s="14">
        <f>Lisäosat[[#This Row],[HYTE-kerroin (sis. Kulttuurihyte)]]*Lisäosat[[#This Row],[Asukasmäärä 31.12.2021]]</f>
        <v>2169.1399377772468</v>
      </c>
      <c r="N58" s="461">
        <f>Lisäosat[[#This Row],[HYTE-kerroin (sis. Kulttuurihyte)]]/$N$7</f>
        <v>0.64485401549192012</v>
      </c>
      <c r="O58" s="473">
        <v>0</v>
      </c>
      <c r="P58" s="206">
        <v>0</v>
      </c>
      <c r="Q58" s="168">
        <v>0</v>
      </c>
      <c r="R58" s="168">
        <v>52891.871567043658</v>
      </c>
      <c r="S58" s="168">
        <v>61466.801211433405</v>
      </c>
      <c r="T58" s="168">
        <v>0</v>
      </c>
      <c r="U58" s="321">
        <f t="shared" si="1"/>
        <v>114358.67277847706</v>
      </c>
      <c r="V58" s="49"/>
      <c r="W58" s="49"/>
      <c r="X58" s="115"/>
      <c r="Y58" s="115"/>
      <c r="Z58" s="116"/>
    </row>
    <row r="59" spans="1:26" s="50" customFormat="1">
      <c r="A59" s="134">
        <v>171</v>
      </c>
      <c r="B59" s="130" t="s">
        <v>65</v>
      </c>
      <c r="C59" s="442">
        <v>4624</v>
      </c>
      <c r="D59" s="446">
        <v>9.4850000000000004E-2</v>
      </c>
      <c r="E59" s="454">
        <v>0</v>
      </c>
      <c r="F59" s="164">
        <v>0</v>
      </c>
      <c r="G59" s="453">
        <v>0</v>
      </c>
      <c r="H59" s="279">
        <v>1364</v>
      </c>
      <c r="I59" s="15">
        <v>1791</v>
      </c>
      <c r="J59" s="344">
        <v>0.76158570630932443</v>
      </c>
      <c r="K59" s="461">
        <v>0.76170678869066988</v>
      </c>
      <c r="L59" s="468">
        <v>0.69044877397163995</v>
      </c>
      <c r="M59" s="14">
        <f>Lisäosat[[#This Row],[HYTE-kerroin (sis. Kulttuurihyte)]]*Lisäosat[[#This Row],[Asukasmäärä 31.12.2021]]</f>
        <v>3192.6351308448629</v>
      </c>
      <c r="N59" s="461">
        <f>Lisäosat[[#This Row],[HYTE-kerroin (sis. Kulttuurihyte)]]/$N$7</f>
        <v>1.035744288033088</v>
      </c>
      <c r="O59" s="473">
        <v>0</v>
      </c>
      <c r="P59" s="206">
        <v>26859.031136000001</v>
      </c>
      <c r="Q59" s="168">
        <v>0</v>
      </c>
      <c r="R59" s="168">
        <v>45153.734687410528</v>
      </c>
      <c r="S59" s="168">
        <v>90469.529194769828</v>
      </c>
      <c r="T59" s="168">
        <v>0</v>
      </c>
      <c r="U59" s="321">
        <f t="shared" si="1"/>
        <v>162482.29501818036</v>
      </c>
      <c r="V59" s="49"/>
      <c r="W59" s="49"/>
      <c r="X59" s="115"/>
      <c r="Y59" s="115"/>
      <c r="Z59" s="116"/>
    </row>
    <row r="60" spans="1:26" s="50" customFormat="1">
      <c r="A60" s="134">
        <v>172</v>
      </c>
      <c r="B60" s="130" t="s">
        <v>66</v>
      </c>
      <c r="C60" s="442">
        <v>4263</v>
      </c>
      <c r="D60" s="446">
        <v>1.4112166666666668</v>
      </c>
      <c r="E60" s="454">
        <v>0</v>
      </c>
      <c r="F60" s="164">
        <v>0</v>
      </c>
      <c r="G60" s="453">
        <v>0</v>
      </c>
      <c r="H60" s="279">
        <v>1340</v>
      </c>
      <c r="I60" s="15">
        <v>1432</v>
      </c>
      <c r="J60" s="344">
        <v>0.93575418994413406</v>
      </c>
      <c r="K60" s="461">
        <v>0.93590296288555586</v>
      </c>
      <c r="L60" s="468">
        <v>0.50411437548931404</v>
      </c>
      <c r="M60" s="14">
        <f>Lisäosat[[#This Row],[HYTE-kerroin (sis. Kulttuurihyte)]]*Lisäosat[[#This Row],[Asukasmäärä 31.12.2021]]</f>
        <v>2149.0395827109455</v>
      </c>
      <c r="N60" s="461">
        <f>Lisäosat[[#This Row],[HYTE-kerroin (sis. Kulttuurihyte)]]/$N$7</f>
        <v>0.75622349493790386</v>
      </c>
      <c r="O60" s="473">
        <v>0</v>
      </c>
      <c r="P60" s="206">
        <v>552631.28946900007</v>
      </c>
      <c r="Q60" s="168">
        <v>0</v>
      </c>
      <c r="R60" s="168">
        <v>51148.650520614021</v>
      </c>
      <c r="S60" s="168">
        <v>60897.218536004177</v>
      </c>
      <c r="T60" s="168">
        <v>0</v>
      </c>
      <c r="U60" s="321">
        <f t="shared" si="1"/>
        <v>664677.15852561826</v>
      </c>
      <c r="V60" s="49"/>
      <c r="W60" s="49"/>
      <c r="X60" s="115"/>
      <c r="Y60" s="115"/>
      <c r="Z60" s="116"/>
    </row>
    <row r="61" spans="1:26" s="50" customFormat="1">
      <c r="A61" s="134">
        <v>176</v>
      </c>
      <c r="B61" s="130" t="s">
        <v>67</v>
      </c>
      <c r="C61" s="442">
        <v>4444</v>
      </c>
      <c r="D61" s="446">
        <v>1.5198833333333333</v>
      </c>
      <c r="E61" s="454">
        <v>0</v>
      </c>
      <c r="F61" s="164">
        <v>0</v>
      </c>
      <c r="G61" s="453">
        <v>0</v>
      </c>
      <c r="H61" s="279">
        <v>1322</v>
      </c>
      <c r="I61" s="15">
        <v>1383</v>
      </c>
      <c r="J61" s="344">
        <v>0.95589298626174979</v>
      </c>
      <c r="K61" s="461">
        <v>0.95604496101407133</v>
      </c>
      <c r="L61" s="468">
        <v>0.58356488005735696</v>
      </c>
      <c r="M61" s="14">
        <f>Lisäosat[[#This Row],[HYTE-kerroin (sis. Kulttuurihyte)]]*Lisäosat[[#This Row],[Asukasmäärä 31.12.2021]]</f>
        <v>2593.3623269748941</v>
      </c>
      <c r="N61" s="461">
        <f>Lisäosat[[#This Row],[HYTE-kerroin (sis. Kulttuurihyte)]]/$N$7</f>
        <v>0.87540743644067687</v>
      </c>
      <c r="O61" s="473">
        <v>0</v>
      </c>
      <c r="P61" s="206">
        <v>1240911.3009039999</v>
      </c>
      <c r="Q61" s="168">
        <v>0</v>
      </c>
      <c r="R61" s="168">
        <v>54467.870002490556</v>
      </c>
      <c r="S61" s="168">
        <v>73487.96813207533</v>
      </c>
      <c r="T61" s="168">
        <v>0</v>
      </c>
      <c r="U61" s="321">
        <f t="shared" si="1"/>
        <v>1368867.1390385658</v>
      </c>
      <c r="V61" s="49"/>
      <c r="W61" s="49"/>
      <c r="X61" s="115"/>
      <c r="Y61" s="115"/>
      <c r="Z61" s="116"/>
    </row>
    <row r="62" spans="1:26" s="50" customFormat="1">
      <c r="A62" s="134">
        <v>177</v>
      </c>
      <c r="B62" s="130" t="s">
        <v>68</v>
      </c>
      <c r="C62" s="442">
        <v>1786</v>
      </c>
      <c r="D62" s="446">
        <v>0.62613333333333332</v>
      </c>
      <c r="E62" s="454">
        <v>0</v>
      </c>
      <c r="F62" s="164">
        <v>0</v>
      </c>
      <c r="G62" s="453">
        <v>0</v>
      </c>
      <c r="H62" s="279">
        <v>636</v>
      </c>
      <c r="I62" s="15">
        <v>682</v>
      </c>
      <c r="J62" s="344">
        <v>0.93255131964809379</v>
      </c>
      <c r="K62" s="461">
        <v>0.9326995833741254</v>
      </c>
      <c r="L62" s="468">
        <v>0.68080623264347795</v>
      </c>
      <c r="M62" s="14">
        <f>Lisäosat[[#This Row],[HYTE-kerroin (sis. Kulttuurihyte)]]*Lisäosat[[#This Row],[Asukasmäärä 31.12.2021]]</f>
        <v>1215.9199315012515</v>
      </c>
      <c r="N62" s="461">
        <f>Lisäosat[[#This Row],[HYTE-kerroin (sis. Kulttuurihyte)]]/$N$7</f>
        <v>1.0212794827075347</v>
      </c>
      <c r="O62" s="473">
        <v>0</v>
      </c>
      <c r="P62" s="206">
        <v>68483.10792533333</v>
      </c>
      <c r="Q62" s="168">
        <v>0</v>
      </c>
      <c r="R62" s="168">
        <v>21355.574664717333</v>
      </c>
      <c r="S62" s="168">
        <v>34455.457399024759</v>
      </c>
      <c r="T62" s="168">
        <v>0</v>
      </c>
      <c r="U62" s="321">
        <f t="shared" si="1"/>
        <v>124294.13998907543</v>
      </c>
      <c r="V62" s="49"/>
      <c r="W62" s="49"/>
      <c r="X62" s="115"/>
      <c r="Y62" s="115"/>
      <c r="Z62" s="116"/>
    </row>
    <row r="63" spans="1:26" s="50" customFormat="1">
      <c r="A63" s="134">
        <v>178</v>
      </c>
      <c r="B63" s="130" t="s">
        <v>69</v>
      </c>
      <c r="C63" s="442">
        <v>5887</v>
      </c>
      <c r="D63" s="446">
        <v>0.82289999999999996</v>
      </c>
      <c r="E63" s="454">
        <v>0</v>
      </c>
      <c r="F63" s="164">
        <v>0</v>
      </c>
      <c r="G63" s="453">
        <v>0</v>
      </c>
      <c r="H63" s="279">
        <v>1817</v>
      </c>
      <c r="I63" s="15">
        <v>2132</v>
      </c>
      <c r="J63" s="344">
        <v>0.85225140712945591</v>
      </c>
      <c r="K63" s="461">
        <v>0.85238690419698926</v>
      </c>
      <c r="L63" s="468">
        <v>0.67875801282512105</v>
      </c>
      <c r="M63" s="14">
        <f>Lisäosat[[#This Row],[HYTE-kerroin (sis. Kulttuurihyte)]]*Lisäosat[[#This Row],[Asukasmäärä 31.12.2021]]</f>
        <v>3995.8484215014878</v>
      </c>
      <c r="N63" s="461">
        <f>Lisäosat[[#This Row],[HYTE-kerroin (sis. Kulttuurihyte)]]/$N$7</f>
        <v>1.0182069419811659</v>
      </c>
      <c r="O63" s="473">
        <v>0</v>
      </c>
      <c r="P63" s="206">
        <v>296671.80925200001</v>
      </c>
      <c r="Q63" s="168">
        <v>0</v>
      </c>
      <c r="R63" s="168">
        <v>64330.781858198403</v>
      </c>
      <c r="S63" s="168">
        <v>113230.14081200061</v>
      </c>
      <c r="T63" s="168">
        <v>0</v>
      </c>
      <c r="U63" s="321">
        <f t="shared" si="1"/>
        <v>474232.73192219902</v>
      </c>
      <c r="V63" s="49"/>
      <c r="W63" s="49"/>
      <c r="X63" s="115"/>
      <c r="Y63" s="115"/>
      <c r="Z63" s="116"/>
    </row>
    <row r="64" spans="1:26" s="50" customFormat="1">
      <c r="A64" s="134">
        <v>179</v>
      </c>
      <c r="B64" s="130" t="s">
        <v>70</v>
      </c>
      <c r="C64" s="442">
        <v>144473</v>
      </c>
      <c r="D64" s="446">
        <v>0</v>
      </c>
      <c r="E64" s="454">
        <v>0</v>
      </c>
      <c r="F64" s="164">
        <v>16</v>
      </c>
      <c r="G64" s="453">
        <v>1.1074733687263365E-4</v>
      </c>
      <c r="H64" s="279">
        <v>62971</v>
      </c>
      <c r="I64" s="15">
        <v>58657</v>
      </c>
      <c r="J64" s="344">
        <v>1.0735462093185808</v>
      </c>
      <c r="K64" s="461">
        <v>1.0737168894277684</v>
      </c>
      <c r="L64" s="468">
        <v>0.74748454220788396</v>
      </c>
      <c r="M64" s="14">
        <f>Lisäosat[[#This Row],[HYTE-kerroin (sis. Kulttuurihyte)]]*Lisäosat[[#This Row],[Asukasmäärä 31.12.2021]]</f>
        <v>107991.33426639962</v>
      </c>
      <c r="N64" s="461">
        <f>Lisäosat[[#This Row],[HYTE-kerroin (sis. Kulttuurihyte)]]/$N$7</f>
        <v>1.121303815968024</v>
      </c>
      <c r="O64" s="473">
        <v>0.74180628624741873</v>
      </c>
      <c r="P64" s="206">
        <v>0</v>
      </c>
      <c r="Q64" s="168">
        <v>0</v>
      </c>
      <c r="R64" s="168">
        <v>1988678.1441319401</v>
      </c>
      <c r="S64" s="168">
        <v>3060144.60400014</v>
      </c>
      <c r="T64" s="168">
        <v>1073853.2155220937</v>
      </c>
      <c r="U64" s="321">
        <f t="shared" si="1"/>
        <v>6122675.9636541735</v>
      </c>
      <c r="V64" s="49"/>
      <c r="W64" s="49"/>
      <c r="X64" s="115"/>
      <c r="Y64" s="115"/>
      <c r="Z64" s="116"/>
    </row>
    <row r="65" spans="1:26" s="50" customFormat="1">
      <c r="A65" s="134">
        <v>181</v>
      </c>
      <c r="B65" s="130" t="s">
        <v>71</v>
      </c>
      <c r="C65" s="442">
        <v>1685</v>
      </c>
      <c r="D65" s="446">
        <v>0.38423333333333332</v>
      </c>
      <c r="E65" s="454">
        <v>0</v>
      </c>
      <c r="F65" s="164">
        <v>0</v>
      </c>
      <c r="G65" s="453">
        <v>0</v>
      </c>
      <c r="H65" s="279">
        <v>413</v>
      </c>
      <c r="I65" s="15">
        <v>631</v>
      </c>
      <c r="J65" s="344">
        <v>0.65451664025356582</v>
      </c>
      <c r="K65" s="461">
        <v>0.65462070002356354</v>
      </c>
      <c r="L65" s="468">
        <v>0.457054701420604</v>
      </c>
      <c r="M65" s="14">
        <f>Lisäosat[[#This Row],[HYTE-kerroin (sis. Kulttuurihyte)]]*Lisäosat[[#This Row],[Asukasmäärä 31.12.2021]]</f>
        <v>770.13717189371778</v>
      </c>
      <c r="N65" s="461">
        <f>Lisäosat[[#This Row],[HYTE-kerroin (sis. Kulttuurihyte)]]/$N$7</f>
        <v>0.68562913594876429</v>
      </c>
      <c r="O65" s="473">
        <v>0</v>
      </c>
      <c r="P65" s="206">
        <v>39648.807126666667</v>
      </c>
      <c r="Q65" s="168">
        <v>0</v>
      </c>
      <c r="R65" s="168">
        <v>14140.919975699013</v>
      </c>
      <c r="S65" s="168">
        <v>21823.335427051585</v>
      </c>
      <c r="T65" s="168">
        <v>0</v>
      </c>
      <c r="U65" s="321">
        <f t="shared" si="1"/>
        <v>75613.062529417264</v>
      </c>
      <c r="V65" s="49"/>
      <c r="W65" s="49"/>
      <c r="X65" s="115"/>
      <c r="Y65" s="115"/>
      <c r="Z65" s="116"/>
    </row>
    <row r="66" spans="1:26" s="50" customFormat="1">
      <c r="A66" s="134">
        <v>182</v>
      </c>
      <c r="B66" s="130" t="s">
        <v>72</v>
      </c>
      <c r="C66" s="442">
        <v>19767</v>
      </c>
      <c r="D66" s="446">
        <v>0.24018333333333333</v>
      </c>
      <c r="E66" s="454">
        <v>0</v>
      </c>
      <c r="F66" s="164">
        <v>1</v>
      </c>
      <c r="G66" s="453">
        <v>5.0589366115242574E-5</v>
      </c>
      <c r="H66" s="279">
        <v>7146</v>
      </c>
      <c r="I66" s="15">
        <v>7161</v>
      </c>
      <c r="J66" s="344">
        <v>0.9979053204859657</v>
      </c>
      <c r="K66" s="461">
        <v>0.99806397466180008</v>
      </c>
      <c r="L66" s="468">
        <v>0.66988834223753702</v>
      </c>
      <c r="M66" s="14">
        <f>Lisäosat[[#This Row],[HYTE-kerroin (sis. Kulttuurihyte)]]*Lisäosat[[#This Row],[Asukasmäärä 31.12.2021]]</f>
        <v>13241.682861009394</v>
      </c>
      <c r="N66" s="461">
        <f>Lisäosat[[#This Row],[HYTE-kerroin (sis. Kulttuurihyte)]]/$N$7</f>
        <v>1.004901522384313</v>
      </c>
      <c r="O66" s="473">
        <v>0</v>
      </c>
      <c r="P66" s="206">
        <v>290749.38989799999</v>
      </c>
      <c r="Q66" s="168">
        <v>0</v>
      </c>
      <c r="R66" s="168">
        <v>252922.32612713226</v>
      </c>
      <c r="S66" s="168">
        <v>375228.8517432168</v>
      </c>
      <c r="T66" s="168">
        <v>0</v>
      </c>
      <c r="U66" s="321">
        <f t="shared" si="1"/>
        <v>918900.56776834908</v>
      </c>
      <c r="V66" s="49"/>
      <c r="W66" s="49"/>
      <c r="X66" s="115"/>
      <c r="Y66" s="115"/>
      <c r="Z66" s="116"/>
    </row>
    <row r="67" spans="1:26" s="50" customFormat="1">
      <c r="A67" s="134">
        <v>186</v>
      </c>
      <c r="B67" s="130" t="s">
        <v>73</v>
      </c>
      <c r="C67" s="442">
        <v>45226</v>
      </c>
      <c r="D67" s="446">
        <v>0</v>
      </c>
      <c r="E67" s="454">
        <v>0</v>
      </c>
      <c r="F67" s="164">
        <v>3</v>
      </c>
      <c r="G67" s="453">
        <v>6.6333524963516562E-5</v>
      </c>
      <c r="H67" s="279">
        <v>13183</v>
      </c>
      <c r="I67" s="15">
        <v>20302</v>
      </c>
      <c r="J67" s="344">
        <v>0.64934489212885427</v>
      </c>
      <c r="K67" s="461">
        <v>0.64944812965708265</v>
      </c>
      <c r="L67" s="468">
        <v>0.66715845653700101</v>
      </c>
      <c r="M67" s="14">
        <f>Lisäosat[[#This Row],[HYTE-kerroin (sis. Kulttuurihyte)]]*Lisäosat[[#This Row],[Asukasmäärä 31.12.2021]]</f>
        <v>30172.908355342406</v>
      </c>
      <c r="N67" s="461">
        <f>Lisäosat[[#This Row],[HYTE-kerroin (sis. Kulttuurihyte)]]/$N$7</f>
        <v>1.0008064126123757</v>
      </c>
      <c r="O67" s="473">
        <v>1.3766051446409522</v>
      </c>
      <c r="P67" s="206">
        <v>0</v>
      </c>
      <c r="Q67" s="168">
        <v>0</v>
      </c>
      <c r="R67" s="168">
        <v>376548.28505418904</v>
      </c>
      <c r="S67" s="168">
        <v>855008.07372949005</v>
      </c>
      <c r="T67" s="168">
        <v>623828.6096007477</v>
      </c>
      <c r="U67" s="321">
        <f t="shared" si="1"/>
        <v>1855384.9683844268</v>
      </c>
      <c r="V67" s="49"/>
      <c r="W67" s="49"/>
      <c r="X67" s="115"/>
      <c r="Y67" s="115"/>
      <c r="Z67" s="116"/>
    </row>
    <row r="68" spans="1:26" s="50" customFormat="1">
      <c r="A68" s="134">
        <v>202</v>
      </c>
      <c r="B68" s="130" t="s">
        <v>74</v>
      </c>
      <c r="C68" s="442">
        <v>35497</v>
      </c>
      <c r="D68" s="446">
        <v>0</v>
      </c>
      <c r="E68" s="454">
        <v>0</v>
      </c>
      <c r="F68" s="164">
        <v>0</v>
      </c>
      <c r="G68" s="453">
        <v>0</v>
      </c>
      <c r="H68" s="279">
        <v>9809</v>
      </c>
      <c r="I68" s="15">
        <v>15225</v>
      </c>
      <c r="J68" s="344">
        <v>0.6442692939244663</v>
      </c>
      <c r="K68" s="461">
        <v>0.64437172449753233</v>
      </c>
      <c r="L68" s="468">
        <v>0.65642150694411106</v>
      </c>
      <c r="M68" s="14">
        <f>Lisäosat[[#This Row],[HYTE-kerroin (sis. Kulttuurihyte)]]*Lisäosat[[#This Row],[Asukasmäärä 31.12.2021]]</f>
        <v>23300.994231995111</v>
      </c>
      <c r="N68" s="461">
        <f>Lisäosat[[#This Row],[HYTE-kerroin (sis. Kulttuurihyte)]]/$N$7</f>
        <v>0.98469988214847815</v>
      </c>
      <c r="O68" s="473">
        <v>1.9922993252993404</v>
      </c>
      <c r="P68" s="206">
        <v>0</v>
      </c>
      <c r="Q68" s="168">
        <v>0</v>
      </c>
      <c r="R68" s="168">
        <v>293235.23299954779</v>
      </c>
      <c r="S68" s="168">
        <v>660279.01452703739</v>
      </c>
      <c r="T68" s="168">
        <v>708620.90448450984</v>
      </c>
      <c r="U68" s="321">
        <f t="shared" si="1"/>
        <v>1662135.1520110951</v>
      </c>
      <c r="V68" s="49"/>
      <c r="W68" s="49"/>
      <c r="X68" s="115"/>
      <c r="Y68" s="115"/>
      <c r="Z68" s="116"/>
    </row>
    <row r="69" spans="1:26" s="50" customFormat="1">
      <c r="A69" s="134">
        <v>204</v>
      </c>
      <c r="B69" s="130" t="s">
        <v>75</v>
      </c>
      <c r="C69" s="442">
        <v>2778</v>
      </c>
      <c r="D69" s="446">
        <v>1.1962833333333334</v>
      </c>
      <c r="E69" s="454">
        <v>0</v>
      </c>
      <c r="F69" s="164">
        <v>0</v>
      </c>
      <c r="G69" s="453">
        <v>0</v>
      </c>
      <c r="H69" s="279">
        <v>775</v>
      </c>
      <c r="I69" s="15">
        <v>880</v>
      </c>
      <c r="J69" s="344">
        <v>0.88068181818181823</v>
      </c>
      <c r="K69" s="461">
        <v>0.88082183532088698</v>
      </c>
      <c r="L69" s="468">
        <v>0.32576713521114598</v>
      </c>
      <c r="M69" s="14">
        <f>Lisäosat[[#This Row],[HYTE-kerroin (sis. Kulttuurihyte)]]*Lisäosat[[#This Row],[Asukasmäärä 31.12.2021]]</f>
        <v>904.98110161656348</v>
      </c>
      <c r="N69" s="461">
        <f>Lisäosat[[#This Row],[HYTE-kerroin (sis. Kulttuurihyte)]]/$N$7</f>
        <v>0.4886842619517871</v>
      </c>
      <c r="O69" s="473">
        <v>0</v>
      </c>
      <c r="P69" s="206">
        <v>305276.05068600003</v>
      </c>
      <c r="Q69" s="168">
        <v>0</v>
      </c>
      <c r="R69" s="168">
        <v>31369.553610244657</v>
      </c>
      <c r="S69" s="168">
        <v>25644.400577572003</v>
      </c>
      <c r="T69" s="168">
        <v>0</v>
      </c>
      <c r="U69" s="321">
        <f t="shared" si="1"/>
        <v>362290.00487381668</v>
      </c>
      <c r="V69" s="49"/>
      <c r="W69" s="49"/>
      <c r="X69" s="115"/>
      <c r="Y69" s="115"/>
      <c r="Z69" s="116"/>
    </row>
    <row r="70" spans="1:26" s="50" customFormat="1">
      <c r="A70" s="134">
        <v>205</v>
      </c>
      <c r="B70" s="130" t="s">
        <v>76</v>
      </c>
      <c r="C70" s="442">
        <v>36493</v>
      </c>
      <c r="D70" s="446">
        <v>0.18211666666666668</v>
      </c>
      <c r="E70" s="454">
        <v>0</v>
      </c>
      <c r="F70" s="164">
        <v>2</v>
      </c>
      <c r="G70" s="453">
        <v>5.4805031101855149E-5</v>
      </c>
      <c r="H70" s="279">
        <v>15378</v>
      </c>
      <c r="I70" s="15">
        <v>14693</v>
      </c>
      <c r="J70" s="344">
        <v>1.0466208398557135</v>
      </c>
      <c r="K70" s="461">
        <v>1.0467872391757187</v>
      </c>
      <c r="L70" s="468">
        <v>0.670357155070191</v>
      </c>
      <c r="M70" s="14">
        <f>Lisäosat[[#This Row],[HYTE-kerroin (sis. Kulttuurihyte)]]*Lisäosat[[#This Row],[Asukasmäärä 31.12.2021]]</f>
        <v>24463.343659976479</v>
      </c>
      <c r="N70" s="461">
        <f>Lisäosat[[#This Row],[HYTE-kerroin (sis. Kulttuurihyte)]]/$N$7</f>
        <v>1.0056047899283842</v>
      </c>
      <c r="O70" s="473">
        <v>0</v>
      </c>
      <c r="P70" s="206">
        <v>407000.0305606667</v>
      </c>
      <c r="Q70" s="168">
        <v>0</v>
      </c>
      <c r="R70" s="168">
        <v>489729.21414065041</v>
      </c>
      <c r="S70" s="168">
        <v>693216.44746239984</v>
      </c>
      <c r="T70" s="168">
        <v>0</v>
      </c>
      <c r="U70" s="321">
        <f t="shared" si="1"/>
        <v>1589945.692163717</v>
      </c>
      <c r="V70" s="49"/>
      <c r="W70" s="49"/>
      <c r="X70" s="115"/>
      <c r="Y70" s="115"/>
      <c r="Z70" s="116"/>
    </row>
    <row r="71" spans="1:26" s="50" customFormat="1">
      <c r="A71" s="134">
        <v>208</v>
      </c>
      <c r="B71" s="130" t="s">
        <v>77</v>
      </c>
      <c r="C71" s="442">
        <v>12412</v>
      </c>
      <c r="D71" s="446">
        <v>0.45220000000000005</v>
      </c>
      <c r="E71" s="454">
        <v>0</v>
      </c>
      <c r="F71" s="164">
        <v>2</v>
      </c>
      <c r="G71" s="453">
        <v>1.6113438607798906E-4</v>
      </c>
      <c r="H71" s="279">
        <v>4389</v>
      </c>
      <c r="I71" s="15">
        <v>4843</v>
      </c>
      <c r="J71" s="344">
        <v>0.90625645261201737</v>
      </c>
      <c r="K71" s="461">
        <v>0.9064005357906838</v>
      </c>
      <c r="L71" s="468">
        <v>0.69232374369902205</v>
      </c>
      <c r="M71" s="14">
        <f>Lisäosat[[#This Row],[HYTE-kerroin (sis. Kulttuurihyte)]]*Lisäosat[[#This Row],[Asukasmäärä 31.12.2021]]</f>
        <v>8593.122306792262</v>
      </c>
      <c r="N71" s="461">
        <f>Lisäosat[[#This Row],[HYTE-kerroin (sis. Kulttuurihyte)]]/$N$7</f>
        <v>1.0385569357755124</v>
      </c>
      <c r="O71" s="473">
        <v>6.7323187607500515E-2</v>
      </c>
      <c r="P71" s="206">
        <v>343722.13993600005</v>
      </c>
      <c r="Q71" s="168">
        <v>0</v>
      </c>
      <c r="R71" s="168">
        <v>144228.12103199947</v>
      </c>
      <c r="S71" s="168">
        <v>243502.84249451451</v>
      </c>
      <c r="T71" s="168">
        <v>8372.8663539346489</v>
      </c>
      <c r="U71" s="321">
        <f t="shared" si="1"/>
        <v>739825.96981644863</v>
      </c>
      <c r="V71" s="49"/>
      <c r="W71" s="49"/>
      <c r="X71" s="115"/>
      <c r="Y71" s="115"/>
      <c r="Z71" s="116"/>
    </row>
    <row r="72" spans="1:26" s="50" customFormat="1">
      <c r="A72" s="134">
        <v>211</v>
      </c>
      <c r="B72" s="130" t="s">
        <v>78</v>
      </c>
      <c r="C72" s="442">
        <v>32622</v>
      </c>
      <c r="D72" s="446">
        <v>0</v>
      </c>
      <c r="E72" s="454">
        <v>0</v>
      </c>
      <c r="F72" s="164">
        <v>1</v>
      </c>
      <c r="G72" s="453">
        <v>3.0654159769480721E-5</v>
      </c>
      <c r="H72" s="279">
        <v>8658</v>
      </c>
      <c r="I72" s="15">
        <v>13953</v>
      </c>
      <c r="J72" s="344">
        <v>0.62051171791012683</v>
      </c>
      <c r="K72" s="461">
        <v>0.62061037133263053</v>
      </c>
      <c r="L72" s="468">
        <v>0.63928967341106802</v>
      </c>
      <c r="M72" s="14">
        <f>Lisäosat[[#This Row],[HYTE-kerroin (sis. Kulttuurihyte)]]*Lisäosat[[#This Row],[Asukasmäärä 31.12.2021]]</f>
        <v>20854.907726015859</v>
      </c>
      <c r="N72" s="461">
        <f>Lisäosat[[#This Row],[HYTE-kerroin (sis. Kulttuurihyte)]]/$N$7</f>
        <v>0.95900036700079561</v>
      </c>
      <c r="O72" s="473">
        <v>0.9861319497394142</v>
      </c>
      <c r="P72" s="206">
        <v>0</v>
      </c>
      <c r="Q72" s="168">
        <v>0</v>
      </c>
      <c r="R72" s="168">
        <v>259547.97066091961</v>
      </c>
      <c r="S72" s="168">
        <v>590964.39337674621</v>
      </c>
      <c r="T72" s="168">
        <v>322339.35657327971</v>
      </c>
      <c r="U72" s="321">
        <f t="shared" si="1"/>
        <v>1172851.7206109455</v>
      </c>
      <c r="V72" s="49"/>
      <c r="W72" s="49"/>
      <c r="X72" s="115"/>
      <c r="Y72" s="115"/>
      <c r="Z72" s="116"/>
    </row>
    <row r="73" spans="1:26" s="50" customFormat="1">
      <c r="A73" s="134">
        <v>213</v>
      </c>
      <c r="B73" s="130" t="s">
        <v>79</v>
      </c>
      <c r="C73" s="442">
        <v>5230</v>
      </c>
      <c r="D73" s="446">
        <v>1.0241166666666668</v>
      </c>
      <c r="E73" s="454">
        <v>0</v>
      </c>
      <c r="F73" s="164">
        <v>0</v>
      </c>
      <c r="G73" s="453">
        <v>0</v>
      </c>
      <c r="H73" s="279">
        <v>1550</v>
      </c>
      <c r="I73" s="15">
        <v>1821</v>
      </c>
      <c r="J73" s="344">
        <v>0.85118066996155961</v>
      </c>
      <c r="K73" s="461">
        <v>0.85131599679558545</v>
      </c>
      <c r="L73" s="468">
        <v>0.50930144881197703</v>
      </c>
      <c r="M73" s="14">
        <f>Lisäosat[[#This Row],[HYTE-kerroin (sis. Kulttuurihyte)]]*Lisäosat[[#This Row],[Asukasmäärä 31.12.2021]]</f>
        <v>2663.64657728664</v>
      </c>
      <c r="N73" s="461">
        <f>Lisäosat[[#This Row],[HYTE-kerroin (sis. Kulttuurihyte)]]/$N$7</f>
        <v>0.76400463927197682</v>
      </c>
      <c r="O73" s="473">
        <v>0</v>
      </c>
      <c r="P73" s="206">
        <v>492014.11711000011</v>
      </c>
      <c r="Q73" s="168">
        <v>0</v>
      </c>
      <c r="R73" s="168">
        <v>57079.545742748494</v>
      </c>
      <c r="S73" s="168">
        <v>75479.609135483173</v>
      </c>
      <c r="T73" s="168">
        <v>0</v>
      </c>
      <c r="U73" s="321">
        <f t="shared" ref="U73:U136" si="2">SUM(P73:T73)</f>
        <v>624573.27198823181</v>
      </c>
      <c r="V73" s="49"/>
      <c r="W73" s="49"/>
      <c r="X73" s="115"/>
      <c r="Y73" s="115"/>
      <c r="Z73" s="116"/>
    </row>
    <row r="74" spans="1:26" s="50" customFormat="1">
      <c r="A74" s="134">
        <v>214</v>
      </c>
      <c r="B74" s="130" t="s">
        <v>80</v>
      </c>
      <c r="C74" s="442">
        <v>12662</v>
      </c>
      <c r="D74" s="446">
        <v>0.30081666666666668</v>
      </c>
      <c r="E74" s="454">
        <v>0</v>
      </c>
      <c r="F74" s="164">
        <v>0</v>
      </c>
      <c r="G74" s="453">
        <v>0</v>
      </c>
      <c r="H74" s="279">
        <v>5251</v>
      </c>
      <c r="I74" s="15">
        <v>4773</v>
      </c>
      <c r="J74" s="344">
        <v>1.1001466582861932</v>
      </c>
      <c r="K74" s="461">
        <v>1.1003215675263627</v>
      </c>
      <c r="L74" s="468">
        <v>0.61953302412813005</v>
      </c>
      <c r="M74" s="14">
        <f>Lisäosat[[#This Row],[HYTE-kerroin (sis. Kulttuurihyte)]]*Lisäosat[[#This Row],[Asukasmäärä 31.12.2021]]</f>
        <v>7844.5271515103823</v>
      </c>
      <c r="N74" s="461">
        <f>Lisäosat[[#This Row],[HYTE-kerroin (sis. Kulttuurihyte)]]/$N$7</f>
        <v>0.92936335783099366</v>
      </c>
      <c r="O74" s="473">
        <v>0</v>
      </c>
      <c r="P74" s="206">
        <v>233259.52438533335</v>
      </c>
      <c r="Q74" s="168">
        <v>0</v>
      </c>
      <c r="R74" s="168">
        <v>178611.72304040106</v>
      </c>
      <c r="S74" s="168">
        <v>222289.94202821061</v>
      </c>
      <c r="T74" s="168">
        <v>0</v>
      </c>
      <c r="U74" s="321">
        <f t="shared" si="2"/>
        <v>634161.18945394503</v>
      </c>
      <c r="V74" s="49"/>
      <c r="W74" s="49"/>
      <c r="X74" s="115"/>
      <c r="Y74" s="115"/>
      <c r="Z74" s="116"/>
    </row>
    <row r="75" spans="1:26" s="50" customFormat="1">
      <c r="A75" s="134">
        <v>216</v>
      </c>
      <c r="B75" s="130" t="s">
        <v>81</v>
      </c>
      <c r="C75" s="442">
        <v>1311</v>
      </c>
      <c r="D75" s="446">
        <v>1.5251000000000001</v>
      </c>
      <c r="E75" s="454">
        <v>0</v>
      </c>
      <c r="F75" s="164">
        <v>0</v>
      </c>
      <c r="G75" s="453">
        <v>0</v>
      </c>
      <c r="H75" s="279">
        <v>364</v>
      </c>
      <c r="I75" s="15">
        <v>414</v>
      </c>
      <c r="J75" s="344">
        <v>0.87922705314009664</v>
      </c>
      <c r="K75" s="461">
        <v>0.87936683899014034</v>
      </c>
      <c r="L75" s="468">
        <v>0.62918179111219696</v>
      </c>
      <c r="M75" s="14">
        <f>Lisäosat[[#This Row],[HYTE-kerroin (sis. Kulttuurihyte)]]*Lisäosat[[#This Row],[Asukasmäärä 31.12.2021]]</f>
        <v>824.85732814809023</v>
      </c>
      <c r="N75" s="461">
        <f>Lisäosat[[#This Row],[HYTE-kerroin (sis. Kulttuurihyte)]]/$N$7</f>
        <v>0.94383750228174479</v>
      </c>
      <c r="O75" s="473">
        <v>0</v>
      </c>
      <c r="P75" s="206">
        <v>367330.88869200007</v>
      </c>
      <c r="Q75" s="168">
        <v>0</v>
      </c>
      <c r="R75" s="168">
        <v>14779.536050244069</v>
      </c>
      <c r="S75" s="168">
        <v>23373.93753813193</v>
      </c>
      <c r="T75" s="168">
        <v>0</v>
      </c>
      <c r="U75" s="321">
        <f t="shared" si="2"/>
        <v>405484.36228037608</v>
      </c>
      <c r="V75" s="49"/>
      <c r="W75" s="49"/>
      <c r="X75" s="115"/>
      <c r="Y75" s="115"/>
      <c r="Z75" s="116"/>
    </row>
    <row r="76" spans="1:26" s="50" customFormat="1">
      <c r="A76" s="134">
        <v>217</v>
      </c>
      <c r="B76" s="130" t="s">
        <v>82</v>
      </c>
      <c r="C76" s="442">
        <v>5390</v>
      </c>
      <c r="D76" s="446">
        <v>0.19186666666666666</v>
      </c>
      <c r="E76" s="454">
        <v>0</v>
      </c>
      <c r="F76" s="164">
        <v>0</v>
      </c>
      <c r="G76" s="453">
        <v>0</v>
      </c>
      <c r="H76" s="279">
        <v>1980</v>
      </c>
      <c r="I76" s="15">
        <v>2172</v>
      </c>
      <c r="J76" s="344">
        <v>0.91160220994475138</v>
      </c>
      <c r="K76" s="461">
        <v>0.91174714303042437</v>
      </c>
      <c r="L76" s="468">
        <v>0.68080411624716097</v>
      </c>
      <c r="M76" s="14">
        <f>Lisäosat[[#This Row],[HYTE-kerroin (sis. Kulttuurihyte)]]*Lisäosat[[#This Row],[Asukasmäärä 31.12.2021]]</f>
        <v>3669.5341865721975</v>
      </c>
      <c r="N76" s="461">
        <f>Lisäosat[[#This Row],[HYTE-kerroin (sis. Kulttuurihyte)]]/$N$7</f>
        <v>1.0212763078950371</v>
      </c>
      <c r="O76" s="473">
        <v>0</v>
      </c>
      <c r="P76" s="206">
        <v>63332.04005333333</v>
      </c>
      <c r="Q76" s="168">
        <v>0</v>
      </c>
      <c r="R76" s="168">
        <v>63001.545233973724</v>
      </c>
      <c r="S76" s="168">
        <v>103983.39196857979</v>
      </c>
      <c r="T76" s="168">
        <v>0</v>
      </c>
      <c r="U76" s="321">
        <f t="shared" si="2"/>
        <v>230316.97725588683</v>
      </c>
      <c r="V76" s="49"/>
      <c r="W76" s="49"/>
      <c r="X76" s="115"/>
      <c r="Y76" s="115"/>
      <c r="Z76" s="116"/>
    </row>
    <row r="77" spans="1:26" s="50" customFormat="1">
      <c r="A77" s="134">
        <v>218</v>
      </c>
      <c r="B77" s="130" t="s">
        <v>83</v>
      </c>
      <c r="C77" s="442">
        <v>1192</v>
      </c>
      <c r="D77" s="446">
        <v>0.60636666666666672</v>
      </c>
      <c r="E77" s="454">
        <v>0</v>
      </c>
      <c r="F77" s="164">
        <v>0</v>
      </c>
      <c r="G77" s="453">
        <v>0</v>
      </c>
      <c r="H77" s="279">
        <v>366</v>
      </c>
      <c r="I77" s="15">
        <v>473</v>
      </c>
      <c r="J77" s="344">
        <v>0.77378435517970401</v>
      </c>
      <c r="K77" s="461">
        <v>0.77390737699011458</v>
      </c>
      <c r="L77" s="468">
        <v>0.53384875472846804</v>
      </c>
      <c r="M77" s="14">
        <f>Lisäosat[[#This Row],[HYTE-kerroin (sis. Kulttuurihyte)]]*Lisäosat[[#This Row],[Asukasmäärä 31.12.2021]]</f>
        <v>636.34771563633387</v>
      </c>
      <c r="N77" s="461">
        <f>Lisäosat[[#This Row],[HYTE-kerroin (sis. Kulttuurihyte)]]/$N$7</f>
        <v>0.80082812690503713</v>
      </c>
      <c r="O77" s="473">
        <v>0</v>
      </c>
      <c r="P77" s="206">
        <v>44263.60244266667</v>
      </c>
      <c r="Q77" s="168">
        <v>0</v>
      </c>
      <c r="R77" s="168">
        <v>11826.419147031816</v>
      </c>
      <c r="S77" s="168">
        <v>18032.150834145494</v>
      </c>
      <c r="T77" s="168">
        <v>0</v>
      </c>
      <c r="U77" s="321">
        <f t="shared" si="2"/>
        <v>74122.172423843978</v>
      </c>
      <c r="V77" s="49"/>
      <c r="W77" s="49"/>
      <c r="X77" s="115"/>
      <c r="Y77" s="115"/>
      <c r="Z77" s="116"/>
    </row>
    <row r="78" spans="1:26" s="50" customFormat="1">
      <c r="A78" s="134">
        <v>224</v>
      </c>
      <c r="B78" s="130" t="s">
        <v>84</v>
      </c>
      <c r="C78" s="442">
        <v>8717</v>
      </c>
      <c r="D78" s="446">
        <v>0</v>
      </c>
      <c r="E78" s="454">
        <v>0</v>
      </c>
      <c r="F78" s="164">
        <v>1</v>
      </c>
      <c r="G78" s="453">
        <v>1.1471836641046231E-4</v>
      </c>
      <c r="H78" s="279">
        <v>2637</v>
      </c>
      <c r="I78" s="15">
        <v>3438</v>
      </c>
      <c r="J78" s="344">
        <v>0.76701570680628273</v>
      </c>
      <c r="K78" s="461">
        <v>0.76713765248821986</v>
      </c>
      <c r="L78" s="468">
        <v>0.43667444436810099</v>
      </c>
      <c r="M78" s="14">
        <f>Lisäosat[[#This Row],[HYTE-kerroin (sis. Kulttuurihyte)]]*Lisäosat[[#This Row],[Asukasmäärä 31.12.2021]]</f>
        <v>3806.4911315567365</v>
      </c>
      <c r="N78" s="461">
        <f>Lisäosat[[#This Row],[HYTE-kerroin (sis. Kulttuurihyte)]]/$N$7</f>
        <v>0.65505665088321319</v>
      </c>
      <c r="O78" s="473">
        <v>0</v>
      </c>
      <c r="P78" s="206">
        <v>0</v>
      </c>
      <c r="Q78" s="168">
        <v>0</v>
      </c>
      <c r="R78" s="168">
        <v>85729.120912604398</v>
      </c>
      <c r="S78" s="168">
        <v>107864.33351839804</v>
      </c>
      <c r="T78" s="168">
        <v>0</v>
      </c>
      <c r="U78" s="321">
        <f t="shared" si="2"/>
        <v>193593.45443100244</v>
      </c>
      <c r="V78" s="49"/>
      <c r="W78" s="49"/>
      <c r="X78" s="115"/>
      <c r="Y78" s="115"/>
      <c r="Z78" s="116"/>
    </row>
    <row r="79" spans="1:26" s="50" customFormat="1">
      <c r="A79" s="134">
        <v>226</v>
      </c>
      <c r="B79" s="130" t="s">
        <v>85</v>
      </c>
      <c r="C79" s="442">
        <v>3774</v>
      </c>
      <c r="D79" s="446">
        <v>1.3321833333333335</v>
      </c>
      <c r="E79" s="454">
        <v>0</v>
      </c>
      <c r="F79" s="164">
        <v>0</v>
      </c>
      <c r="G79" s="453">
        <v>0</v>
      </c>
      <c r="H79" s="279">
        <v>1293</v>
      </c>
      <c r="I79" s="15">
        <v>1279</v>
      </c>
      <c r="J79" s="344">
        <v>1.0109460516028146</v>
      </c>
      <c r="K79" s="461">
        <v>1.0111067790880153</v>
      </c>
      <c r="L79" s="468">
        <v>0.61825704694323702</v>
      </c>
      <c r="M79" s="14">
        <f>Lisäosat[[#This Row],[HYTE-kerroin (sis. Kulttuurihyte)]]*Lisäosat[[#This Row],[Asukasmäärä 31.12.2021]]</f>
        <v>2333.3020951637764</v>
      </c>
      <c r="N79" s="461">
        <f>Lisäosat[[#This Row],[HYTE-kerroin (sis. Kulttuurihyte)]]/$N$7</f>
        <v>0.9274492606079493</v>
      </c>
      <c r="O79" s="473">
        <v>0</v>
      </c>
      <c r="P79" s="206">
        <v>461840.83841400011</v>
      </c>
      <c r="Q79" s="168">
        <v>0</v>
      </c>
      <c r="R79" s="168">
        <v>48920.055738446135</v>
      </c>
      <c r="S79" s="168">
        <v>66118.655395104826</v>
      </c>
      <c r="T79" s="168">
        <v>0</v>
      </c>
      <c r="U79" s="321">
        <f t="shared" si="2"/>
        <v>576879.54954755108</v>
      </c>
      <c r="V79" s="49"/>
      <c r="W79" s="49"/>
      <c r="X79" s="115"/>
      <c r="Y79" s="115"/>
      <c r="Z79" s="116"/>
    </row>
    <row r="80" spans="1:26" s="50" customFormat="1">
      <c r="A80" s="134">
        <v>230</v>
      </c>
      <c r="B80" s="130" t="s">
        <v>86</v>
      </c>
      <c r="C80" s="442">
        <v>2290</v>
      </c>
      <c r="D80" s="446">
        <v>1.0844166666666666</v>
      </c>
      <c r="E80" s="454">
        <v>0</v>
      </c>
      <c r="F80" s="164">
        <v>0</v>
      </c>
      <c r="G80" s="453">
        <v>0</v>
      </c>
      <c r="H80" s="279">
        <v>694</v>
      </c>
      <c r="I80" s="15">
        <v>849</v>
      </c>
      <c r="J80" s="344">
        <v>0.81743227326266199</v>
      </c>
      <c r="K80" s="461">
        <v>0.81756223453348853</v>
      </c>
      <c r="L80" s="468">
        <v>0.67145158551496997</v>
      </c>
      <c r="M80" s="14">
        <f>Lisäosat[[#This Row],[HYTE-kerroin (sis. Kulttuurihyte)]]*Lisäosat[[#This Row],[Asukasmäärä 31.12.2021]]</f>
        <v>1537.6241308292813</v>
      </c>
      <c r="N80" s="461">
        <f>Lisäosat[[#This Row],[HYTE-kerroin (sis. Kulttuurihyte)]]/$N$7</f>
        <v>1.0072465483390898</v>
      </c>
      <c r="O80" s="473">
        <v>0</v>
      </c>
      <c r="P80" s="206">
        <v>228117.23934999999</v>
      </c>
      <c r="Q80" s="168">
        <v>0</v>
      </c>
      <c r="R80" s="168">
        <v>24001.82856898725</v>
      </c>
      <c r="S80" s="168">
        <v>43571.571912707179</v>
      </c>
      <c r="T80" s="168">
        <v>0</v>
      </c>
      <c r="U80" s="321">
        <f t="shared" si="2"/>
        <v>295690.63983169443</v>
      </c>
      <c r="V80" s="49"/>
      <c r="W80" s="49"/>
      <c r="X80" s="115"/>
      <c r="Y80" s="115"/>
      <c r="Z80" s="116"/>
    </row>
    <row r="81" spans="1:26" s="50" customFormat="1">
      <c r="A81" s="134">
        <v>231</v>
      </c>
      <c r="B81" s="130" t="s">
        <v>87</v>
      </c>
      <c r="C81" s="442">
        <v>1289</v>
      </c>
      <c r="D81" s="446">
        <v>0.82343333333333335</v>
      </c>
      <c r="E81" s="454">
        <v>0</v>
      </c>
      <c r="F81" s="164">
        <v>0</v>
      </c>
      <c r="G81" s="453">
        <v>0</v>
      </c>
      <c r="H81" s="279">
        <v>489</v>
      </c>
      <c r="I81" s="15">
        <v>448</v>
      </c>
      <c r="J81" s="344">
        <v>1.0915178571428572</v>
      </c>
      <c r="K81" s="461">
        <v>1.0916913945140672</v>
      </c>
      <c r="L81" s="468">
        <v>0.36918956174913697</v>
      </c>
      <c r="M81" s="14">
        <f>Lisäosat[[#This Row],[HYTE-kerroin (sis. Kulttuurihyte)]]*Lisäosat[[#This Row],[Asukasmäärä 31.12.2021]]</f>
        <v>475.88534509463756</v>
      </c>
      <c r="N81" s="461">
        <f>Lisäosat[[#This Row],[HYTE-kerroin (sis. Kulttuurihyte)]]/$N$7</f>
        <v>0.55382237495118514</v>
      </c>
      <c r="O81" s="473">
        <v>0.72036977675119518</v>
      </c>
      <c r="P81" s="206">
        <v>65000.476902666676</v>
      </c>
      <c r="Q81" s="168">
        <v>0</v>
      </c>
      <c r="R81" s="168">
        <v>18040.178460517069</v>
      </c>
      <c r="S81" s="168">
        <v>13485.137310385146</v>
      </c>
      <c r="T81" s="168">
        <v>9304.1375551675519</v>
      </c>
      <c r="U81" s="321">
        <f t="shared" si="2"/>
        <v>105829.93022873646</v>
      </c>
      <c r="V81" s="49"/>
      <c r="W81" s="49"/>
      <c r="X81" s="115"/>
      <c r="Y81" s="115"/>
      <c r="Z81" s="116"/>
    </row>
    <row r="82" spans="1:26" s="50" customFormat="1">
      <c r="A82" s="134">
        <v>232</v>
      </c>
      <c r="B82" s="130" t="s">
        <v>88</v>
      </c>
      <c r="C82" s="442">
        <v>12890</v>
      </c>
      <c r="D82" s="446">
        <v>9.5499999999999995E-3</v>
      </c>
      <c r="E82" s="454">
        <v>0</v>
      </c>
      <c r="F82" s="164">
        <v>0</v>
      </c>
      <c r="G82" s="453">
        <v>0</v>
      </c>
      <c r="H82" s="279">
        <v>5127</v>
      </c>
      <c r="I82" s="15">
        <v>4907</v>
      </c>
      <c r="J82" s="344">
        <v>1.0448339107397595</v>
      </c>
      <c r="K82" s="461">
        <v>1.0450000259609025</v>
      </c>
      <c r="L82" s="468">
        <v>0.65036452383737797</v>
      </c>
      <c r="M82" s="14">
        <f>Lisäosat[[#This Row],[HYTE-kerroin (sis. Kulttuurihyte)]]*Lisäosat[[#This Row],[Asukasmäärä 31.12.2021]]</f>
        <v>8383.198712263802</v>
      </c>
      <c r="N82" s="461">
        <f>Lisäosat[[#This Row],[HYTE-kerroin (sis. Kulttuurihyte)]]/$N$7</f>
        <v>0.97561378352391981</v>
      </c>
      <c r="O82" s="473">
        <v>0</v>
      </c>
      <c r="P82" s="206">
        <v>7538.6133799999998</v>
      </c>
      <c r="Q82" s="168">
        <v>0</v>
      </c>
      <c r="R82" s="168">
        <v>172686.04529003394</v>
      </c>
      <c r="S82" s="168">
        <v>237554.24893918465</v>
      </c>
      <c r="T82" s="168">
        <v>0</v>
      </c>
      <c r="U82" s="321">
        <f t="shared" si="2"/>
        <v>417778.90760921862</v>
      </c>
      <c r="V82" s="49"/>
      <c r="W82" s="49"/>
      <c r="X82" s="115"/>
      <c r="Y82" s="115"/>
      <c r="Z82" s="116"/>
    </row>
    <row r="83" spans="1:26" s="50" customFormat="1">
      <c r="A83" s="134">
        <v>233</v>
      </c>
      <c r="B83" s="130" t="s">
        <v>89</v>
      </c>
      <c r="C83" s="442">
        <v>15312</v>
      </c>
      <c r="D83" s="446">
        <v>0</v>
      </c>
      <c r="E83" s="454">
        <v>0</v>
      </c>
      <c r="F83" s="164">
        <v>0</v>
      </c>
      <c r="G83" s="453">
        <v>0</v>
      </c>
      <c r="H83" s="279">
        <v>5892</v>
      </c>
      <c r="I83" s="15">
        <v>5852</v>
      </c>
      <c r="J83" s="344">
        <v>1.0068352699931646</v>
      </c>
      <c r="K83" s="461">
        <v>1.0069953439166948</v>
      </c>
      <c r="L83" s="468">
        <v>0.48501078588694602</v>
      </c>
      <c r="M83" s="14">
        <f>Lisäosat[[#This Row],[HYTE-kerroin (sis. Kulttuurihyte)]]*Lisäosat[[#This Row],[Asukasmäärä 31.12.2021]]</f>
        <v>7426.4851535009175</v>
      </c>
      <c r="N83" s="461">
        <f>Lisäosat[[#This Row],[HYTE-kerroin (sis. Kulttuurihyte)]]/$N$7</f>
        <v>0.72756614256436825</v>
      </c>
      <c r="O83" s="473">
        <v>0</v>
      </c>
      <c r="P83" s="206">
        <v>0</v>
      </c>
      <c r="Q83" s="168">
        <v>0</v>
      </c>
      <c r="R83" s="168">
        <v>197673.02489159215</v>
      </c>
      <c r="S83" s="168">
        <v>210443.90851872254</v>
      </c>
      <c r="T83" s="168">
        <v>0</v>
      </c>
      <c r="U83" s="321">
        <f t="shared" si="2"/>
        <v>408116.93341031473</v>
      </c>
      <c r="V83" s="49"/>
      <c r="W83" s="49"/>
      <c r="X83" s="115"/>
      <c r="Y83" s="115"/>
      <c r="Z83" s="116"/>
    </row>
    <row r="84" spans="1:26" s="50" customFormat="1">
      <c r="A84" s="134">
        <v>235</v>
      </c>
      <c r="B84" s="130" t="s">
        <v>90</v>
      </c>
      <c r="C84" s="442">
        <v>10396</v>
      </c>
      <c r="D84" s="446">
        <v>0</v>
      </c>
      <c r="E84" s="454">
        <v>0</v>
      </c>
      <c r="F84" s="164">
        <v>3</v>
      </c>
      <c r="G84" s="453">
        <v>2.8857252789534437E-4</v>
      </c>
      <c r="H84" s="279">
        <v>2343</v>
      </c>
      <c r="I84" s="15">
        <v>4299</v>
      </c>
      <c r="J84" s="344">
        <v>0.54501046755059313</v>
      </c>
      <c r="K84" s="461">
        <v>0.54509711724047372</v>
      </c>
      <c r="L84" s="468">
        <v>0.61657967867367003</v>
      </c>
      <c r="M84" s="14">
        <f>Lisäosat[[#This Row],[HYTE-kerroin (sis. Kulttuurihyte)]]*Lisäosat[[#This Row],[Asukasmäärä 31.12.2021]]</f>
        <v>6409.9623394914734</v>
      </c>
      <c r="N84" s="461">
        <f>Lisäosat[[#This Row],[HYTE-kerroin (sis. Kulttuurihyte)]]/$N$7</f>
        <v>0.92493303540830352</v>
      </c>
      <c r="O84" s="473">
        <v>2.6412319807257814</v>
      </c>
      <c r="P84" s="206">
        <v>0</v>
      </c>
      <c r="Q84" s="168">
        <v>0</v>
      </c>
      <c r="R84" s="168">
        <v>72648.755867265791</v>
      </c>
      <c r="S84" s="168">
        <v>181638.75646401822</v>
      </c>
      <c r="T84" s="168">
        <v>275131.64166968473</v>
      </c>
      <c r="U84" s="321">
        <f t="shared" si="2"/>
        <v>529419.15400096867</v>
      </c>
      <c r="V84" s="49"/>
      <c r="W84" s="49"/>
      <c r="X84" s="115"/>
      <c r="Y84" s="115"/>
      <c r="Z84" s="116"/>
    </row>
    <row r="85" spans="1:26" s="50" customFormat="1">
      <c r="A85" s="134">
        <v>236</v>
      </c>
      <c r="B85" s="130" t="s">
        <v>91</v>
      </c>
      <c r="C85" s="442">
        <v>4196</v>
      </c>
      <c r="D85" s="446">
        <v>0.37173333333333336</v>
      </c>
      <c r="E85" s="454">
        <v>0</v>
      </c>
      <c r="F85" s="164">
        <v>1</v>
      </c>
      <c r="G85" s="453">
        <v>2.3832221163012392E-4</v>
      </c>
      <c r="H85" s="279">
        <v>1558</v>
      </c>
      <c r="I85" s="15">
        <v>1810</v>
      </c>
      <c r="J85" s="344">
        <v>0.86077348066298343</v>
      </c>
      <c r="K85" s="461">
        <v>0.86091033263115224</v>
      </c>
      <c r="L85" s="468">
        <v>0.54849639496552605</v>
      </c>
      <c r="M85" s="14">
        <f>Lisäosat[[#This Row],[HYTE-kerroin (sis. Kulttuurihyte)]]*Lisäosat[[#This Row],[Asukasmäärä 31.12.2021]]</f>
        <v>2301.4908732753474</v>
      </c>
      <c r="N85" s="461">
        <f>Lisäosat[[#This Row],[HYTE-kerroin (sis. Kulttuurihyte)]]/$N$7</f>
        <v>0.82280109619778818</v>
      </c>
      <c r="O85" s="473">
        <v>0</v>
      </c>
      <c r="P85" s="206">
        <v>95521.727402666686</v>
      </c>
      <c r="Q85" s="168">
        <v>0</v>
      </c>
      <c r="R85" s="168">
        <v>46310.708468334436</v>
      </c>
      <c r="S85" s="168">
        <v>65217.222519311414</v>
      </c>
      <c r="T85" s="168">
        <v>0</v>
      </c>
      <c r="U85" s="321">
        <f t="shared" si="2"/>
        <v>207049.65839031254</v>
      </c>
      <c r="V85" s="49"/>
      <c r="W85" s="49"/>
      <c r="X85" s="115"/>
      <c r="Y85" s="115"/>
      <c r="Z85" s="116"/>
    </row>
    <row r="86" spans="1:26" s="50" customFormat="1">
      <c r="A86" s="134">
        <v>239</v>
      </c>
      <c r="B86" s="130" t="s">
        <v>92</v>
      </c>
      <c r="C86" s="442">
        <v>2095</v>
      </c>
      <c r="D86" s="446">
        <v>1.5529000000000002</v>
      </c>
      <c r="E86" s="454">
        <v>0</v>
      </c>
      <c r="F86" s="164">
        <v>0</v>
      </c>
      <c r="G86" s="453">
        <v>0</v>
      </c>
      <c r="H86" s="279">
        <v>983</v>
      </c>
      <c r="I86" s="15">
        <v>738</v>
      </c>
      <c r="J86" s="344">
        <v>1.3319783197831978</v>
      </c>
      <c r="K86" s="461">
        <v>1.3321900872908121</v>
      </c>
      <c r="L86" s="468">
        <v>0.61849573951201198</v>
      </c>
      <c r="M86" s="14">
        <f>Lisäosat[[#This Row],[HYTE-kerroin (sis. Kulttuurihyte)]]*Lisäosat[[#This Row],[Asukasmäärä 31.12.2021]]</f>
        <v>1295.7485742776651</v>
      </c>
      <c r="N86" s="461">
        <f>Lisäosat[[#This Row],[HYTE-kerroin (sis. Kulttuurihyte)]]/$N$7</f>
        <v>0.92780732405019783</v>
      </c>
      <c r="O86" s="473">
        <v>0</v>
      </c>
      <c r="P86" s="206">
        <v>597700.96086000011</v>
      </c>
      <c r="Q86" s="168">
        <v>0</v>
      </c>
      <c r="R86" s="168">
        <v>35779.8281454479</v>
      </c>
      <c r="S86" s="168">
        <v>36717.557335990758</v>
      </c>
      <c r="T86" s="168">
        <v>0</v>
      </c>
      <c r="U86" s="321">
        <f t="shared" si="2"/>
        <v>670198.34634143871</v>
      </c>
      <c r="V86" s="49"/>
      <c r="W86" s="49"/>
      <c r="X86" s="115"/>
      <c r="Y86" s="115"/>
      <c r="Z86" s="116"/>
    </row>
    <row r="87" spans="1:26" s="50" customFormat="1">
      <c r="A87" s="134">
        <v>240</v>
      </c>
      <c r="B87" s="130" t="s">
        <v>93</v>
      </c>
      <c r="C87" s="442">
        <v>19982</v>
      </c>
      <c r="D87" s="446">
        <v>0.11808333333333333</v>
      </c>
      <c r="E87" s="454">
        <v>0</v>
      </c>
      <c r="F87" s="164">
        <v>5</v>
      </c>
      <c r="G87" s="453">
        <v>2.5022520268241417E-4</v>
      </c>
      <c r="H87" s="279">
        <v>8745</v>
      </c>
      <c r="I87" s="15">
        <v>7109</v>
      </c>
      <c r="J87" s="344">
        <v>1.2301308200872134</v>
      </c>
      <c r="K87" s="461">
        <v>1.2303263951457113</v>
      </c>
      <c r="L87" s="468">
        <v>0.66749629287847201</v>
      </c>
      <c r="M87" s="14">
        <f>Lisäosat[[#This Row],[HYTE-kerroin (sis. Kulttuurihyte)]]*Lisäosat[[#This Row],[Asukasmäärä 31.12.2021]]</f>
        <v>13337.910924297628</v>
      </c>
      <c r="N87" s="461">
        <f>Lisäosat[[#This Row],[HYTE-kerroin (sis. Kulttuurihyte)]]/$N$7</f>
        <v>1.0013132019270352</v>
      </c>
      <c r="O87" s="473">
        <v>0</v>
      </c>
      <c r="P87" s="206">
        <v>144498.30104666666</v>
      </c>
      <c r="Q87" s="168">
        <v>0</v>
      </c>
      <c r="R87" s="168">
        <v>315171.77759641653</v>
      </c>
      <c r="S87" s="168">
        <v>377955.66117311473</v>
      </c>
      <c r="T87" s="168">
        <v>0</v>
      </c>
      <c r="U87" s="321">
        <f t="shared" si="2"/>
        <v>837625.73981619789</v>
      </c>
      <c r="V87" s="49"/>
      <c r="W87" s="49"/>
      <c r="X87" s="115"/>
      <c r="Y87" s="115"/>
      <c r="Z87" s="116"/>
    </row>
    <row r="88" spans="1:26" s="50" customFormat="1">
      <c r="A88" s="134">
        <v>241</v>
      </c>
      <c r="B88" s="130" t="s">
        <v>94</v>
      </c>
      <c r="C88" s="442">
        <v>7904</v>
      </c>
      <c r="D88" s="446">
        <v>9.1749999999999998E-2</v>
      </c>
      <c r="E88" s="454">
        <v>0</v>
      </c>
      <c r="F88" s="164">
        <v>4</v>
      </c>
      <c r="G88" s="453">
        <v>5.0607287449392713E-4</v>
      </c>
      <c r="H88" s="279">
        <v>2723</v>
      </c>
      <c r="I88" s="15">
        <v>3167</v>
      </c>
      <c r="J88" s="344">
        <v>0.85980423113356486</v>
      </c>
      <c r="K88" s="461">
        <v>0.85994092900346197</v>
      </c>
      <c r="L88" s="468">
        <v>0.626137850014025</v>
      </c>
      <c r="M88" s="14">
        <f>Lisäosat[[#This Row],[HYTE-kerroin (sis. Kulttuurihyte)]]*Lisäosat[[#This Row],[Asukasmäärä 31.12.2021]]</f>
        <v>4948.9935665108533</v>
      </c>
      <c r="N88" s="461">
        <f>Lisäosat[[#This Row],[HYTE-kerroin (sis. Kulttuurihyte)]]/$N$7</f>
        <v>0.93927127706071156</v>
      </c>
      <c r="O88" s="473">
        <v>0</v>
      </c>
      <c r="P88" s="206">
        <v>44410.75808</v>
      </c>
      <c r="Q88" s="168">
        <v>0</v>
      </c>
      <c r="R88" s="168">
        <v>87137.195178451919</v>
      </c>
      <c r="S88" s="168">
        <v>140239.36328474176</v>
      </c>
      <c r="T88" s="168">
        <v>0</v>
      </c>
      <c r="U88" s="321">
        <f t="shared" si="2"/>
        <v>271787.31654319365</v>
      </c>
      <c r="V88" s="49"/>
      <c r="W88" s="49"/>
      <c r="X88" s="115"/>
      <c r="Y88" s="115"/>
      <c r="Z88" s="116"/>
    </row>
    <row r="89" spans="1:26" s="50" customFormat="1">
      <c r="A89" s="134">
        <v>244</v>
      </c>
      <c r="B89" s="130" t="s">
        <v>95</v>
      </c>
      <c r="C89" s="442">
        <v>19116</v>
      </c>
      <c r="D89" s="446">
        <v>0</v>
      </c>
      <c r="E89" s="454">
        <v>0</v>
      </c>
      <c r="F89" s="164">
        <v>12</v>
      </c>
      <c r="G89" s="453">
        <v>6.2774639045825491E-4</v>
      </c>
      <c r="H89" s="279">
        <v>6566</v>
      </c>
      <c r="I89" s="15">
        <v>8128</v>
      </c>
      <c r="J89" s="344">
        <v>0.80782480314960625</v>
      </c>
      <c r="K89" s="461">
        <v>0.80795323695563093</v>
      </c>
      <c r="L89" s="468">
        <v>0.68661156871914997</v>
      </c>
      <c r="M89" s="14">
        <f>Lisäosat[[#This Row],[HYTE-kerroin (sis. Kulttuurihyte)]]*Lisäosat[[#This Row],[Asukasmäärä 31.12.2021]]</f>
        <v>13125.266747635271</v>
      </c>
      <c r="N89" s="461">
        <f>Lisäosat[[#This Row],[HYTE-kerroin (sis. Kulttuurihyte)]]/$N$7</f>
        <v>1.0299880848619021</v>
      </c>
      <c r="O89" s="473">
        <v>2.1718052521960094</v>
      </c>
      <c r="P89" s="206">
        <v>0</v>
      </c>
      <c r="Q89" s="168">
        <v>0</v>
      </c>
      <c r="R89" s="168">
        <v>198002.77287539403</v>
      </c>
      <c r="S89" s="168">
        <v>371929.97462885809</v>
      </c>
      <c r="T89" s="168">
        <v>415992.61659380875</v>
      </c>
      <c r="U89" s="321">
        <f t="shared" si="2"/>
        <v>985925.36409806088</v>
      </c>
      <c r="V89" s="49"/>
      <c r="W89" s="49"/>
      <c r="X89" s="115"/>
      <c r="Y89" s="115"/>
      <c r="Z89" s="116"/>
    </row>
    <row r="90" spans="1:26" s="50" customFormat="1">
      <c r="A90" s="134">
        <v>245</v>
      </c>
      <c r="B90" s="130" t="s">
        <v>96</v>
      </c>
      <c r="C90" s="442">
        <v>37232</v>
      </c>
      <c r="D90" s="446">
        <v>0</v>
      </c>
      <c r="E90" s="454">
        <v>0</v>
      </c>
      <c r="F90" s="164">
        <v>0</v>
      </c>
      <c r="G90" s="453">
        <v>0</v>
      </c>
      <c r="H90" s="279">
        <v>11455</v>
      </c>
      <c r="I90" s="15">
        <v>16323</v>
      </c>
      <c r="J90" s="344">
        <v>0.70177050787232742</v>
      </c>
      <c r="K90" s="461">
        <v>0.70188208040257216</v>
      </c>
      <c r="L90" s="468">
        <v>0.73958783104993198</v>
      </c>
      <c r="M90" s="14">
        <f>Lisäosat[[#This Row],[HYTE-kerroin (sis. Kulttuurihyte)]]*Lisäosat[[#This Row],[Asukasmäärä 31.12.2021]]</f>
        <v>27536.334125651068</v>
      </c>
      <c r="N90" s="461">
        <f>Lisäosat[[#This Row],[HYTE-kerroin (sis. Kulttuurihyte)]]/$N$7</f>
        <v>1.1094579357457328</v>
      </c>
      <c r="O90" s="473">
        <v>0.8921505227529325</v>
      </c>
      <c r="P90" s="206">
        <v>0</v>
      </c>
      <c r="Q90" s="168">
        <v>0</v>
      </c>
      <c r="R90" s="168">
        <v>335018.31177697261</v>
      </c>
      <c r="S90" s="168">
        <v>780295.61224501207</v>
      </c>
      <c r="T90" s="168">
        <v>332829.8135966346</v>
      </c>
      <c r="U90" s="321">
        <f t="shared" si="2"/>
        <v>1448143.7376186193</v>
      </c>
      <c r="V90" s="49"/>
      <c r="W90" s="49"/>
      <c r="X90" s="115"/>
      <c r="Y90" s="115"/>
      <c r="Z90" s="116"/>
    </row>
    <row r="91" spans="1:26" s="50" customFormat="1">
      <c r="A91" s="134">
        <v>249</v>
      </c>
      <c r="B91" s="130" t="s">
        <v>97</v>
      </c>
      <c r="C91" s="442">
        <v>9443</v>
      </c>
      <c r="D91" s="446">
        <v>0.77045000000000008</v>
      </c>
      <c r="E91" s="454">
        <v>0</v>
      </c>
      <c r="F91" s="164">
        <v>0</v>
      </c>
      <c r="G91" s="453">
        <v>0</v>
      </c>
      <c r="H91" s="279">
        <v>3236</v>
      </c>
      <c r="I91" s="15">
        <v>3309</v>
      </c>
      <c r="J91" s="344">
        <v>0.97793895436687817</v>
      </c>
      <c r="K91" s="461">
        <v>0.97809443414600772</v>
      </c>
      <c r="L91" s="468">
        <v>0.60514793839828296</v>
      </c>
      <c r="M91" s="14">
        <f>Lisäosat[[#This Row],[HYTE-kerroin (sis. Kulttuurihyte)]]*Lisäosat[[#This Row],[Asukasmäärä 31.12.2021]]</f>
        <v>5714.411982294986</v>
      </c>
      <c r="N91" s="461">
        <f>Lisäosat[[#This Row],[HYTE-kerroin (sis. Kulttuurihyte)]]/$N$7</f>
        <v>0.90778424734629981</v>
      </c>
      <c r="O91" s="473">
        <v>0</v>
      </c>
      <c r="P91" s="206">
        <v>445543.00659400003</v>
      </c>
      <c r="Q91" s="168">
        <v>0</v>
      </c>
      <c r="R91" s="168">
        <v>118407.38840783443</v>
      </c>
      <c r="S91" s="168">
        <v>161928.98357488506</v>
      </c>
      <c r="T91" s="168">
        <v>0</v>
      </c>
      <c r="U91" s="321">
        <f t="shared" si="2"/>
        <v>725879.37857671955</v>
      </c>
      <c r="V91" s="49"/>
      <c r="W91" s="49"/>
      <c r="X91" s="115"/>
      <c r="Y91" s="115"/>
      <c r="Z91" s="116"/>
    </row>
    <row r="92" spans="1:26" s="50" customFormat="1">
      <c r="A92" s="134">
        <v>250</v>
      </c>
      <c r="B92" s="130" t="s">
        <v>98</v>
      </c>
      <c r="C92" s="442">
        <v>1808</v>
      </c>
      <c r="D92" s="446">
        <v>1.2127166666666667</v>
      </c>
      <c r="E92" s="454">
        <v>0</v>
      </c>
      <c r="F92" s="164">
        <v>0</v>
      </c>
      <c r="G92" s="453">
        <v>0</v>
      </c>
      <c r="H92" s="279">
        <v>587</v>
      </c>
      <c r="I92" s="15">
        <v>683</v>
      </c>
      <c r="J92" s="344">
        <v>0.85944363103953147</v>
      </c>
      <c r="K92" s="461">
        <v>0.85958027157862815</v>
      </c>
      <c r="L92" s="468">
        <v>0.64619337952894695</v>
      </c>
      <c r="M92" s="14">
        <f>Lisäosat[[#This Row],[HYTE-kerroin (sis. Kulttuurihyte)]]*Lisäosat[[#This Row],[Asukasmäärä 31.12.2021]]</f>
        <v>1168.3176301883361</v>
      </c>
      <c r="N92" s="461">
        <f>Lisäosat[[#This Row],[HYTE-kerroin (sis. Kulttuurihyte)]]/$N$7</f>
        <v>0.96935663736785094</v>
      </c>
      <c r="O92" s="473">
        <v>0</v>
      </c>
      <c r="P92" s="206">
        <v>201411.476624</v>
      </c>
      <c r="Q92" s="168">
        <v>0</v>
      </c>
      <c r="R92" s="168">
        <v>19923.83289960153</v>
      </c>
      <c r="S92" s="168">
        <v>33106.553558820699</v>
      </c>
      <c r="T92" s="168">
        <v>0</v>
      </c>
      <c r="U92" s="321">
        <f t="shared" si="2"/>
        <v>254441.86308242223</v>
      </c>
      <c r="V92" s="49"/>
      <c r="W92" s="49"/>
      <c r="X92" s="115"/>
      <c r="Y92" s="115"/>
      <c r="Z92" s="116"/>
    </row>
    <row r="93" spans="1:26" s="50" customFormat="1">
      <c r="A93" s="134">
        <v>256</v>
      </c>
      <c r="B93" s="130" t="s">
        <v>99</v>
      </c>
      <c r="C93" s="442">
        <v>1581</v>
      </c>
      <c r="D93" s="446">
        <v>1.6751833333333332</v>
      </c>
      <c r="E93" s="454">
        <v>0</v>
      </c>
      <c r="F93" s="164">
        <v>1</v>
      </c>
      <c r="G93" s="453">
        <v>6.3251106894370653E-4</v>
      </c>
      <c r="H93" s="279">
        <v>438</v>
      </c>
      <c r="I93" s="15">
        <v>493</v>
      </c>
      <c r="J93" s="344">
        <v>0.88843813387423931</v>
      </c>
      <c r="K93" s="461">
        <v>0.88857938416824611</v>
      </c>
      <c r="L93" s="468">
        <v>0.4790657578668</v>
      </c>
      <c r="M93" s="14">
        <f>Lisäosat[[#This Row],[HYTE-kerroin (sis. Kulttuurihyte)]]*Lisäosat[[#This Row],[Asukasmäärä 31.12.2021]]</f>
        <v>757.40296318741082</v>
      </c>
      <c r="N93" s="461">
        <f>Lisäosat[[#This Row],[HYTE-kerroin (sis. Kulttuurihyte)]]/$N$7</f>
        <v>0.71864798810282404</v>
      </c>
      <c r="O93" s="473">
        <v>0</v>
      </c>
      <c r="P93" s="206">
        <v>486575.96224200004</v>
      </c>
      <c r="Q93" s="168">
        <v>0</v>
      </c>
      <c r="R93" s="168">
        <v>18010.100161663362</v>
      </c>
      <c r="S93" s="168">
        <v>21462.48684300977</v>
      </c>
      <c r="T93" s="168">
        <v>0</v>
      </c>
      <c r="U93" s="321">
        <f t="shared" si="2"/>
        <v>526048.54924667324</v>
      </c>
      <c r="V93" s="49"/>
      <c r="W93" s="49"/>
      <c r="X93" s="115"/>
      <c r="Y93" s="115"/>
      <c r="Z93" s="116"/>
    </row>
    <row r="94" spans="1:26" s="50" customFormat="1">
      <c r="A94" s="134">
        <v>257</v>
      </c>
      <c r="B94" s="130" t="s">
        <v>100</v>
      </c>
      <c r="C94" s="442">
        <v>40433</v>
      </c>
      <c r="D94" s="446">
        <v>0</v>
      </c>
      <c r="E94" s="454">
        <v>0</v>
      </c>
      <c r="F94" s="164">
        <v>8</v>
      </c>
      <c r="G94" s="453">
        <v>1.9785818514579675E-4</v>
      </c>
      <c r="H94" s="279">
        <v>10629</v>
      </c>
      <c r="I94" s="15">
        <v>18373</v>
      </c>
      <c r="J94" s="344">
        <v>0.57851194687857177</v>
      </c>
      <c r="K94" s="461">
        <v>0.57860392287494955</v>
      </c>
      <c r="L94" s="468">
        <v>0.46876581518660398</v>
      </c>
      <c r="M94" s="14">
        <f>Lisäosat[[#This Row],[HYTE-kerroin (sis. Kulttuurihyte)]]*Lisäosat[[#This Row],[Asukasmäärä 31.12.2021]]</f>
        <v>18953.608205439959</v>
      </c>
      <c r="N94" s="461">
        <f>Lisäosat[[#This Row],[HYTE-kerroin (sis. Kulttuurihyte)]]/$N$7</f>
        <v>0.70319701302654791</v>
      </c>
      <c r="O94" s="473">
        <v>0.98463281167664451</v>
      </c>
      <c r="P94" s="206">
        <v>0</v>
      </c>
      <c r="Q94" s="168">
        <v>0</v>
      </c>
      <c r="R94" s="168">
        <v>299919.95674238837</v>
      </c>
      <c r="S94" s="168">
        <v>537087.37159529852</v>
      </c>
      <c r="T94" s="168">
        <v>398912.81791470811</v>
      </c>
      <c r="U94" s="321">
        <f t="shared" si="2"/>
        <v>1235920.1462523949</v>
      </c>
      <c r="V94" s="49"/>
      <c r="W94" s="49"/>
      <c r="X94" s="115"/>
      <c r="Y94" s="115"/>
      <c r="Z94" s="116"/>
    </row>
    <row r="95" spans="1:26" s="50" customFormat="1">
      <c r="A95" s="134">
        <v>260</v>
      </c>
      <c r="B95" s="130" t="s">
        <v>101</v>
      </c>
      <c r="C95" s="442">
        <v>9877</v>
      </c>
      <c r="D95" s="446">
        <v>1.2096</v>
      </c>
      <c r="E95" s="454">
        <v>0</v>
      </c>
      <c r="F95" s="164">
        <v>1</v>
      </c>
      <c r="G95" s="453">
        <v>1.0124531740407007E-4</v>
      </c>
      <c r="H95" s="279">
        <v>3101</v>
      </c>
      <c r="I95" s="15">
        <v>3105</v>
      </c>
      <c r="J95" s="344">
        <v>0.99871175523349431</v>
      </c>
      <c r="K95" s="461">
        <v>0.99887053762213363</v>
      </c>
      <c r="L95" s="468">
        <v>0.70431780496591001</v>
      </c>
      <c r="M95" s="14">
        <f>Lisäosat[[#This Row],[HYTE-kerroin (sis. Kulttuurihyte)]]*Lisäosat[[#This Row],[Asukasmäärä 31.12.2021]]</f>
        <v>6956.5469596482935</v>
      </c>
      <c r="N95" s="461">
        <f>Lisäosat[[#This Row],[HYTE-kerroin (sis. Kulttuurihyte)]]/$N$7</f>
        <v>1.0565492632526676</v>
      </c>
      <c r="O95" s="473">
        <v>0</v>
      </c>
      <c r="P95" s="206">
        <v>1097471.555712</v>
      </c>
      <c r="Q95" s="168">
        <v>0</v>
      </c>
      <c r="R95" s="168">
        <v>126480.12392720269</v>
      </c>
      <c r="S95" s="168">
        <v>197127.29531173923</v>
      </c>
      <c r="T95" s="168">
        <v>0</v>
      </c>
      <c r="U95" s="321">
        <f t="shared" si="2"/>
        <v>1421078.974950942</v>
      </c>
      <c r="V95" s="49"/>
      <c r="W95" s="49"/>
      <c r="X95" s="115"/>
      <c r="Y95" s="115"/>
      <c r="Z95" s="116"/>
    </row>
    <row r="96" spans="1:26" s="50" customFormat="1">
      <c r="A96" s="134">
        <v>261</v>
      </c>
      <c r="B96" s="130" t="s">
        <v>102</v>
      </c>
      <c r="C96" s="442">
        <v>6523</v>
      </c>
      <c r="D96" s="446">
        <v>1.62395</v>
      </c>
      <c r="E96" s="454">
        <v>0</v>
      </c>
      <c r="F96" s="164">
        <v>20</v>
      </c>
      <c r="G96" s="453">
        <v>3.0660738923808063E-3</v>
      </c>
      <c r="H96" s="279">
        <v>3347</v>
      </c>
      <c r="I96" s="15">
        <v>2922</v>
      </c>
      <c r="J96" s="344">
        <v>1.1454483230663928</v>
      </c>
      <c r="K96" s="461">
        <v>1.1456304346915402</v>
      </c>
      <c r="L96" s="468">
        <v>0.66855010829717698</v>
      </c>
      <c r="M96" s="14">
        <f>Lisäosat[[#This Row],[HYTE-kerroin (sis. Kulttuurihyte)]]*Lisäosat[[#This Row],[Asukasmäärä 31.12.2021]]</f>
        <v>4360.9523564224855</v>
      </c>
      <c r="N96" s="461">
        <f>Lisäosat[[#This Row],[HYTE-kerroin (sis. Kulttuurihyte)]]/$N$7</f>
        <v>1.0028940336146439</v>
      </c>
      <c r="O96" s="473">
        <v>0.4508223812468663</v>
      </c>
      <c r="P96" s="206">
        <v>1946150.7091620001</v>
      </c>
      <c r="Q96" s="168">
        <v>0</v>
      </c>
      <c r="R96" s="168">
        <v>95803.184712819202</v>
      </c>
      <c r="S96" s="168">
        <v>123576.07128815861</v>
      </c>
      <c r="T96" s="168">
        <v>29465.958216590556</v>
      </c>
      <c r="U96" s="321">
        <f t="shared" si="2"/>
        <v>2194995.9233795684</v>
      </c>
      <c r="V96" s="49"/>
      <c r="W96" s="49"/>
      <c r="X96" s="115"/>
      <c r="Y96" s="115"/>
      <c r="Z96" s="116"/>
    </row>
    <row r="97" spans="1:26" s="50" customFormat="1">
      <c r="A97" s="134">
        <v>263</v>
      </c>
      <c r="B97" s="130" t="s">
        <v>103</v>
      </c>
      <c r="C97" s="442">
        <v>7759</v>
      </c>
      <c r="D97" s="446">
        <v>0.83309999999999995</v>
      </c>
      <c r="E97" s="454">
        <v>0</v>
      </c>
      <c r="F97" s="164">
        <v>0</v>
      </c>
      <c r="G97" s="453">
        <v>0</v>
      </c>
      <c r="H97" s="279">
        <v>2328</v>
      </c>
      <c r="I97" s="15">
        <v>2736</v>
      </c>
      <c r="J97" s="344">
        <v>0.85087719298245612</v>
      </c>
      <c r="K97" s="461">
        <v>0.8510124715675258</v>
      </c>
      <c r="L97" s="468">
        <v>0.57944633508298404</v>
      </c>
      <c r="M97" s="14">
        <f>Lisäosat[[#This Row],[HYTE-kerroin (sis. Kulttuurihyte)]]*Lisäosat[[#This Row],[Asukasmäärä 31.12.2021]]</f>
        <v>4495.9241139088736</v>
      </c>
      <c r="N97" s="461">
        <f>Lisäosat[[#This Row],[HYTE-kerroin (sis. Kulttuurihyte)]]/$N$7</f>
        <v>0.86922919470425319</v>
      </c>
      <c r="O97" s="473">
        <v>0</v>
      </c>
      <c r="P97" s="206">
        <v>395856.76239600003</v>
      </c>
      <c r="Q97" s="168">
        <v>0</v>
      </c>
      <c r="R97" s="168">
        <v>84650.533931560989</v>
      </c>
      <c r="S97" s="168">
        <v>127400.75868710758</v>
      </c>
      <c r="T97" s="168">
        <v>0</v>
      </c>
      <c r="U97" s="321">
        <f t="shared" si="2"/>
        <v>607908.05501466861</v>
      </c>
      <c r="V97" s="49"/>
      <c r="W97" s="49"/>
      <c r="X97" s="115"/>
      <c r="Y97" s="115"/>
      <c r="Z97" s="116"/>
    </row>
    <row r="98" spans="1:26" s="50" customFormat="1">
      <c r="A98" s="134">
        <v>265</v>
      </c>
      <c r="B98" s="130" t="s">
        <v>104</v>
      </c>
      <c r="C98" s="442">
        <v>1088</v>
      </c>
      <c r="D98" s="446">
        <v>1.7096</v>
      </c>
      <c r="E98" s="454">
        <v>0</v>
      </c>
      <c r="F98" s="164">
        <v>0</v>
      </c>
      <c r="G98" s="453">
        <v>0</v>
      </c>
      <c r="H98" s="279">
        <v>240</v>
      </c>
      <c r="I98" s="15">
        <v>348</v>
      </c>
      <c r="J98" s="344">
        <v>0.68965517241379315</v>
      </c>
      <c r="K98" s="461">
        <v>0.68976481876073914</v>
      </c>
      <c r="L98" s="468">
        <v>0.58770400548691204</v>
      </c>
      <c r="M98" s="14">
        <f>Lisäosat[[#This Row],[HYTE-kerroin (sis. Kulttuurihyte)]]*Lisäosat[[#This Row],[Asukasmäärä 31.12.2021]]</f>
        <v>639.42195796976034</v>
      </c>
      <c r="N98" s="461">
        <f>Lisäosat[[#This Row],[HYTE-kerroin (sis. Kulttuurihyte)]]/$N$7</f>
        <v>0.88161655097998404</v>
      </c>
      <c r="O98" s="473">
        <v>0</v>
      </c>
      <c r="P98" s="206">
        <v>341727.43065600004</v>
      </c>
      <c r="Q98" s="168">
        <v>0</v>
      </c>
      <c r="R98" s="168">
        <v>9620.9500544457915</v>
      </c>
      <c r="S98" s="168">
        <v>18119.265473036947</v>
      </c>
      <c r="T98" s="168">
        <v>0</v>
      </c>
      <c r="U98" s="321">
        <f t="shared" si="2"/>
        <v>369467.64618348278</v>
      </c>
      <c r="V98" s="49"/>
      <c r="W98" s="49"/>
      <c r="X98" s="115"/>
      <c r="Y98" s="115"/>
      <c r="Z98" s="116"/>
    </row>
    <row r="99" spans="1:26" s="50" customFormat="1">
      <c r="A99" s="134">
        <v>271</v>
      </c>
      <c r="B99" s="130" t="s">
        <v>105</v>
      </c>
      <c r="C99" s="442">
        <v>6951</v>
      </c>
      <c r="D99" s="446">
        <v>0</v>
      </c>
      <c r="E99" s="454">
        <v>0</v>
      </c>
      <c r="F99" s="164">
        <v>0</v>
      </c>
      <c r="G99" s="453">
        <v>0</v>
      </c>
      <c r="H99" s="279">
        <v>2316</v>
      </c>
      <c r="I99" s="15">
        <v>2619</v>
      </c>
      <c r="J99" s="344">
        <v>0.88430698739977087</v>
      </c>
      <c r="K99" s="461">
        <v>0.88444758089435427</v>
      </c>
      <c r="L99" s="468">
        <v>0.61861360574773905</v>
      </c>
      <c r="M99" s="14">
        <f>Lisäosat[[#This Row],[HYTE-kerroin (sis. Kulttuurihyte)]]*Lisäosat[[#This Row],[Asukasmäärä 31.12.2021]]</f>
        <v>4299.983173552534</v>
      </c>
      <c r="N99" s="461">
        <f>Lisäosat[[#This Row],[HYTE-kerroin (sis. Kulttuurihyte)]]/$N$7</f>
        <v>0.92798413554586323</v>
      </c>
      <c r="O99" s="473">
        <v>0</v>
      </c>
      <c r="P99" s="206">
        <v>0</v>
      </c>
      <c r="Q99" s="168">
        <v>0</v>
      </c>
      <c r="R99" s="168">
        <v>78814.733628093134</v>
      </c>
      <c r="S99" s="168">
        <v>121848.3908475269</v>
      </c>
      <c r="T99" s="168">
        <v>0</v>
      </c>
      <c r="U99" s="321">
        <f t="shared" si="2"/>
        <v>200663.12447562005</v>
      </c>
      <c r="V99" s="49"/>
      <c r="W99" s="49"/>
      <c r="X99" s="115"/>
      <c r="Y99" s="115"/>
      <c r="Z99" s="116"/>
    </row>
    <row r="100" spans="1:26" s="50" customFormat="1">
      <c r="A100" s="134">
        <v>272</v>
      </c>
      <c r="B100" s="130" t="s">
        <v>106</v>
      </c>
      <c r="C100" s="442">
        <v>47909</v>
      </c>
      <c r="D100" s="446">
        <v>0</v>
      </c>
      <c r="E100" s="454">
        <v>0</v>
      </c>
      <c r="F100" s="164">
        <v>0</v>
      </c>
      <c r="G100" s="453">
        <v>0</v>
      </c>
      <c r="H100" s="279">
        <v>20658</v>
      </c>
      <c r="I100" s="15">
        <v>19576</v>
      </c>
      <c r="J100" s="344">
        <v>1.0552717613404168</v>
      </c>
      <c r="K100" s="461">
        <v>1.0554395360462328</v>
      </c>
      <c r="L100" s="468">
        <v>0.71901357989205406</v>
      </c>
      <c r="M100" s="14">
        <f>Lisäosat[[#This Row],[HYTE-kerroin (sis. Kulttuurihyte)]]*Lisäosat[[#This Row],[Asukasmäärä 31.12.2021]]</f>
        <v>34447.221599048418</v>
      </c>
      <c r="N100" s="461">
        <f>Lisäosat[[#This Row],[HYTE-kerroin (sis. Kulttuurihyte)]]/$N$7</f>
        <v>1.0785944395376774</v>
      </c>
      <c r="O100" s="473">
        <v>0.17599681046877405</v>
      </c>
      <c r="P100" s="206">
        <v>0</v>
      </c>
      <c r="Q100" s="168">
        <v>0</v>
      </c>
      <c r="R100" s="168">
        <v>648243.97602986754</v>
      </c>
      <c r="S100" s="168">
        <v>976129.05716198205</v>
      </c>
      <c r="T100" s="168">
        <v>84486.948551339927</v>
      </c>
      <c r="U100" s="321">
        <f t="shared" si="2"/>
        <v>1708859.9817431895</v>
      </c>
      <c r="V100" s="49"/>
      <c r="W100" s="49"/>
      <c r="X100" s="115"/>
      <c r="Y100" s="115"/>
      <c r="Z100" s="116"/>
    </row>
    <row r="101" spans="1:26" s="50" customFormat="1">
      <c r="A101" s="134">
        <v>273</v>
      </c>
      <c r="B101" s="130" t="s">
        <v>107</v>
      </c>
      <c r="C101" s="442">
        <v>3989</v>
      </c>
      <c r="D101" s="446">
        <v>1.8112166666666667</v>
      </c>
      <c r="E101" s="454">
        <v>0</v>
      </c>
      <c r="F101" s="164">
        <v>4</v>
      </c>
      <c r="G101" s="453">
        <v>1.002757583354224E-3</v>
      </c>
      <c r="H101" s="279">
        <v>1398</v>
      </c>
      <c r="I101" s="15">
        <v>1567</v>
      </c>
      <c r="J101" s="344">
        <v>0.89215060625398857</v>
      </c>
      <c r="K101" s="461">
        <v>0.89229244678359554</v>
      </c>
      <c r="L101" s="468">
        <v>0.51907108312489803</v>
      </c>
      <c r="M101" s="14">
        <f>Lisäosat[[#This Row],[HYTE-kerroin (sis. Kulttuurihyte)]]*Lisäosat[[#This Row],[Asukasmäärä 31.12.2021]]</f>
        <v>2070.5745505852183</v>
      </c>
      <c r="N101" s="461">
        <f>Lisäosat[[#This Row],[HYTE-kerroin (sis. Kulttuurihyte)]]/$N$7</f>
        <v>0.7786600971672436</v>
      </c>
      <c r="O101" s="473">
        <v>1.3325481523591993</v>
      </c>
      <c r="P101" s="206">
        <v>1327366.5800140002</v>
      </c>
      <c r="Q101" s="168">
        <v>0</v>
      </c>
      <c r="R101" s="168">
        <v>45630.925590217354</v>
      </c>
      <c r="S101" s="168">
        <v>58673.75916036655</v>
      </c>
      <c r="T101" s="168">
        <v>53261.656489203677</v>
      </c>
      <c r="U101" s="321">
        <f t="shared" si="2"/>
        <v>1484932.9212537878</v>
      </c>
      <c r="V101" s="49"/>
      <c r="W101" s="49"/>
      <c r="X101" s="115"/>
      <c r="Y101" s="115"/>
      <c r="Z101" s="116"/>
    </row>
    <row r="102" spans="1:26" s="50" customFormat="1">
      <c r="A102" s="134">
        <v>275</v>
      </c>
      <c r="B102" s="130" t="s">
        <v>108</v>
      </c>
      <c r="C102" s="442">
        <v>2586</v>
      </c>
      <c r="D102" s="446">
        <v>0.98441666666666672</v>
      </c>
      <c r="E102" s="454">
        <v>0</v>
      </c>
      <c r="F102" s="164">
        <v>0</v>
      </c>
      <c r="G102" s="453">
        <v>0</v>
      </c>
      <c r="H102" s="279">
        <v>753</v>
      </c>
      <c r="I102" s="15">
        <v>883</v>
      </c>
      <c r="J102" s="344">
        <v>0.85277463193657987</v>
      </c>
      <c r="K102" s="461">
        <v>0.85291021219016194</v>
      </c>
      <c r="L102" s="468">
        <v>0.53124733151956405</v>
      </c>
      <c r="M102" s="14">
        <f>Lisäosat[[#This Row],[HYTE-kerroin (sis. Kulttuurihyte)]]*Lisäosat[[#This Row],[Asukasmäärä 31.12.2021]]</f>
        <v>1373.8055993095927</v>
      </c>
      <c r="N102" s="461">
        <f>Lisäosat[[#This Row],[HYTE-kerroin (sis. Kulttuurihyte)]]/$N$7</f>
        <v>0.79692572410420359</v>
      </c>
      <c r="O102" s="473">
        <v>0</v>
      </c>
      <c r="P102" s="206">
        <v>155898.75986000002</v>
      </c>
      <c r="Q102" s="168">
        <v>0</v>
      </c>
      <c r="R102" s="168">
        <v>28276.122867838589</v>
      </c>
      <c r="S102" s="168">
        <v>38929.455036657258</v>
      </c>
      <c r="T102" s="168">
        <v>0</v>
      </c>
      <c r="U102" s="321">
        <f t="shared" si="2"/>
        <v>223104.33776449587</v>
      </c>
      <c r="V102" s="49"/>
      <c r="W102" s="49"/>
      <c r="X102" s="115"/>
      <c r="Y102" s="115"/>
      <c r="Z102" s="116"/>
    </row>
    <row r="103" spans="1:26" s="50" customFormat="1">
      <c r="A103" s="134">
        <v>276</v>
      </c>
      <c r="B103" s="130" t="s">
        <v>109</v>
      </c>
      <c r="C103" s="442">
        <v>15035</v>
      </c>
      <c r="D103" s="446">
        <v>0</v>
      </c>
      <c r="E103" s="454">
        <v>0</v>
      </c>
      <c r="F103" s="164">
        <v>1</v>
      </c>
      <c r="G103" s="453">
        <v>6.6511473229132029E-5</v>
      </c>
      <c r="H103" s="279">
        <v>3671</v>
      </c>
      <c r="I103" s="15">
        <v>6386</v>
      </c>
      <c r="J103" s="344">
        <v>0.57485123708111496</v>
      </c>
      <c r="K103" s="461">
        <v>0.5749426310714808</v>
      </c>
      <c r="L103" s="468">
        <v>0.66508860109247603</v>
      </c>
      <c r="M103" s="14">
        <f>Lisäosat[[#This Row],[HYTE-kerroin (sis. Kulttuurihyte)]]*Lisäosat[[#This Row],[Asukasmäärä 31.12.2021]]</f>
        <v>9999.6071174253775</v>
      </c>
      <c r="N103" s="461">
        <f>Lisäosat[[#This Row],[HYTE-kerroin (sis. Kulttuurihyte)]]/$N$7</f>
        <v>0.99770141621794517</v>
      </c>
      <c r="O103" s="473">
        <v>0.41747404882416611</v>
      </c>
      <c r="P103" s="206">
        <v>0</v>
      </c>
      <c r="Q103" s="168">
        <v>0</v>
      </c>
      <c r="R103" s="168">
        <v>110819.44471360753</v>
      </c>
      <c r="S103" s="168">
        <v>283358.32657668728</v>
      </c>
      <c r="T103" s="168">
        <v>62892.757687194797</v>
      </c>
      <c r="U103" s="321">
        <f t="shared" si="2"/>
        <v>457070.52897748962</v>
      </c>
      <c r="V103" s="49"/>
      <c r="W103" s="49"/>
      <c r="X103" s="115"/>
      <c r="Y103" s="115"/>
      <c r="Z103" s="116"/>
    </row>
    <row r="104" spans="1:26" s="50" customFormat="1">
      <c r="A104" s="134">
        <v>280</v>
      </c>
      <c r="B104" s="130" t="s">
        <v>110</v>
      </c>
      <c r="C104" s="442">
        <v>2050</v>
      </c>
      <c r="D104" s="446">
        <v>1.3017666666666665</v>
      </c>
      <c r="E104" s="454">
        <v>0</v>
      </c>
      <c r="F104" s="164">
        <v>0</v>
      </c>
      <c r="G104" s="453">
        <v>0</v>
      </c>
      <c r="H104" s="279">
        <v>668</v>
      </c>
      <c r="I104" s="15">
        <v>902</v>
      </c>
      <c r="J104" s="344">
        <v>0.74057649667405767</v>
      </c>
      <c r="K104" s="461">
        <v>0.74069423885992447</v>
      </c>
      <c r="L104" s="468">
        <v>0.38523917728561702</v>
      </c>
      <c r="M104" s="14">
        <f>Lisäosat[[#This Row],[HYTE-kerroin (sis. Kulttuurihyte)]]*Lisäosat[[#This Row],[Asukasmäärä 31.12.2021]]</f>
        <v>789.74031343551485</v>
      </c>
      <c r="N104" s="461">
        <f>Lisäosat[[#This Row],[HYTE-kerroin (sis. Kulttuurihyte)]]/$N$7</f>
        <v>0.57789845161856024</v>
      </c>
      <c r="O104" s="473">
        <v>0</v>
      </c>
      <c r="P104" s="206">
        <v>245139.58629999997</v>
      </c>
      <c r="Q104" s="168">
        <v>0</v>
      </c>
      <c r="R104" s="168">
        <v>19466.185291477675</v>
      </c>
      <c r="S104" s="168">
        <v>22378.828589702938</v>
      </c>
      <c r="T104" s="168">
        <v>0</v>
      </c>
      <c r="U104" s="321">
        <f t="shared" si="2"/>
        <v>286984.60018118058</v>
      </c>
      <c r="V104" s="49"/>
      <c r="W104" s="49"/>
      <c r="X104" s="115"/>
      <c r="Y104" s="115"/>
      <c r="Z104" s="116"/>
    </row>
    <row r="105" spans="1:26" s="50" customFormat="1">
      <c r="A105" s="134">
        <v>284</v>
      </c>
      <c r="B105" s="130" t="s">
        <v>111</v>
      </c>
      <c r="C105" s="442">
        <v>2271</v>
      </c>
      <c r="D105" s="446">
        <v>7.1333333333333335E-3</v>
      </c>
      <c r="E105" s="454">
        <v>0</v>
      </c>
      <c r="F105" s="164">
        <v>0</v>
      </c>
      <c r="G105" s="453">
        <v>0</v>
      </c>
      <c r="H105" s="279">
        <v>865</v>
      </c>
      <c r="I105" s="15">
        <v>857</v>
      </c>
      <c r="J105" s="344">
        <v>1.0093348891481915</v>
      </c>
      <c r="K105" s="461">
        <v>1.0094953604791799</v>
      </c>
      <c r="L105" s="468">
        <v>0.53488918122797802</v>
      </c>
      <c r="M105" s="14">
        <f>Lisäosat[[#This Row],[HYTE-kerroin (sis. Kulttuurihyte)]]*Lisäosat[[#This Row],[Asukasmäärä 31.12.2021]]</f>
        <v>1214.733330568738</v>
      </c>
      <c r="N105" s="461">
        <f>Lisäosat[[#This Row],[HYTE-kerroin (sis. Kulttuurihyte)]]/$N$7</f>
        <v>0.80238887383458413</v>
      </c>
      <c r="O105" s="473">
        <v>0</v>
      </c>
      <c r="P105" s="206">
        <v>992.07575199999997</v>
      </c>
      <c r="Q105" s="168">
        <v>0</v>
      </c>
      <c r="R105" s="168">
        <v>29390.670013970146</v>
      </c>
      <c r="S105" s="168">
        <v>34421.832752515853</v>
      </c>
      <c r="T105" s="168">
        <v>0</v>
      </c>
      <c r="U105" s="321">
        <f t="shared" si="2"/>
        <v>64804.578518486</v>
      </c>
      <c r="V105" s="49"/>
      <c r="W105" s="49"/>
      <c r="X105" s="115"/>
      <c r="Y105" s="115"/>
      <c r="Z105" s="116"/>
    </row>
    <row r="106" spans="1:26" s="50" customFormat="1">
      <c r="A106" s="134">
        <v>285</v>
      </c>
      <c r="B106" s="130" t="s">
        <v>112</v>
      </c>
      <c r="C106" s="442">
        <v>51241</v>
      </c>
      <c r="D106" s="446">
        <v>0</v>
      </c>
      <c r="E106" s="454">
        <v>0</v>
      </c>
      <c r="F106" s="164">
        <v>2</v>
      </c>
      <c r="G106" s="453">
        <v>3.9031244511231242E-5</v>
      </c>
      <c r="H106" s="279">
        <v>21301</v>
      </c>
      <c r="I106" s="15">
        <v>18903</v>
      </c>
      <c r="J106" s="344">
        <v>1.1268581706607417</v>
      </c>
      <c r="K106" s="461">
        <v>1.1270373266895535</v>
      </c>
      <c r="L106" s="468">
        <v>0.66213008382493499</v>
      </c>
      <c r="M106" s="14">
        <f>Lisäosat[[#This Row],[HYTE-kerroin (sis. Kulttuurihyte)]]*Lisäosat[[#This Row],[Asukasmäärä 31.12.2021]]</f>
        <v>33928.207625273491</v>
      </c>
      <c r="N106" s="461">
        <f>Lisäosat[[#This Row],[HYTE-kerroin (sis. Kulttuurihyte)]]/$N$7</f>
        <v>0.99326333554285551</v>
      </c>
      <c r="O106" s="473">
        <v>0</v>
      </c>
      <c r="P106" s="206">
        <v>0</v>
      </c>
      <c r="Q106" s="168">
        <v>0</v>
      </c>
      <c r="R106" s="168">
        <v>740361.66200145043</v>
      </c>
      <c r="S106" s="168">
        <v>961421.78623105714</v>
      </c>
      <c r="T106" s="168">
        <v>0</v>
      </c>
      <c r="U106" s="321">
        <f t="shared" si="2"/>
        <v>1701783.4482325076</v>
      </c>
      <c r="V106" s="49"/>
      <c r="W106" s="49"/>
      <c r="X106" s="115"/>
      <c r="Y106" s="115"/>
      <c r="Z106" s="116"/>
    </row>
    <row r="107" spans="1:26" s="50" customFormat="1">
      <c r="A107" s="134">
        <v>286</v>
      </c>
      <c r="B107" s="130" t="s">
        <v>113</v>
      </c>
      <c r="C107" s="442">
        <v>80454</v>
      </c>
      <c r="D107" s="446">
        <v>0</v>
      </c>
      <c r="E107" s="454">
        <v>0</v>
      </c>
      <c r="F107" s="164">
        <v>2</v>
      </c>
      <c r="G107" s="453">
        <v>2.4858925597235689E-5</v>
      </c>
      <c r="H107" s="279">
        <v>29549</v>
      </c>
      <c r="I107" s="15">
        <v>30675</v>
      </c>
      <c r="J107" s="344">
        <v>0.96329258353708236</v>
      </c>
      <c r="K107" s="461">
        <v>0.96344573473067852</v>
      </c>
      <c r="L107" s="468">
        <v>0.70896638511753496</v>
      </c>
      <c r="M107" s="14">
        <f>Lisäosat[[#This Row],[HYTE-kerroin (sis. Kulttuurihyte)]]*Lisäosat[[#This Row],[Asukasmäärä 31.12.2021]]</f>
        <v>57039.181548246161</v>
      </c>
      <c r="N107" s="461">
        <f>Lisäosat[[#This Row],[HYTE-kerroin (sis. Kulttuurihyte)]]/$N$7</f>
        <v>1.0635226123569232</v>
      </c>
      <c r="O107" s="473">
        <v>0</v>
      </c>
      <c r="P107" s="206">
        <v>0</v>
      </c>
      <c r="Q107" s="168">
        <v>0</v>
      </c>
      <c r="R107" s="168">
        <v>993717.46948072221</v>
      </c>
      <c r="S107" s="168">
        <v>1616316.2055287121</v>
      </c>
      <c r="T107" s="168">
        <v>0</v>
      </c>
      <c r="U107" s="321">
        <f t="shared" si="2"/>
        <v>2610033.6750094341</v>
      </c>
      <c r="V107" s="49"/>
      <c r="W107" s="49"/>
      <c r="X107" s="115"/>
      <c r="Y107" s="115"/>
      <c r="Z107" s="116"/>
    </row>
    <row r="108" spans="1:26" s="50" customFormat="1">
      <c r="A108" s="134">
        <v>287</v>
      </c>
      <c r="B108" s="130" t="s">
        <v>114</v>
      </c>
      <c r="C108" s="442">
        <v>6380</v>
      </c>
      <c r="D108" s="446">
        <v>0.94283333333333341</v>
      </c>
      <c r="E108" s="454">
        <v>0</v>
      </c>
      <c r="F108" s="164">
        <v>0</v>
      </c>
      <c r="G108" s="453">
        <v>0</v>
      </c>
      <c r="H108" s="279">
        <v>2335</v>
      </c>
      <c r="I108" s="15">
        <v>2494</v>
      </c>
      <c r="J108" s="344">
        <v>0.93624699278267842</v>
      </c>
      <c r="K108" s="461">
        <v>0.93639584407344512</v>
      </c>
      <c r="L108" s="468">
        <v>0.49671495422753698</v>
      </c>
      <c r="M108" s="14">
        <f>Lisäosat[[#This Row],[HYTE-kerroin (sis. Kulttuurihyte)]]*Lisäosat[[#This Row],[Asukasmäärä 31.12.2021]]</f>
        <v>3169.0414079716861</v>
      </c>
      <c r="N108" s="461">
        <f>Lisäosat[[#This Row],[HYTE-kerroin (sis. Kulttuurihyte)]]/$N$7</f>
        <v>0.74512360078855022</v>
      </c>
      <c r="O108" s="473">
        <v>0</v>
      </c>
      <c r="P108" s="206">
        <v>368375.54306666675</v>
      </c>
      <c r="Q108" s="168">
        <v>0</v>
      </c>
      <c r="R108" s="168">
        <v>76589.314320117599</v>
      </c>
      <c r="S108" s="168">
        <v>89800.955144554653</v>
      </c>
      <c r="T108" s="168">
        <v>0</v>
      </c>
      <c r="U108" s="321">
        <f t="shared" si="2"/>
        <v>534765.812531339</v>
      </c>
      <c r="V108" s="49"/>
      <c r="W108" s="49"/>
      <c r="X108" s="115"/>
      <c r="Y108" s="115"/>
      <c r="Z108" s="116"/>
    </row>
    <row r="109" spans="1:26" s="50" customFormat="1">
      <c r="A109" s="134">
        <v>288</v>
      </c>
      <c r="B109" s="130" t="s">
        <v>115</v>
      </c>
      <c r="C109" s="442">
        <v>6442</v>
      </c>
      <c r="D109" s="446">
        <v>0</v>
      </c>
      <c r="E109" s="454">
        <v>0</v>
      </c>
      <c r="F109" s="164">
        <v>0</v>
      </c>
      <c r="G109" s="453">
        <v>0</v>
      </c>
      <c r="H109" s="279">
        <v>2334</v>
      </c>
      <c r="I109" s="15">
        <v>2779</v>
      </c>
      <c r="J109" s="344">
        <v>0.83987045699892049</v>
      </c>
      <c r="K109" s="461">
        <v>0.84000398565382128</v>
      </c>
      <c r="L109" s="468">
        <v>0.57241900666260104</v>
      </c>
      <c r="M109" s="14">
        <f>Lisäosat[[#This Row],[HYTE-kerroin (sis. Kulttuurihyte)]]*Lisäosat[[#This Row],[Asukasmäärä 31.12.2021]]</f>
        <v>3687.5232409204759</v>
      </c>
      <c r="N109" s="461">
        <f>Lisäosat[[#This Row],[HYTE-kerroin (sis. Kulttuurihyte)]]/$N$7</f>
        <v>0.85868747814840152</v>
      </c>
      <c r="O109" s="473">
        <v>0</v>
      </c>
      <c r="P109" s="206">
        <v>0</v>
      </c>
      <c r="Q109" s="168">
        <v>0</v>
      </c>
      <c r="R109" s="168">
        <v>69372.938760960184</v>
      </c>
      <c r="S109" s="168">
        <v>104493.14682964254</v>
      </c>
      <c r="T109" s="168">
        <v>0</v>
      </c>
      <c r="U109" s="321">
        <f t="shared" si="2"/>
        <v>173866.08559060271</v>
      </c>
      <c r="V109" s="49"/>
      <c r="W109" s="49"/>
      <c r="X109" s="115"/>
      <c r="Y109" s="115"/>
      <c r="Z109" s="116"/>
    </row>
    <row r="110" spans="1:26" s="50" customFormat="1">
      <c r="A110" s="134">
        <v>290</v>
      </c>
      <c r="B110" s="130" t="s">
        <v>116</v>
      </c>
      <c r="C110" s="442">
        <v>7928</v>
      </c>
      <c r="D110" s="446">
        <v>1.4461833333333334</v>
      </c>
      <c r="E110" s="454">
        <v>0</v>
      </c>
      <c r="F110" s="164">
        <v>0</v>
      </c>
      <c r="G110" s="453">
        <v>0</v>
      </c>
      <c r="H110" s="279">
        <v>2605</v>
      </c>
      <c r="I110" s="15">
        <v>2699</v>
      </c>
      <c r="J110" s="344">
        <v>0.96517228603186367</v>
      </c>
      <c r="K110" s="461">
        <v>0.9653257360741021</v>
      </c>
      <c r="L110" s="468">
        <v>0.72373015466848001</v>
      </c>
      <c r="M110" s="14">
        <f>Lisäosat[[#This Row],[HYTE-kerroin (sis. Kulttuurihyte)]]*Lisäosat[[#This Row],[Asukasmäärä 31.12.2021]]</f>
        <v>5737.7326662117093</v>
      </c>
      <c r="N110" s="461">
        <f>Lisäosat[[#This Row],[HYTE-kerroin (sis. Kulttuurihyte)]]/$N$7</f>
        <v>1.0856697875836494</v>
      </c>
      <c r="O110" s="473">
        <v>0</v>
      </c>
      <c r="P110" s="206">
        <v>1053206.267128</v>
      </c>
      <c r="Q110" s="168">
        <v>0</v>
      </c>
      <c r="R110" s="168">
        <v>98112.773224334072</v>
      </c>
      <c r="S110" s="168">
        <v>162589.82053494433</v>
      </c>
      <c r="T110" s="168">
        <v>0</v>
      </c>
      <c r="U110" s="321">
        <f t="shared" si="2"/>
        <v>1313908.8608872783</v>
      </c>
      <c r="V110" s="49"/>
      <c r="W110" s="49"/>
      <c r="X110" s="115"/>
      <c r="Y110" s="115"/>
      <c r="Z110" s="116"/>
    </row>
    <row r="111" spans="1:26" s="50" customFormat="1">
      <c r="A111" s="134">
        <v>291</v>
      </c>
      <c r="B111" s="130" t="s">
        <v>117</v>
      </c>
      <c r="C111" s="442">
        <v>2158</v>
      </c>
      <c r="D111" s="446">
        <v>1.3818166666666667</v>
      </c>
      <c r="E111" s="454">
        <v>0</v>
      </c>
      <c r="F111" s="164">
        <v>2</v>
      </c>
      <c r="G111" s="453">
        <v>9.2678405931417981E-4</v>
      </c>
      <c r="H111" s="279">
        <v>567</v>
      </c>
      <c r="I111" s="15">
        <v>677</v>
      </c>
      <c r="J111" s="344">
        <v>0.83751846381093054</v>
      </c>
      <c r="K111" s="461">
        <v>0.83765161852901271</v>
      </c>
      <c r="L111" s="468">
        <v>0.67345463323927401</v>
      </c>
      <c r="M111" s="14">
        <f>Lisäosat[[#This Row],[HYTE-kerroin (sis. Kulttuurihyte)]]*Lisäosat[[#This Row],[Asukasmäärä 31.12.2021]]</f>
        <v>1453.3150985303532</v>
      </c>
      <c r="N111" s="461">
        <f>Lisäosat[[#This Row],[HYTE-kerroin (sis. Kulttuurihyte)]]/$N$7</f>
        <v>1.0102513262709438</v>
      </c>
      <c r="O111" s="473">
        <v>0</v>
      </c>
      <c r="P111" s="206">
        <v>273922.87928200001</v>
      </c>
      <c r="Q111" s="168">
        <v>0</v>
      </c>
      <c r="R111" s="168">
        <v>23174.101111511514</v>
      </c>
      <c r="S111" s="168">
        <v>41182.511419931041</v>
      </c>
      <c r="T111" s="168">
        <v>0</v>
      </c>
      <c r="U111" s="321">
        <f t="shared" si="2"/>
        <v>338279.49181344255</v>
      </c>
      <c r="V111" s="49"/>
      <c r="W111" s="49"/>
      <c r="X111" s="115"/>
      <c r="Y111" s="115"/>
      <c r="Z111" s="116"/>
    </row>
    <row r="112" spans="1:26" s="50" customFormat="1">
      <c r="A112" s="134">
        <v>297</v>
      </c>
      <c r="B112" s="130" t="s">
        <v>118</v>
      </c>
      <c r="C112" s="442">
        <v>121543</v>
      </c>
      <c r="D112" s="446">
        <v>0</v>
      </c>
      <c r="E112" s="454">
        <v>0</v>
      </c>
      <c r="F112" s="164">
        <v>0</v>
      </c>
      <c r="G112" s="453">
        <v>0</v>
      </c>
      <c r="H112" s="279">
        <v>52118</v>
      </c>
      <c r="I112" s="15">
        <v>50073</v>
      </c>
      <c r="J112" s="344">
        <v>1.0408403730553393</v>
      </c>
      <c r="K112" s="461">
        <v>1.0410058533550954</v>
      </c>
      <c r="L112" s="468">
        <v>0.71919691898320004</v>
      </c>
      <c r="M112" s="14">
        <f>Lisäosat[[#This Row],[HYTE-kerroin (sis. Kulttuurihyte)]]*Lisäosat[[#This Row],[Asukasmäärä 31.12.2021]]</f>
        <v>87413.351123975081</v>
      </c>
      <c r="N112" s="461">
        <f>Lisäosat[[#This Row],[HYTE-kerroin (sis. Kulttuurihyte)]]/$N$7</f>
        <v>1.0788694670612042</v>
      </c>
      <c r="O112" s="473">
        <v>0.80255976260346829</v>
      </c>
      <c r="P112" s="206">
        <v>0</v>
      </c>
      <c r="Q112" s="168">
        <v>0</v>
      </c>
      <c r="R112" s="168">
        <v>1622075.8122482179</v>
      </c>
      <c r="S112" s="168">
        <v>2477027.4075855273</v>
      </c>
      <c r="T112" s="168">
        <v>977406.1226856556</v>
      </c>
      <c r="U112" s="321">
        <f t="shared" si="2"/>
        <v>5076509.3425194006</v>
      </c>
      <c r="V112" s="49"/>
      <c r="W112" s="49"/>
      <c r="X112" s="115"/>
      <c r="Y112" s="115"/>
      <c r="Z112" s="116"/>
    </row>
    <row r="113" spans="1:26" s="50" customFormat="1">
      <c r="A113" s="134">
        <v>300</v>
      </c>
      <c r="B113" s="130" t="s">
        <v>119</v>
      </c>
      <c r="C113" s="442">
        <v>3528</v>
      </c>
      <c r="D113" s="446">
        <v>0.40506666666666669</v>
      </c>
      <c r="E113" s="454">
        <v>0</v>
      </c>
      <c r="F113" s="164">
        <v>0</v>
      </c>
      <c r="G113" s="453">
        <v>0</v>
      </c>
      <c r="H113" s="279">
        <v>1397</v>
      </c>
      <c r="I113" s="15">
        <v>1380</v>
      </c>
      <c r="J113" s="344">
        <v>1.0123188405797101</v>
      </c>
      <c r="K113" s="461">
        <v>1.0124797863207906</v>
      </c>
      <c r="L113" s="468">
        <v>0.60171929547340797</v>
      </c>
      <c r="M113" s="14">
        <f>Lisäosat[[#This Row],[HYTE-kerroin (sis. Kulttuurihyte)]]*Lisäosat[[#This Row],[Asukasmäärä 31.12.2021]]</f>
        <v>2122.8656744301834</v>
      </c>
      <c r="N113" s="461">
        <f>Lisäosat[[#This Row],[HYTE-kerroin (sis. Kulttuurihyte)]]/$N$7</f>
        <v>0.90264092975487742</v>
      </c>
      <c r="O113" s="473">
        <v>0</v>
      </c>
      <c r="P113" s="206">
        <v>87516.565247999999</v>
      </c>
      <c r="Q113" s="168">
        <v>0</v>
      </c>
      <c r="R113" s="168">
        <v>45793.407756311586</v>
      </c>
      <c r="S113" s="168">
        <v>60155.52991130967</v>
      </c>
      <c r="T113" s="168">
        <v>0</v>
      </c>
      <c r="U113" s="321">
        <f t="shared" si="2"/>
        <v>193465.50291562127</v>
      </c>
      <c r="V113" s="49"/>
      <c r="W113" s="49"/>
      <c r="X113" s="115"/>
      <c r="Y113" s="115"/>
      <c r="Z113" s="116"/>
    </row>
    <row r="114" spans="1:26" s="50" customFormat="1">
      <c r="A114" s="134">
        <v>301</v>
      </c>
      <c r="B114" s="130" t="s">
        <v>120</v>
      </c>
      <c r="C114" s="442">
        <v>20197</v>
      </c>
      <c r="D114" s="446">
        <v>0</v>
      </c>
      <c r="E114" s="454">
        <v>0</v>
      </c>
      <c r="F114" s="164">
        <v>0</v>
      </c>
      <c r="G114" s="453">
        <v>0</v>
      </c>
      <c r="H114" s="279">
        <v>6907</v>
      </c>
      <c r="I114" s="15">
        <v>7659</v>
      </c>
      <c r="J114" s="344">
        <v>0.90181485833659747</v>
      </c>
      <c r="K114" s="461">
        <v>0.90195823535861286</v>
      </c>
      <c r="L114" s="468">
        <v>0.65984020181471004</v>
      </c>
      <c r="M114" s="14">
        <f>Lisäosat[[#This Row],[HYTE-kerroin (sis. Kulttuurihyte)]]*Lisäosat[[#This Row],[Asukasmäärä 31.12.2021]]</f>
        <v>13326.792556051698</v>
      </c>
      <c r="N114" s="461">
        <f>Lisäosat[[#This Row],[HYTE-kerroin (sis. Kulttuurihyte)]]/$N$7</f>
        <v>0.98982827663368056</v>
      </c>
      <c r="O114" s="473">
        <v>0</v>
      </c>
      <c r="P114" s="206">
        <v>0</v>
      </c>
      <c r="Q114" s="168">
        <v>0</v>
      </c>
      <c r="R114" s="168">
        <v>233540.02314767594</v>
      </c>
      <c r="S114" s="168">
        <v>377640.60057288973</v>
      </c>
      <c r="T114" s="168">
        <v>0</v>
      </c>
      <c r="U114" s="321">
        <f t="shared" si="2"/>
        <v>611180.62372056569</v>
      </c>
      <c r="V114" s="49"/>
      <c r="W114" s="49"/>
      <c r="X114" s="115"/>
      <c r="Y114" s="115"/>
      <c r="Z114" s="116"/>
    </row>
    <row r="115" spans="1:26" s="109" customFormat="1">
      <c r="A115" s="130">
        <v>304</v>
      </c>
      <c r="B115" s="130" t="s">
        <v>121</v>
      </c>
      <c r="C115" s="442">
        <v>971</v>
      </c>
      <c r="D115" s="446">
        <v>1.30155</v>
      </c>
      <c r="E115" s="454">
        <v>0</v>
      </c>
      <c r="F115" s="164">
        <v>0</v>
      </c>
      <c r="G115" s="453">
        <v>0</v>
      </c>
      <c r="H115" s="279">
        <v>285</v>
      </c>
      <c r="I115" s="15">
        <v>367</v>
      </c>
      <c r="J115" s="344">
        <v>0.77656675749318804</v>
      </c>
      <c r="K115" s="461">
        <v>0.77669022166996027</v>
      </c>
      <c r="L115" s="468">
        <v>0.41270513669266101</v>
      </c>
      <c r="M115" s="14">
        <f>Lisäosat[[#This Row],[HYTE-kerroin (sis. Kulttuurihyte)]]*Lisäosat[[#This Row],[Asukasmäärä 31.12.2021]]</f>
        <v>400.73668772857383</v>
      </c>
      <c r="N115" s="461">
        <f>Lisäosat[[#This Row],[HYTE-kerroin (sis. Kulttuurihyte)]]/$N$7</f>
        <v>0.61910022015463262</v>
      </c>
      <c r="O115" s="472">
        <v>1.5964050817153019</v>
      </c>
      <c r="P115" s="206">
        <v>116093.13189300001</v>
      </c>
      <c r="Q115" s="168">
        <v>0</v>
      </c>
      <c r="R115" s="168">
        <v>9668.4107511964339</v>
      </c>
      <c r="S115" s="168">
        <v>11355.653867118101</v>
      </c>
      <c r="T115" s="168">
        <v>15532.095530142493</v>
      </c>
      <c r="U115" s="321">
        <f t="shared" si="2"/>
        <v>152649.29204145703</v>
      </c>
      <c r="V115" s="64"/>
      <c r="W115" s="64"/>
      <c r="X115" s="114"/>
      <c r="Y115" s="115"/>
      <c r="Z115" s="116"/>
    </row>
    <row r="116" spans="1:26" s="50" customFormat="1">
      <c r="A116" s="134">
        <v>305</v>
      </c>
      <c r="B116" s="130" t="s">
        <v>122</v>
      </c>
      <c r="C116" s="442">
        <v>15165</v>
      </c>
      <c r="D116" s="446">
        <v>0.90171666666666672</v>
      </c>
      <c r="E116" s="454">
        <v>0</v>
      </c>
      <c r="F116" s="164">
        <v>6</v>
      </c>
      <c r="G116" s="453">
        <v>3.956478733926805E-4</v>
      </c>
      <c r="H116" s="279">
        <v>5848</v>
      </c>
      <c r="I116" s="15">
        <v>5655</v>
      </c>
      <c r="J116" s="344">
        <v>1.0341290893015032</v>
      </c>
      <c r="K116" s="461">
        <v>1.0342935025930262</v>
      </c>
      <c r="L116" s="468">
        <v>0.57772824313166904</v>
      </c>
      <c r="M116" s="14">
        <f>Lisäosat[[#This Row],[HYTE-kerroin (sis. Kulttuurihyte)]]*Lisäosat[[#This Row],[Asukasmäärä 31.12.2021]]</f>
        <v>8761.2488070917607</v>
      </c>
      <c r="N116" s="461">
        <f>Lisäosat[[#This Row],[HYTE-kerroin (sis. Kulttuurihyte)]]/$N$7</f>
        <v>0.86665187978680613</v>
      </c>
      <c r="O116" s="473">
        <v>0</v>
      </c>
      <c r="P116" s="206">
        <v>837428.41623000009</v>
      </c>
      <c r="Q116" s="168">
        <v>0</v>
      </c>
      <c r="R116" s="168">
        <v>201082.48159467397</v>
      </c>
      <c r="S116" s="168">
        <v>248267.03404910504</v>
      </c>
      <c r="T116" s="168">
        <v>0</v>
      </c>
      <c r="U116" s="321">
        <f t="shared" si="2"/>
        <v>1286777.931873779</v>
      </c>
      <c r="V116" s="49"/>
      <c r="W116" s="49"/>
      <c r="X116" s="115"/>
      <c r="Y116" s="115"/>
      <c r="Z116" s="116"/>
    </row>
    <row r="117" spans="1:26" s="50" customFormat="1">
      <c r="A117" s="134">
        <v>309</v>
      </c>
      <c r="B117" s="130" t="s">
        <v>123</v>
      </c>
      <c r="C117" s="442">
        <v>6506</v>
      </c>
      <c r="D117" s="446">
        <v>0.377</v>
      </c>
      <c r="E117" s="454">
        <v>0</v>
      </c>
      <c r="F117" s="164">
        <v>0</v>
      </c>
      <c r="G117" s="453">
        <v>0</v>
      </c>
      <c r="H117" s="279">
        <v>2162</v>
      </c>
      <c r="I117" s="15">
        <v>1962</v>
      </c>
      <c r="J117" s="344">
        <v>1.1019367991845057</v>
      </c>
      <c r="K117" s="461">
        <v>1.1021119930341698</v>
      </c>
      <c r="L117" s="468">
        <v>0.68722798417951403</v>
      </c>
      <c r="M117" s="14">
        <f>Lisäosat[[#This Row],[HYTE-kerroin (sis. Kulttuurihyte)]]*Lisäosat[[#This Row],[Asukasmäärä 31.12.2021]]</f>
        <v>4471.1052650719184</v>
      </c>
      <c r="N117" s="461">
        <f>Lisäosat[[#This Row],[HYTE-kerroin (sis. Kulttuurihyte)]]/$N$7</f>
        <v>1.0309127715529289</v>
      </c>
      <c r="O117" s="473">
        <v>0</v>
      </c>
      <c r="P117" s="206">
        <v>150207.14488000001</v>
      </c>
      <c r="Q117" s="168">
        <v>0</v>
      </c>
      <c r="R117" s="168">
        <v>91923.766834041569</v>
      </c>
      <c r="S117" s="168">
        <v>126697.46830865419</v>
      </c>
      <c r="T117" s="168">
        <v>0</v>
      </c>
      <c r="U117" s="321">
        <f t="shared" si="2"/>
        <v>368828.38002269575</v>
      </c>
      <c r="V117" s="49"/>
      <c r="W117" s="49"/>
      <c r="X117" s="115"/>
      <c r="Y117" s="115"/>
      <c r="Z117" s="116"/>
    </row>
    <row r="118" spans="1:26" s="50" customFormat="1">
      <c r="A118" s="134">
        <v>312</v>
      </c>
      <c r="B118" s="130" t="s">
        <v>124</v>
      </c>
      <c r="C118" s="442">
        <v>1232</v>
      </c>
      <c r="D118" s="446">
        <v>1.3499166666666667</v>
      </c>
      <c r="E118" s="454">
        <v>0</v>
      </c>
      <c r="F118" s="164">
        <v>0</v>
      </c>
      <c r="G118" s="453">
        <v>0</v>
      </c>
      <c r="H118" s="279">
        <v>430</v>
      </c>
      <c r="I118" s="15">
        <v>420</v>
      </c>
      <c r="J118" s="344">
        <v>1.0238095238095237</v>
      </c>
      <c r="K118" s="461">
        <v>1.0239722964221922</v>
      </c>
      <c r="L118" s="468">
        <v>0.63225121927500305</v>
      </c>
      <c r="M118" s="14">
        <f>Lisäosat[[#This Row],[HYTE-kerroin (sis. Kulttuurihyte)]]*Lisäosat[[#This Row],[Asukasmäärä 31.12.2021]]</f>
        <v>778.93350214680379</v>
      </c>
      <c r="N118" s="461">
        <f>Lisäosat[[#This Row],[HYTE-kerroin (sis. Kulttuurihyte)]]/$N$7</f>
        <v>0.94844196072529741</v>
      </c>
      <c r="O118" s="473">
        <v>0</v>
      </c>
      <c r="P118" s="206">
        <v>152772.12104</v>
      </c>
      <c r="Q118" s="168">
        <v>0</v>
      </c>
      <c r="R118" s="168">
        <v>16172.864203043246</v>
      </c>
      <c r="S118" s="168">
        <v>22072.596562140268</v>
      </c>
      <c r="T118" s="168">
        <v>0</v>
      </c>
      <c r="U118" s="321">
        <f t="shared" si="2"/>
        <v>191017.58180518352</v>
      </c>
      <c r="V118" s="49"/>
      <c r="W118" s="49"/>
      <c r="X118" s="115"/>
      <c r="Y118" s="115"/>
      <c r="Z118" s="116"/>
    </row>
    <row r="119" spans="1:26" s="50" customFormat="1">
      <c r="A119" s="134">
        <v>316</v>
      </c>
      <c r="B119" s="130" t="s">
        <v>125</v>
      </c>
      <c r="C119" s="442">
        <v>4245</v>
      </c>
      <c r="D119" s="446">
        <v>0</v>
      </c>
      <c r="E119" s="454">
        <v>0</v>
      </c>
      <c r="F119" s="164">
        <v>0</v>
      </c>
      <c r="G119" s="453">
        <v>0</v>
      </c>
      <c r="H119" s="279">
        <v>1391</v>
      </c>
      <c r="I119" s="15">
        <v>1658</v>
      </c>
      <c r="J119" s="344">
        <v>0.83896260554885405</v>
      </c>
      <c r="K119" s="461">
        <v>0.83909598986699196</v>
      </c>
      <c r="L119" s="468">
        <v>0.65343448867702703</v>
      </c>
      <c r="M119" s="14">
        <f>Lisäosat[[#This Row],[HYTE-kerroin (sis. Kulttuurihyte)]]*Lisäosat[[#This Row],[Asukasmäärä 31.12.2021]]</f>
        <v>2773.8294044339796</v>
      </c>
      <c r="N119" s="461">
        <f>Lisäosat[[#This Row],[HYTE-kerroin (sis. Kulttuurihyte)]]/$N$7</f>
        <v>0.98021904703802309</v>
      </c>
      <c r="O119" s="473">
        <v>0</v>
      </c>
      <c r="P119" s="206">
        <v>0</v>
      </c>
      <c r="Q119" s="168">
        <v>0</v>
      </c>
      <c r="R119" s="168">
        <v>45664.358954952586</v>
      </c>
      <c r="S119" s="168">
        <v>78601.853954837352</v>
      </c>
      <c r="T119" s="168">
        <v>0</v>
      </c>
      <c r="U119" s="321">
        <f t="shared" si="2"/>
        <v>124266.21290978993</v>
      </c>
      <c r="V119" s="49"/>
      <c r="W119" s="49"/>
      <c r="X119" s="115"/>
      <c r="Y119" s="115"/>
      <c r="Z119" s="116"/>
    </row>
    <row r="120" spans="1:26" s="50" customFormat="1">
      <c r="A120" s="134">
        <v>317</v>
      </c>
      <c r="B120" s="130" t="s">
        <v>126</v>
      </c>
      <c r="C120" s="442">
        <v>2533</v>
      </c>
      <c r="D120" s="446">
        <v>1.2173500000000002</v>
      </c>
      <c r="E120" s="454">
        <v>0</v>
      </c>
      <c r="F120" s="164">
        <v>0</v>
      </c>
      <c r="G120" s="453">
        <v>0</v>
      </c>
      <c r="H120" s="279">
        <v>963</v>
      </c>
      <c r="I120" s="15">
        <v>888</v>
      </c>
      <c r="J120" s="344">
        <v>1.0844594594594594</v>
      </c>
      <c r="K120" s="461">
        <v>1.0846318746357635</v>
      </c>
      <c r="L120" s="468">
        <v>0.66404873292557698</v>
      </c>
      <c r="M120" s="14">
        <f>Lisäosat[[#This Row],[HYTE-kerroin (sis. Kulttuurihyte)]]*Lisäosat[[#This Row],[Asukasmäärä 31.12.2021]]</f>
        <v>1682.0354405004864</v>
      </c>
      <c r="N120" s="461">
        <f>Lisäosat[[#This Row],[HYTE-kerroin (sis. Kulttuurihyte)]]/$N$7</f>
        <v>0.9961415068448316</v>
      </c>
      <c r="O120" s="473">
        <v>0</v>
      </c>
      <c r="P120" s="206">
        <v>283254.67794300005</v>
      </c>
      <c r="Q120" s="168">
        <v>0</v>
      </c>
      <c r="R120" s="168">
        <v>35221.315942959627</v>
      </c>
      <c r="S120" s="168">
        <v>47663.747391869038</v>
      </c>
      <c r="T120" s="168">
        <v>0</v>
      </c>
      <c r="U120" s="321">
        <f t="shared" si="2"/>
        <v>366139.7412778287</v>
      </c>
      <c r="V120" s="49"/>
      <c r="W120" s="49"/>
      <c r="X120" s="115"/>
      <c r="Y120" s="115"/>
      <c r="Z120" s="116"/>
    </row>
    <row r="121" spans="1:26" s="50" customFormat="1">
      <c r="A121" s="134">
        <v>320</v>
      </c>
      <c r="B121" s="130" t="s">
        <v>127</v>
      </c>
      <c r="C121" s="442">
        <v>7105</v>
      </c>
      <c r="D121" s="446">
        <v>1.4655333333333334</v>
      </c>
      <c r="E121" s="454">
        <v>0</v>
      </c>
      <c r="F121" s="164">
        <v>1</v>
      </c>
      <c r="G121" s="453">
        <v>1.4074595355383532E-4</v>
      </c>
      <c r="H121" s="279">
        <v>2169</v>
      </c>
      <c r="I121" s="15">
        <v>2231</v>
      </c>
      <c r="J121" s="344">
        <v>0.97220977140295828</v>
      </c>
      <c r="K121" s="461">
        <v>0.97236434031531249</v>
      </c>
      <c r="L121" s="468">
        <v>0.55438703053068705</v>
      </c>
      <c r="M121" s="14">
        <f>Lisäosat[[#This Row],[HYTE-kerroin (sis. Kulttuurihyte)]]*Lisäosat[[#This Row],[Asukasmäärä 31.12.2021]]</f>
        <v>3938.9198519205315</v>
      </c>
      <c r="N121" s="461">
        <f>Lisäosat[[#This Row],[HYTE-kerroin (sis. Kulttuurihyte)]]/$N$7</f>
        <v>0.83163765637357712</v>
      </c>
      <c r="O121" s="473">
        <v>0</v>
      </c>
      <c r="P121" s="206">
        <v>956502.75266</v>
      </c>
      <c r="Q121" s="168">
        <v>0</v>
      </c>
      <c r="R121" s="168">
        <v>88568.875538394583</v>
      </c>
      <c r="S121" s="168">
        <v>111616.95901181227</v>
      </c>
      <c r="T121" s="168">
        <v>0</v>
      </c>
      <c r="U121" s="321">
        <f t="shared" si="2"/>
        <v>1156688.5872102068</v>
      </c>
      <c r="V121" s="49"/>
      <c r="W121" s="49"/>
      <c r="X121" s="115"/>
      <c r="Y121" s="115"/>
      <c r="Z121" s="116"/>
    </row>
    <row r="122" spans="1:26" s="50" customFormat="1">
      <c r="A122" s="134">
        <v>322</v>
      </c>
      <c r="B122" s="130" t="s">
        <v>128</v>
      </c>
      <c r="C122" s="442">
        <v>6614</v>
      </c>
      <c r="D122" s="446">
        <v>1.2882500000000001</v>
      </c>
      <c r="E122" s="454">
        <v>0</v>
      </c>
      <c r="F122" s="164">
        <v>0</v>
      </c>
      <c r="G122" s="453">
        <v>0</v>
      </c>
      <c r="H122" s="279">
        <v>2106</v>
      </c>
      <c r="I122" s="15">
        <v>2445</v>
      </c>
      <c r="J122" s="344">
        <v>0.86134969325153377</v>
      </c>
      <c r="K122" s="461">
        <v>0.86148663683013038</v>
      </c>
      <c r="L122" s="468">
        <v>0.55737720674546098</v>
      </c>
      <c r="M122" s="14">
        <f>Lisäosat[[#This Row],[HYTE-kerroin (sis. Kulttuurihyte)]]*Lisäosat[[#This Row],[Asukasmäärä 31.12.2021]]</f>
        <v>3686.4928454144788</v>
      </c>
      <c r="N122" s="461">
        <f>Lisäosat[[#This Row],[HYTE-kerroin (sis. Kulttuurihyte)]]/$N$7</f>
        <v>0.83612322873088529</v>
      </c>
      <c r="O122" s="473">
        <v>0</v>
      </c>
      <c r="P122" s="206">
        <v>782691.79803000006</v>
      </c>
      <c r="Q122" s="168">
        <v>0</v>
      </c>
      <c r="R122" s="168">
        <v>73046.726937049272</v>
      </c>
      <c r="S122" s="168">
        <v>104463.94856786456</v>
      </c>
      <c r="T122" s="168">
        <v>0</v>
      </c>
      <c r="U122" s="321">
        <f t="shared" si="2"/>
        <v>960202.47353491397</v>
      </c>
      <c r="V122" s="49"/>
      <c r="W122" s="49"/>
      <c r="X122" s="115"/>
      <c r="Y122" s="115"/>
      <c r="Z122" s="116"/>
    </row>
    <row r="123" spans="1:26" s="50" customFormat="1">
      <c r="A123" s="134">
        <v>398</v>
      </c>
      <c r="B123" s="130" t="s">
        <v>129</v>
      </c>
      <c r="C123" s="442">
        <v>120027</v>
      </c>
      <c r="D123" s="446">
        <v>0</v>
      </c>
      <c r="E123" s="454">
        <v>0</v>
      </c>
      <c r="F123" s="164">
        <v>21</v>
      </c>
      <c r="G123" s="453">
        <v>1.749606338573821E-4</v>
      </c>
      <c r="H123" s="279">
        <v>48780</v>
      </c>
      <c r="I123" s="15">
        <v>45828</v>
      </c>
      <c r="J123" s="344">
        <v>1.0644147682639435</v>
      </c>
      <c r="K123" s="461">
        <v>1.0645839965908579</v>
      </c>
      <c r="L123" s="468">
        <v>0.73103711184735198</v>
      </c>
      <c r="M123" s="14">
        <f>Lisäosat[[#This Row],[HYTE-kerroin (sis. Kulttuurihyte)]]*Lisäosat[[#This Row],[Asukasmäärä 31.12.2021]]</f>
        <v>87744.191423702112</v>
      </c>
      <c r="N123" s="461">
        <f>Lisäosat[[#This Row],[HYTE-kerroin (sis. Kulttuurihyte)]]/$N$7</f>
        <v>1.0966309760833917</v>
      </c>
      <c r="O123" s="473">
        <v>2.1164242187032833E-2</v>
      </c>
      <c r="P123" s="206">
        <v>0</v>
      </c>
      <c r="Q123" s="168">
        <v>0</v>
      </c>
      <c r="R123" s="168">
        <v>1638124.5154599557</v>
      </c>
      <c r="S123" s="168">
        <v>2486402.411282564</v>
      </c>
      <c r="T123" s="168">
        <v>25453.610579769556</v>
      </c>
      <c r="U123" s="321">
        <f t="shared" si="2"/>
        <v>4149980.5373222893</v>
      </c>
      <c r="V123" s="49"/>
      <c r="W123" s="49"/>
      <c r="X123" s="115"/>
      <c r="Y123" s="115"/>
      <c r="Z123" s="116"/>
    </row>
    <row r="124" spans="1:26" s="109" customFormat="1">
      <c r="A124" s="130">
        <v>399</v>
      </c>
      <c r="B124" s="130" t="s">
        <v>130</v>
      </c>
      <c r="C124" s="442">
        <v>7916</v>
      </c>
      <c r="D124" s="446">
        <v>0</v>
      </c>
      <c r="E124" s="454">
        <v>0</v>
      </c>
      <c r="F124" s="164">
        <v>0</v>
      </c>
      <c r="G124" s="453">
        <v>0</v>
      </c>
      <c r="H124" s="279">
        <v>1705</v>
      </c>
      <c r="I124" s="15">
        <v>3183</v>
      </c>
      <c r="J124" s="344">
        <v>0.53565818410304744</v>
      </c>
      <c r="K124" s="461">
        <v>0.5357433468995404</v>
      </c>
      <c r="L124" s="468">
        <v>0.61303111552297296</v>
      </c>
      <c r="M124" s="14">
        <f>Lisäosat[[#This Row],[HYTE-kerroin (sis. Kulttuurihyte)]]*Lisäosat[[#This Row],[Asukasmäärä 31.12.2021]]</f>
        <v>4852.7543104798542</v>
      </c>
      <c r="N124" s="461">
        <f>Lisäosat[[#This Row],[HYTE-kerroin (sis. Kulttuurihyte)]]/$N$7</f>
        <v>0.91960982512447997</v>
      </c>
      <c r="O124" s="472">
        <v>0</v>
      </c>
      <c r="P124" s="206">
        <v>0</v>
      </c>
      <c r="Q124" s="168">
        <v>0</v>
      </c>
      <c r="R124" s="168">
        <v>54368.906362607682</v>
      </c>
      <c r="S124" s="168">
        <v>137512.23668669688</v>
      </c>
      <c r="T124" s="168">
        <v>0</v>
      </c>
      <c r="U124" s="321">
        <f t="shared" si="2"/>
        <v>191881.14304930455</v>
      </c>
      <c r="V124" s="64"/>
      <c r="W124" s="64"/>
      <c r="X124" s="114"/>
      <c r="Y124" s="115"/>
      <c r="Z124" s="116"/>
    </row>
    <row r="125" spans="1:26" s="50" customFormat="1">
      <c r="A125" s="134">
        <v>400</v>
      </c>
      <c r="B125" s="130" t="s">
        <v>131</v>
      </c>
      <c r="C125" s="442">
        <v>8456</v>
      </c>
      <c r="D125" s="446">
        <v>0</v>
      </c>
      <c r="E125" s="454">
        <v>0</v>
      </c>
      <c r="F125" s="164">
        <v>0</v>
      </c>
      <c r="G125" s="453">
        <v>0</v>
      </c>
      <c r="H125" s="279">
        <v>3447</v>
      </c>
      <c r="I125" s="15">
        <v>3573</v>
      </c>
      <c r="J125" s="344">
        <v>0.96473551637279598</v>
      </c>
      <c r="K125" s="461">
        <v>0.96488889697424796</v>
      </c>
      <c r="L125" s="468">
        <v>0.387084900826347</v>
      </c>
      <c r="M125" s="14">
        <f>Lisäosat[[#This Row],[HYTE-kerroin (sis. Kulttuurihyte)]]*Lisäosat[[#This Row],[Asukasmäärä 31.12.2021]]</f>
        <v>3273.1899213875904</v>
      </c>
      <c r="N125" s="461">
        <f>Lisäosat[[#This Row],[HYTE-kerroin (sis. Kulttuurihyte)]]/$N$7</f>
        <v>0.58066722706818952</v>
      </c>
      <c r="O125" s="473">
        <v>0</v>
      </c>
      <c r="P125" s="206">
        <v>0</v>
      </c>
      <c r="Q125" s="168">
        <v>0</v>
      </c>
      <c r="R125" s="168">
        <v>104599.66857427856</v>
      </c>
      <c r="S125" s="168">
        <v>92752.205941753855</v>
      </c>
      <c r="T125" s="168">
        <v>0</v>
      </c>
      <c r="U125" s="321">
        <f t="shared" si="2"/>
        <v>197351.8745160324</v>
      </c>
      <c r="V125" s="49"/>
      <c r="W125" s="49"/>
      <c r="X125" s="115"/>
      <c r="Y125" s="115"/>
      <c r="Z125" s="116"/>
    </row>
    <row r="126" spans="1:26" s="50" customFormat="1">
      <c r="A126" s="134">
        <v>402</v>
      </c>
      <c r="B126" s="130" t="s">
        <v>132</v>
      </c>
      <c r="C126" s="442">
        <v>9247</v>
      </c>
      <c r="D126" s="446">
        <v>0.42025000000000001</v>
      </c>
      <c r="E126" s="454">
        <v>0</v>
      </c>
      <c r="F126" s="164">
        <v>0</v>
      </c>
      <c r="G126" s="453">
        <v>0</v>
      </c>
      <c r="H126" s="279">
        <v>2846</v>
      </c>
      <c r="I126" s="15">
        <v>3509</v>
      </c>
      <c r="J126" s="344">
        <v>0.81105728127671706</v>
      </c>
      <c r="K126" s="461">
        <v>0.81118622900539816</v>
      </c>
      <c r="L126" s="468">
        <v>0.65818415731348101</v>
      </c>
      <c r="M126" s="14">
        <f>Lisäosat[[#This Row],[HYTE-kerroin (sis. Kulttuurihyte)]]*Lisäosat[[#This Row],[Asukasmäärä 31.12.2021]]</f>
        <v>6086.2289026777589</v>
      </c>
      <c r="N126" s="461">
        <f>Lisäosat[[#This Row],[HYTE-kerroin (sis. Kulttuurihyte)]]/$N$7</f>
        <v>0.98734403928322501</v>
      </c>
      <c r="O126" s="473">
        <v>0</v>
      </c>
      <c r="P126" s="206">
        <v>237981.80917000002</v>
      </c>
      <c r="Q126" s="168">
        <v>0</v>
      </c>
      <c r="R126" s="168">
        <v>96163.320744237586</v>
      </c>
      <c r="S126" s="168">
        <v>172465.13955734993</v>
      </c>
      <c r="T126" s="168">
        <v>0</v>
      </c>
      <c r="U126" s="321">
        <f t="shared" si="2"/>
        <v>506610.2694715875</v>
      </c>
      <c r="V126" s="49"/>
      <c r="W126" s="49"/>
      <c r="X126" s="115"/>
      <c r="Y126" s="115"/>
      <c r="Z126" s="116"/>
    </row>
    <row r="127" spans="1:26" s="50" customFormat="1">
      <c r="A127" s="134">
        <v>403</v>
      </c>
      <c r="B127" s="130" t="s">
        <v>133</v>
      </c>
      <c r="C127" s="442">
        <v>2866</v>
      </c>
      <c r="D127" s="446">
        <v>0.9875166666666666</v>
      </c>
      <c r="E127" s="454">
        <v>0</v>
      </c>
      <c r="F127" s="164">
        <v>0</v>
      </c>
      <c r="G127" s="453">
        <v>0</v>
      </c>
      <c r="H127" s="279">
        <v>885</v>
      </c>
      <c r="I127" s="15">
        <v>988</v>
      </c>
      <c r="J127" s="344">
        <v>0.89574898785425106</v>
      </c>
      <c r="K127" s="461">
        <v>0.89589140048048421</v>
      </c>
      <c r="L127" s="468">
        <v>0.69546994800850004</v>
      </c>
      <c r="M127" s="14">
        <f>Lisäosat[[#This Row],[HYTE-kerroin (sis. Kulttuurihyte)]]*Lisäosat[[#This Row],[Asukasmäärä 31.12.2021]]</f>
        <v>1993.216870992361</v>
      </c>
      <c r="N127" s="461">
        <f>Lisäosat[[#This Row],[HYTE-kerroin (sis. Kulttuurihyte)]]/$N$7</f>
        <v>1.0432765663482226</v>
      </c>
      <c r="O127" s="473">
        <v>0</v>
      </c>
      <c r="P127" s="206">
        <v>173322.84223066666</v>
      </c>
      <c r="Q127" s="168">
        <v>0</v>
      </c>
      <c r="R127" s="168">
        <v>32916.949343422013</v>
      </c>
      <c r="S127" s="168">
        <v>56481.678773619176</v>
      </c>
      <c r="T127" s="168">
        <v>0</v>
      </c>
      <c r="U127" s="321">
        <f t="shared" si="2"/>
        <v>262721.47034770786</v>
      </c>
      <c r="V127" s="49"/>
      <c r="W127" s="49"/>
      <c r="X127" s="115"/>
      <c r="Y127" s="115"/>
      <c r="Z127" s="116"/>
    </row>
    <row r="128" spans="1:26" s="50" customFormat="1">
      <c r="A128" s="134">
        <v>405</v>
      </c>
      <c r="B128" s="130" t="s">
        <v>134</v>
      </c>
      <c r="C128" s="442">
        <v>72634</v>
      </c>
      <c r="D128" s="446">
        <v>0</v>
      </c>
      <c r="E128" s="454">
        <v>0</v>
      </c>
      <c r="F128" s="164">
        <v>2</v>
      </c>
      <c r="G128" s="453">
        <v>2.7535314040256629E-5</v>
      </c>
      <c r="H128" s="279">
        <v>30927</v>
      </c>
      <c r="I128" s="15">
        <v>28619</v>
      </c>
      <c r="J128" s="344">
        <v>1.0806457248680945</v>
      </c>
      <c r="K128" s="461">
        <v>1.0808175337094026</v>
      </c>
      <c r="L128" s="468">
        <v>0.77651612391930602</v>
      </c>
      <c r="M128" s="14">
        <f>Lisäosat[[#This Row],[HYTE-kerroin (sis. Kulttuurihyte)]]*Lisäosat[[#This Row],[Asukasmäärä 31.12.2021]]</f>
        <v>56401.472144754873</v>
      </c>
      <c r="N128" s="461">
        <f>Lisäosat[[#This Row],[HYTE-kerroin (sis. Kulttuurihyte)]]/$N$7</f>
        <v>1.1648541792443681</v>
      </c>
      <c r="O128" s="473">
        <v>0</v>
      </c>
      <c r="P128" s="206">
        <v>0</v>
      </c>
      <c r="Q128" s="168">
        <v>0</v>
      </c>
      <c r="R128" s="168">
        <v>1006422.571531013</v>
      </c>
      <c r="S128" s="168">
        <v>1598245.4686193974</v>
      </c>
      <c r="T128" s="168">
        <v>0</v>
      </c>
      <c r="U128" s="321">
        <f t="shared" si="2"/>
        <v>2604668.0401504105</v>
      </c>
      <c r="V128" s="49"/>
      <c r="W128" s="49"/>
      <c r="X128" s="115"/>
      <c r="Y128" s="115"/>
      <c r="Z128" s="116"/>
    </row>
    <row r="129" spans="1:26" s="50" customFormat="1">
      <c r="A129" s="134">
        <v>407</v>
      </c>
      <c r="B129" s="130" t="s">
        <v>135</v>
      </c>
      <c r="C129" s="442">
        <v>2580</v>
      </c>
      <c r="D129" s="446">
        <v>0.19713333333333333</v>
      </c>
      <c r="E129" s="454">
        <v>0</v>
      </c>
      <c r="F129" s="164">
        <v>0</v>
      </c>
      <c r="G129" s="453">
        <v>0</v>
      </c>
      <c r="H129" s="279">
        <v>787</v>
      </c>
      <c r="I129" s="15">
        <v>1005</v>
      </c>
      <c r="J129" s="344">
        <v>0.78308457711442792</v>
      </c>
      <c r="K129" s="461">
        <v>0.78320907754111191</v>
      </c>
      <c r="L129" s="468">
        <v>0.58301985884923802</v>
      </c>
      <c r="M129" s="14">
        <f>Lisäosat[[#This Row],[HYTE-kerroin (sis. Kulttuurihyte)]]*Lisäosat[[#This Row],[Asukasmäärä 31.12.2021]]</f>
        <v>1504.1912358310342</v>
      </c>
      <c r="N129" s="461">
        <f>Lisäosat[[#This Row],[HYTE-kerroin (sis. Kulttuurihyte)]]/$N$7</f>
        <v>0.87458984848274779</v>
      </c>
      <c r="O129" s="473">
        <v>0</v>
      </c>
      <c r="P129" s="206">
        <v>31146.908960000001</v>
      </c>
      <c r="Q129" s="168">
        <v>0</v>
      </c>
      <c r="R129" s="168">
        <v>25905.1101651188</v>
      </c>
      <c r="S129" s="168">
        <v>42624.185773624893</v>
      </c>
      <c r="T129" s="168">
        <v>0</v>
      </c>
      <c r="U129" s="321">
        <f t="shared" si="2"/>
        <v>99676.204898743686</v>
      </c>
      <c r="V129" s="49"/>
      <c r="W129" s="49"/>
      <c r="X129" s="115"/>
      <c r="Y129" s="115"/>
      <c r="Z129" s="116"/>
    </row>
    <row r="130" spans="1:26" s="50" customFormat="1">
      <c r="A130" s="134">
        <v>408</v>
      </c>
      <c r="B130" s="130" t="s">
        <v>136</v>
      </c>
      <c r="C130" s="442">
        <v>14203</v>
      </c>
      <c r="D130" s="446">
        <v>0</v>
      </c>
      <c r="E130" s="454">
        <v>0</v>
      </c>
      <c r="F130" s="164">
        <v>0</v>
      </c>
      <c r="G130" s="453">
        <v>0</v>
      </c>
      <c r="H130" s="279">
        <v>4455</v>
      </c>
      <c r="I130" s="15">
        <v>5656</v>
      </c>
      <c r="J130" s="344">
        <v>0.78765912305516261</v>
      </c>
      <c r="K130" s="461">
        <v>0.78778435077611098</v>
      </c>
      <c r="L130" s="468">
        <v>0.68209780694634403</v>
      </c>
      <c r="M130" s="14">
        <f>Lisäosat[[#This Row],[HYTE-kerroin (sis. Kulttuurihyte)]]*Lisäosat[[#This Row],[Asukasmäärä 31.12.2021]]</f>
        <v>9687.835152058924</v>
      </c>
      <c r="N130" s="461">
        <f>Lisäosat[[#This Row],[HYTE-kerroin (sis. Kulttuurihyte)]]/$N$7</f>
        <v>1.0232169772142869</v>
      </c>
      <c r="O130" s="473">
        <v>0</v>
      </c>
      <c r="P130" s="206">
        <v>0</v>
      </c>
      <c r="Q130" s="168">
        <v>0</v>
      </c>
      <c r="R130" s="168">
        <v>143441.7125388172</v>
      </c>
      <c r="S130" s="168">
        <v>274523.66124010464</v>
      </c>
      <c r="T130" s="168">
        <v>0</v>
      </c>
      <c r="U130" s="321">
        <f t="shared" si="2"/>
        <v>417965.37377892184</v>
      </c>
      <c r="V130" s="49"/>
      <c r="W130" s="49"/>
      <c r="X130" s="115"/>
      <c r="Y130" s="115"/>
      <c r="Z130" s="116"/>
    </row>
    <row r="131" spans="1:26" s="50" customFormat="1">
      <c r="A131" s="134">
        <v>410</v>
      </c>
      <c r="B131" s="130" t="s">
        <v>137</v>
      </c>
      <c r="C131" s="442">
        <v>18788</v>
      </c>
      <c r="D131" s="446">
        <v>0</v>
      </c>
      <c r="E131" s="454">
        <v>0</v>
      </c>
      <c r="F131" s="164">
        <v>2</v>
      </c>
      <c r="G131" s="453">
        <v>1.0645092612305727E-4</v>
      </c>
      <c r="H131" s="279">
        <v>5150</v>
      </c>
      <c r="I131" s="15">
        <v>7372</v>
      </c>
      <c r="J131" s="344">
        <v>0.69858925664677152</v>
      </c>
      <c r="K131" s="461">
        <v>0.69870032339878163</v>
      </c>
      <c r="L131" s="468">
        <v>0.59046898840550399</v>
      </c>
      <c r="M131" s="14">
        <f>Lisäosat[[#This Row],[HYTE-kerroin (sis. Kulttuurihyte)]]*Lisäosat[[#This Row],[Asukasmäärä 31.12.2021]]</f>
        <v>11093.731354162608</v>
      </c>
      <c r="N131" s="461">
        <f>Lisäosat[[#This Row],[HYTE-kerroin (sis. Kulttuurihyte)]]/$N$7</f>
        <v>0.88576431019457036</v>
      </c>
      <c r="O131" s="473">
        <v>0</v>
      </c>
      <c r="P131" s="206">
        <v>0</v>
      </c>
      <c r="Q131" s="168">
        <v>0</v>
      </c>
      <c r="R131" s="168">
        <v>168290.46908652908</v>
      </c>
      <c r="S131" s="168">
        <v>314362.46595418325</v>
      </c>
      <c r="T131" s="168">
        <v>0</v>
      </c>
      <c r="U131" s="321">
        <f t="shared" si="2"/>
        <v>482652.93504071236</v>
      </c>
      <c r="V131" s="49"/>
      <c r="W131" s="49"/>
      <c r="X131" s="115"/>
      <c r="Y131" s="115"/>
      <c r="Z131" s="116"/>
    </row>
    <row r="132" spans="1:26" s="50" customFormat="1">
      <c r="A132" s="134">
        <v>416</v>
      </c>
      <c r="B132" s="130" t="s">
        <v>138</v>
      </c>
      <c r="C132" s="442">
        <v>2917</v>
      </c>
      <c r="D132" s="446">
        <v>0</v>
      </c>
      <c r="E132" s="454">
        <v>0</v>
      </c>
      <c r="F132" s="164">
        <v>0</v>
      </c>
      <c r="G132" s="453">
        <v>0</v>
      </c>
      <c r="H132" s="279">
        <v>509</v>
      </c>
      <c r="I132" s="15">
        <v>1190</v>
      </c>
      <c r="J132" s="344">
        <v>0.42773109243697477</v>
      </c>
      <c r="K132" s="461">
        <v>0.42779909620702811</v>
      </c>
      <c r="L132" s="468">
        <v>0.61257377975778604</v>
      </c>
      <c r="M132" s="14">
        <f>Lisäosat[[#This Row],[HYTE-kerroin (sis. Kulttuurihyte)]]*Lisäosat[[#This Row],[Asukasmäärä 31.12.2021]]</f>
        <v>1786.8777155534619</v>
      </c>
      <c r="N132" s="461">
        <f>Lisäosat[[#This Row],[HYTE-kerroin (sis. Kulttuurihyte)]]/$N$7</f>
        <v>0.91892377436392769</v>
      </c>
      <c r="O132" s="473">
        <v>0</v>
      </c>
      <c r="P132" s="206">
        <v>0</v>
      </c>
      <c r="Q132" s="168">
        <v>0</v>
      </c>
      <c r="R132" s="168">
        <v>15997.949333812252</v>
      </c>
      <c r="S132" s="168">
        <v>50634.657275091813</v>
      </c>
      <c r="T132" s="168">
        <v>0</v>
      </c>
      <c r="U132" s="321">
        <f t="shared" si="2"/>
        <v>66632.606608904069</v>
      </c>
      <c r="V132" s="49"/>
      <c r="W132" s="49"/>
      <c r="X132" s="115"/>
      <c r="Y132" s="115"/>
      <c r="Z132" s="116"/>
    </row>
    <row r="133" spans="1:26" s="50" customFormat="1">
      <c r="A133" s="134">
        <v>418</v>
      </c>
      <c r="B133" s="130" t="s">
        <v>139</v>
      </c>
      <c r="C133" s="442">
        <v>24164</v>
      </c>
      <c r="D133" s="446">
        <v>0</v>
      </c>
      <c r="E133" s="454">
        <v>0</v>
      </c>
      <c r="F133" s="164">
        <v>0</v>
      </c>
      <c r="G133" s="453">
        <v>0</v>
      </c>
      <c r="H133" s="279">
        <v>7529</v>
      </c>
      <c r="I133" s="15">
        <v>10471</v>
      </c>
      <c r="J133" s="344">
        <v>0.71903352115366248</v>
      </c>
      <c r="K133" s="461">
        <v>0.71914783828210549</v>
      </c>
      <c r="L133" s="468">
        <v>0.76836900815598097</v>
      </c>
      <c r="M133" s="14">
        <f>Lisäosat[[#This Row],[HYTE-kerroin (sis. Kulttuurihyte)]]*Lisäosat[[#This Row],[Asukasmäärä 31.12.2021]]</f>
        <v>18566.868713081123</v>
      </c>
      <c r="N133" s="461">
        <f>Lisäosat[[#This Row],[HYTE-kerroin (sis. Kulttuurihyte)]]/$N$7</f>
        <v>1.1526326663184072</v>
      </c>
      <c r="O133" s="473">
        <v>1.357578370029729</v>
      </c>
      <c r="P133" s="206">
        <v>0</v>
      </c>
      <c r="Q133" s="168">
        <v>0</v>
      </c>
      <c r="R133" s="168">
        <v>222779.40082966961</v>
      </c>
      <c r="S133" s="168">
        <v>526128.35549706093</v>
      </c>
      <c r="T133" s="168">
        <v>328701.32780865172</v>
      </c>
      <c r="U133" s="321">
        <f t="shared" si="2"/>
        <v>1077609.0841353824</v>
      </c>
      <c r="V133" s="49"/>
      <c r="W133" s="49"/>
      <c r="X133" s="115"/>
      <c r="Y133" s="115"/>
      <c r="Z133" s="116"/>
    </row>
    <row r="134" spans="1:26" s="50" customFormat="1">
      <c r="A134" s="134">
        <v>420</v>
      </c>
      <c r="B134" s="130" t="s">
        <v>140</v>
      </c>
      <c r="C134" s="442">
        <v>9280</v>
      </c>
      <c r="D134" s="446">
        <v>0</v>
      </c>
      <c r="E134" s="454">
        <v>0</v>
      </c>
      <c r="F134" s="164">
        <v>0</v>
      </c>
      <c r="G134" s="453">
        <v>0</v>
      </c>
      <c r="H134" s="279">
        <v>2591</v>
      </c>
      <c r="I134" s="15">
        <v>3379</v>
      </c>
      <c r="J134" s="344">
        <v>0.76679490973660847</v>
      </c>
      <c r="K134" s="461">
        <v>0.76691682031463704</v>
      </c>
      <c r="L134" s="468">
        <v>0.64785451207602496</v>
      </c>
      <c r="M134" s="14">
        <f>Lisäosat[[#This Row],[HYTE-kerroin (sis. Kulttuurihyte)]]*Lisäosat[[#This Row],[Asukasmäärä 31.12.2021]]</f>
        <v>6012.0898720655114</v>
      </c>
      <c r="N134" s="461">
        <f>Lisäosat[[#This Row],[HYTE-kerroin (sis. Kulttuurihyte)]]/$N$7</f>
        <v>0.97184850731122863</v>
      </c>
      <c r="O134" s="473">
        <v>0</v>
      </c>
      <c r="P134" s="206">
        <v>0</v>
      </c>
      <c r="Q134" s="168">
        <v>0</v>
      </c>
      <c r="R134" s="168">
        <v>91239.787346104233</v>
      </c>
      <c r="S134" s="168">
        <v>170364.26585285252</v>
      </c>
      <c r="T134" s="168">
        <v>0</v>
      </c>
      <c r="U134" s="321">
        <f t="shared" si="2"/>
        <v>261604.05319895677</v>
      </c>
      <c r="V134" s="49"/>
      <c r="W134" s="49"/>
      <c r="X134" s="115"/>
      <c r="Y134" s="115"/>
      <c r="Z134" s="116"/>
    </row>
    <row r="135" spans="1:26" s="50" customFormat="1">
      <c r="A135" s="134">
        <v>421</v>
      </c>
      <c r="B135" s="130" t="s">
        <v>141</v>
      </c>
      <c r="C135" s="442">
        <v>719</v>
      </c>
      <c r="D135" s="446">
        <v>1.5782666666666665</v>
      </c>
      <c r="E135" s="454">
        <v>0</v>
      </c>
      <c r="F135" s="164">
        <v>0</v>
      </c>
      <c r="G135" s="453">
        <v>0</v>
      </c>
      <c r="H135" s="279">
        <v>248</v>
      </c>
      <c r="I135" s="15">
        <v>251</v>
      </c>
      <c r="J135" s="344">
        <v>0.98804780876494025</v>
      </c>
      <c r="K135" s="461">
        <v>0.98820489572255688</v>
      </c>
      <c r="L135" s="468">
        <v>0.48927945351682001</v>
      </c>
      <c r="M135" s="14">
        <f>Lisäosat[[#This Row],[HYTE-kerroin (sis. Kulttuurihyte)]]*Lisäosat[[#This Row],[Asukasmäärä 31.12.2021]]</f>
        <v>351.79192707859357</v>
      </c>
      <c r="N135" s="461">
        <f>Lisäosat[[#This Row],[HYTE-kerroin (sis. Kulttuurihyte)]]/$N$7</f>
        <v>0.73396958374903654</v>
      </c>
      <c r="O135" s="473">
        <v>0</v>
      </c>
      <c r="P135" s="206">
        <v>208480.63028799999</v>
      </c>
      <c r="Q135" s="168">
        <v>0</v>
      </c>
      <c r="R135" s="168">
        <v>9108.8576827143261</v>
      </c>
      <c r="S135" s="168">
        <v>9968.7088292168773</v>
      </c>
      <c r="T135" s="168">
        <v>0</v>
      </c>
      <c r="U135" s="321">
        <f t="shared" si="2"/>
        <v>227558.19679993117</v>
      </c>
      <c r="V135" s="49"/>
      <c r="W135" s="49"/>
      <c r="X135" s="115"/>
      <c r="Y135" s="115"/>
      <c r="Z135" s="116"/>
    </row>
    <row r="136" spans="1:26" s="50" customFormat="1">
      <c r="A136" s="134">
        <v>422</v>
      </c>
      <c r="B136" s="130" t="s">
        <v>142</v>
      </c>
      <c r="C136" s="442">
        <v>10543</v>
      </c>
      <c r="D136" s="446">
        <v>1.20475</v>
      </c>
      <c r="E136" s="454">
        <v>0</v>
      </c>
      <c r="F136" s="164">
        <v>0</v>
      </c>
      <c r="G136" s="453">
        <v>0</v>
      </c>
      <c r="H136" s="279">
        <v>3406</v>
      </c>
      <c r="I136" s="15">
        <v>3336</v>
      </c>
      <c r="J136" s="344">
        <v>1.0209832134292567</v>
      </c>
      <c r="K136" s="461">
        <v>1.0211455366947428</v>
      </c>
      <c r="L136" s="468">
        <v>0.57844645119488902</v>
      </c>
      <c r="M136" s="14">
        <f>Lisäosat[[#This Row],[HYTE-kerroin (sis. Kulttuurihyte)]]*Lisäosat[[#This Row],[Asukasmäärä 31.12.2021]]</f>
        <v>6098.5609349477154</v>
      </c>
      <c r="N136" s="461">
        <f>Lisäosat[[#This Row],[HYTE-kerroin (sis. Kulttuurihyte)]]/$N$7</f>
        <v>0.86772926586835475</v>
      </c>
      <c r="O136" s="473">
        <v>0</v>
      </c>
      <c r="P136" s="206">
        <v>1166776.255905</v>
      </c>
      <c r="Q136" s="168">
        <v>0</v>
      </c>
      <c r="R136" s="168">
        <v>138019.31738303768</v>
      </c>
      <c r="S136" s="168">
        <v>172814.59168944572</v>
      </c>
      <c r="T136" s="168">
        <v>0</v>
      </c>
      <c r="U136" s="321">
        <f t="shared" si="2"/>
        <v>1477610.1649774835</v>
      </c>
      <c r="V136" s="49"/>
      <c r="W136" s="49"/>
      <c r="X136" s="115"/>
      <c r="Y136" s="115"/>
      <c r="Z136" s="116"/>
    </row>
    <row r="137" spans="1:26" s="50" customFormat="1">
      <c r="A137" s="134">
        <v>423</v>
      </c>
      <c r="B137" s="130" t="s">
        <v>143</v>
      </c>
      <c r="C137" s="442">
        <v>20291</v>
      </c>
      <c r="D137" s="446">
        <v>0</v>
      </c>
      <c r="E137" s="454">
        <v>0</v>
      </c>
      <c r="F137" s="164">
        <v>1</v>
      </c>
      <c r="G137" s="453">
        <v>4.928293332019122E-5</v>
      </c>
      <c r="H137" s="279">
        <v>6397</v>
      </c>
      <c r="I137" s="15">
        <v>9043</v>
      </c>
      <c r="J137" s="344">
        <v>0.70739798739356408</v>
      </c>
      <c r="K137" s="461">
        <v>0.70751045462103823</v>
      </c>
      <c r="L137" s="468">
        <v>0.654884017867569</v>
      </c>
      <c r="M137" s="14">
        <f>Lisäosat[[#This Row],[HYTE-kerroin (sis. Kulttuurihyte)]]*Lisäosat[[#This Row],[Asukasmäärä 31.12.2021]]</f>
        <v>13288.251606550843</v>
      </c>
      <c r="N137" s="461">
        <f>Lisäosat[[#This Row],[HYTE-kerroin (sis. Kulttuurihyte)]]/$N$7</f>
        <v>0.98239349014812516</v>
      </c>
      <c r="O137" s="473">
        <v>0.7673064542121244</v>
      </c>
      <c r="P137" s="206">
        <v>0</v>
      </c>
      <c r="Q137" s="168">
        <v>0</v>
      </c>
      <c r="R137" s="168">
        <v>184045.13321705253</v>
      </c>
      <c r="S137" s="168">
        <v>376548.46776937105</v>
      </c>
      <c r="T137" s="168">
        <v>156005.54092943051</v>
      </c>
      <c r="U137" s="321">
        <f t="shared" ref="U137:U200" si="3">SUM(P137:T137)</f>
        <v>716599.14191585407</v>
      </c>
      <c r="V137" s="49"/>
      <c r="W137" s="49"/>
      <c r="X137" s="115"/>
      <c r="Y137" s="115"/>
      <c r="Z137" s="116"/>
    </row>
    <row r="138" spans="1:26" s="50" customFormat="1">
      <c r="A138" s="134">
        <v>425</v>
      </c>
      <c r="B138" s="130" t="s">
        <v>144</v>
      </c>
      <c r="C138" s="442">
        <v>10218</v>
      </c>
      <c r="D138" s="446">
        <v>0</v>
      </c>
      <c r="E138" s="454">
        <v>0</v>
      </c>
      <c r="F138" s="164">
        <v>3</v>
      </c>
      <c r="G138" s="453">
        <v>2.9359953024075161E-4</v>
      </c>
      <c r="H138" s="279">
        <v>2591</v>
      </c>
      <c r="I138" s="15">
        <v>4041</v>
      </c>
      <c r="J138" s="344">
        <v>0.64117792625587722</v>
      </c>
      <c r="K138" s="461">
        <v>0.64127986534104386</v>
      </c>
      <c r="L138" s="468">
        <v>0.65830235387417901</v>
      </c>
      <c r="M138" s="14">
        <f>Lisäosat[[#This Row],[HYTE-kerroin (sis. Kulttuurihyte)]]*Lisäosat[[#This Row],[Asukasmäärä 31.12.2021]]</f>
        <v>6726.533451886361</v>
      </c>
      <c r="N138" s="461">
        <f>Lisäosat[[#This Row],[HYTE-kerroin (sis. Kulttuurihyte)]]/$N$7</f>
        <v>0.98752134630037547</v>
      </c>
      <c r="O138" s="473">
        <v>0.18702904120248739</v>
      </c>
      <c r="P138" s="206">
        <v>0</v>
      </c>
      <c r="Q138" s="168">
        <v>0</v>
      </c>
      <c r="R138" s="168">
        <v>84004.302053182357</v>
      </c>
      <c r="S138" s="168">
        <v>190609.41497063282</v>
      </c>
      <c r="T138" s="168">
        <v>19148.848684930301</v>
      </c>
      <c r="U138" s="321">
        <f t="shared" si="3"/>
        <v>293762.56570874545</v>
      </c>
      <c r="V138" s="49"/>
      <c r="W138" s="49"/>
      <c r="X138" s="115"/>
      <c r="Y138" s="115"/>
      <c r="Z138" s="116"/>
    </row>
    <row r="139" spans="1:26" s="50" customFormat="1">
      <c r="A139" s="134">
        <v>426</v>
      </c>
      <c r="B139" s="130" t="s">
        <v>145</v>
      </c>
      <c r="C139" s="442">
        <v>11979</v>
      </c>
      <c r="D139" s="446">
        <v>0</v>
      </c>
      <c r="E139" s="454">
        <v>0</v>
      </c>
      <c r="F139" s="164">
        <v>1</v>
      </c>
      <c r="G139" s="453">
        <v>8.3479422322397531E-5</v>
      </c>
      <c r="H139" s="279">
        <v>3212</v>
      </c>
      <c r="I139" s="15">
        <v>4779</v>
      </c>
      <c r="J139" s="344">
        <v>0.67210713538397149</v>
      </c>
      <c r="K139" s="461">
        <v>0.67221399181759067</v>
      </c>
      <c r="L139" s="468">
        <v>0.68318779520823703</v>
      </c>
      <c r="M139" s="14">
        <f>Lisäosat[[#This Row],[HYTE-kerroin (sis. Kulttuurihyte)]]*Lisäosat[[#This Row],[Asukasmäärä 31.12.2021]]</f>
        <v>8183.9065987994709</v>
      </c>
      <c r="N139" s="461">
        <f>Lisäosat[[#This Row],[HYTE-kerroin (sis. Kulttuurihyte)]]/$N$7</f>
        <v>1.0248520718930489</v>
      </c>
      <c r="O139" s="473">
        <v>0</v>
      </c>
      <c r="P139" s="206">
        <v>0</v>
      </c>
      <c r="Q139" s="168">
        <v>0</v>
      </c>
      <c r="R139" s="168">
        <v>103232.42705034102</v>
      </c>
      <c r="S139" s="168">
        <v>231906.91908831708</v>
      </c>
      <c r="T139" s="168">
        <v>0</v>
      </c>
      <c r="U139" s="321">
        <f t="shared" si="3"/>
        <v>335139.34613865812</v>
      </c>
      <c r="V139" s="49"/>
      <c r="W139" s="49"/>
      <c r="X139" s="115"/>
      <c r="Y139" s="115"/>
      <c r="Z139" s="116"/>
    </row>
    <row r="140" spans="1:26" s="50" customFormat="1">
      <c r="A140" s="134">
        <v>430</v>
      </c>
      <c r="B140" s="130" t="s">
        <v>146</v>
      </c>
      <c r="C140" s="442">
        <v>15628</v>
      </c>
      <c r="D140" s="446">
        <v>0</v>
      </c>
      <c r="E140" s="454">
        <v>0</v>
      </c>
      <c r="F140" s="164">
        <v>0</v>
      </c>
      <c r="G140" s="453">
        <v>0</v>
      </c>
      <c r="H140" s="279">
        <v>5949</v>
      </c>
      <c r="I140" s="15">
        <v>5851</v>
      </c>
      <c r="J140" s="344">
        <v>1.0167492736284396</v>
      </c>
      <c r="K140" s="461">
        <v>1.0169109237516789</v>
      </c>
      <c r="L140" s="468">
        <v>0.58372640839374601</v>
      </c>
      <c r="M140" s="14">
        <f>Lisäosat[[#This Row],[HYTE-kerroin (sis. Kulttuurihyte)]]*Lisäosat[[#This Row],[Asukasmäärä 31.12.2021]]</f>
        <v>9122.4763103774621</v>
      </c>
      <c r="N140" s="461">
        <f>Lisäosat[[#This Row],[HYTE-kerroin (sis. Kulttuurihyte)]]/$N$7</f>
        <v>0.8756497455852178</v>
      </c>
      <c r="O140" s="473">
        <v>0</v>
      </c>
      <c r="P140" s="206">
        <v>0</v>
      </c>
      <c r="Q140" s="168">
        <v>0</v>
      </c>
      <c r="R140" s="168">
        <v>203739.07980813566</v>
      </c>
      <c r="S140" s="168">
        <v>258503.11829146926</v>
      </c>
      <c r="T140" s="168">
        <v>0</v>
      </c>
      <c r="U140" s="321">
        <f t="shared" si="3"/>
        <v>462242.19809960492</v>
      </c>
      <c r="V140" s="49"/>
      <c r="W140" s="49"/>
      <c r="X140" s="115"/>
      <c r="Y140" s="115"/>
      <c r="Z140" s="116"/>
    </row>
    <row r="141" spans="1:26" s="50" customFormat="1">
      <c r="A141" s="134">
        <v>433</v>
      </c>
      <c r="B141" s="130" t="s">
        <v>147</v>
      </c>
      <c r="C141" s="442">
        <v>7799</v>
      </c>
      <c r="D141" s="446">
        <v>0</v>
      </c>
      <c r="E141" s="454">
        <v>0</v>
      </c>
      <c r="F141" s="164">
        <v>0</v>
      </c>
      <c r="G141" s="453">
        <v>0</v>
      </c>
      <c r="H141" s="279">
        <v>1993</v>
      </c>
      <c r="I141" s="15">
        <v>3343</v>
      </c>
      <c r="J141" s="344">
        <v>0.59617110379898297</v>
      </c>
      <c r="K141" s="461">
        <v>0.59626588737532815</v>
      </c>
      <c r="L141" s="468">
        <v>0.45333146957480702</v>
      </c>
      <c r="M141" s="14">
        <f>Lisäosat[[#This Row],[HYTE-kerroin (sis. Kulttuurihyte)]]*Lisäosat[[#This Row],[Asukasmäärä 31.12.2021]]</f>
        <v>3535.5321312139199</v>
      </c>
      <c r="N141" s="461">
        <f>Lisäosat[[#This Row],[HYTE-kerroin (sis. Kulttuurihyte)]]/$N$7</f>
        <v>0.68004390462867004</v>
      </c>
      <c r="O141" s="473">
        <v>0</v>
      </c>
      <c r="P141" s="206">
        <v>0</v>
      </c>
      <c r="Q141" s="168">
        <v>0</v>
      </c>
      <c r="R141" s="168">
        <v>59616.559545307158</v>
      </c>
      <c r="S141" s="168">
        <v>100186.18296643908</v>
      </c>
      <c r="T141" s="168">
        <v>0</v>
      </c>
      <c r="U141" s="321">
        <f t="shared" si="3"/>
        <v>159802.74251174624</v>
      </c>
      <c r="V141" s="49"/>
      <c r="W141" s="49"/>
      <c r="X141" s="115"/>
      <c r="Y141" s="115"/>
      <c r="Z141" s="116"/>
    </row>
    <row r="142" spans="1:26" s="50" customFormat="1">
      <c r="A142" s="134">
        <v>434</v>
      </c>
      <c r="B142" s="130" t="s">
        <v>148</v>
      </c>
      <c r="C142" s="442">
        <v>14643</v>
      </c>
      <c r="D142" s="446">
        <v>0</v>
      </c>
      <c r="E142" s="454">
        <v>0</v>
      </c>
      <c r="F142" s="164">
        <v>0</v>
      </c>
      <c r="G142" s="453">
        <v>0</v>
      </c>
      <c r="H142" s="279">
        <v>4648</v>
      </c>
      <c r="I142" s="15">
        <v>5645</v>
      </c>
      <c r="J142" s="344">
        <v>0.82338352524357838</v>
      </c>
      <c r="K142" s="461">
        <v>0.82351443268731217</v>
      </c>
      <c r="L142" s="468">
        <v>0.60497891324033903</v>
      </c>
      <c r="M142" s="14">
        <f>Lisäosat[[#This Row],[HYTE-kerroin (sis. Kulttuurihyte)]]*Lisäosat[[#This Row],[Asukasmäärä 31.12.2021]]</f>
        <v>8858.7062265782843</v>
      </c>
      <c r="N142" s="461">
        <f>Lisäosat[[#This Row],[HYTE-kerroin (sis. Kulttuurihyte)]]/$N$7</f>
        <v>0.907530692197136</v>
      </c>
      <c r="O142" s="473">
        <v>0</v>
      </c>
      <c r="P142" s="206">
        <v>0</v>
      </c>
      <c r="Q142" s="168">
        <v>0</v>
      </c>
      <c r="R142" s="168">
        <v>154592.81396111281</v>
      </c>
      <c r="S142" s="168">
        <v>251028.67967916792</v>
      </c>
      <c r="T142" s="168">
        <v>0</v>
      </c>
      <c r="U142" s="321">
        <f t="shared" si="3"/>
        <v>405621.49364028074</v>
      </c>
      <c r="V142" s="49"/>
      <c r="W142" s="49"/>
      <c r="X142" s="115"/>
      <c r="Y142" s="115"/>
      <c r="Z142" s="116"/>
    </row>
    <row r="143" spans="1:26" s="50" customFormat="1">
      <c r="A143" s="134">
        <v>435</v>
      </c>
      <c r="B143" s="130" t="s">
        <v>149</v>
      </c>
      <c r="C143" s="442">
        <v>703</v>
      </c>
      <c r="D143" s="446">
        <v>1.5087833333333334</v>
      </c>
      <c r="E143" s="454">
        <v>0</v>
      </c>
      <c r="F143" s="164">
        <v>0</v>
      </c>
      <c r="G143" s="453">
        <v>0</v>
      </c>
      <c r="H143" s="279">
        <v>156</v>
      </c>
      <c r="I143" s="15">
        <v>249</v>
      </c>
      <c r="J143" s="344">
        <v>0.62650602409638556</v>
      </c>
      <c r="K143" s="461">
        <v>0.62660563053686413</v>
      </c>
      <c r="L143" s="468">
        <v>0.38588750630688501</v>
      </c>
      <c r="M143" s="14">
        <f>Lisäosat[[#This Row],[HYTE-kerroin (sis. Kulttuurihyte)]]*Lisäosat[[#This Row],[Asukasmäärä 31.12.2021]]</f>
        <v>271.27891693374016</v>
      </c>
      <c r="N143" s="461">
        <f>Lisäosat[[#This Row],[HYTE-kerroin (sis. Kulttuurihyte)]]/$N$7</f>
        <v>0.57887101193854129</v>
      </c>
      <c r="O143" s="473">
        <v>0</v>
      </c>
      <c r="P143" s="206">
        <v>194867.15282200003</v>
      </c>
      <c r="Q143" s="168">
        <v>0</v>
      </c>
      <c r="R143" s="168">
        <v>5647.2581809882668</v>
      </c>
      <c r="S143" s="168">
        <v>7687.2160111098883</v>
      </c>
      <c r="T143" s="168">
        <v>0</v>
      </c>
      <c r="U143" s="321">
        <f t="shared" si="3"/>
        <v>208201.62701409817</v>
      </c>
      <c r="V143" s="49"/>
      <c r="W143" s="49"/>
      <c r="X143" s="115"/>
      <c r="Y143" s="115"/>
      <c r="Z143" s="116"/>
    </row>
    <row r="144" spans="1:26" s="50" customFormat="1">
      <c r="A144" s="134">
        <v>436</v>
      </c>
      <c r="B144" s="130" t="s">
        <v>150</v>
      </c>
      <c r="C144" s="442">
        <v>2018</v>
      </c>
      <c r="D144" s="446">
        <v>6.2333333333333331E-2</v>
      </c>
      <c r="E144" s="454">
        <v>0</v>
      </c>
      <c r="F144" s="164">
        <v>0</v>
      </c>
      <c r="G144" s="453">
        <v>0</v>
      </c>
      <c r="H144" s="279">
        <v>446</v>
      </c>
      <c r="I144" s="15">
        <v>741</v>
      </c>
      <c r="J144" s="344">
        <v>0.60188933873144401</v>
      </c>
      <c r="K144" s="461">
        <v>0.60198503143396753</v>
      </c>
      <c r="L144" s="468">
        <v>0.46327421429023402</v>
      </c>
      <c r="M144" s="14">
        <f>Lisäosat[[#This Row],[HYTE-kerroin (sis. Kulttuurihyte)]]*Lisäosat[[#This Row],[Asukasmäärä 31.12.2021]]</f>
        <v>934.88736443769221</v>
      </c>
      <c r="N144" s="461">
        <f>Lisäosat[[#This Row],[HYTE-kerroin (sis. Kulttuurihyte)]]/$N$7</f>
        <v>0.69495904596078806</v>
      </c>
      <c r="O144" s="473">
        <v>0</v>
      </c>
      <c r="P144" s="206">
        <v>7703.2979466666666</v>
      </c>
      <c r="Q144" s="168">
        <v>0</v>
      </c>
      <c r="R144" s="168">
        <v>15573.81027182063</v>
      </c>
      <c r="S144" s="168">
        <v>26491.852731206163</v>
      </c>
      <c r="T144" s="168">
        <v>0</v>
      </c>
      <c r="U144" s="321">
        <f t="shared" si="3"/>
        <v>49768.960949693457</v>
      </c>
      <c r="V144" s="49"/>
      <c r="W144" s="49"/>
      <c r="X144" s="115"/>
      <c r="Y144" s="115"/>
      <c r="Z144" s="116"/>
    </row>
    <row r="145" spans="1:26" s="50" customFormat="1">
      <c r="A145" s="134">
        <v>440</v>
      </c>
      <c r="B145" s="130" t="s">
        <v>151</v>
      </c>
      <c r="C145" s="442">
        <v>5622</v>
      </c>
      <c r="D145" s="446">
        <v>0</v>
      </c>
      <c r="E145" s="454">
        <v>0</v>
      </c>
      <c r="F145" s="164">
        <v>0</v>
      </c>
      <c r="G145" s="453">
        <v>0</v>
      </c>
      <c r="H145" s="279">
        <v>1136</v>
      </c>
      <c r="I145" s="15">
        <v>2343</v>
      </c>
      <c r="J145" s="344">
        <v>0.48484848484848486</v>
      </c>
      <c r="K145" s="461">
        <v>0.48492556955300442</v>
      </c>
      <c r="L145" s="468">
        <v>0.70541259389844702</v>
      </c>
      <c r="M145" s="14">
        <f>Lisäosat[[#This Row],[HYTE-kerroin (sis. Kulttuurihyte)]]*Lisäosat[[#This Row],[Asukasmäärä 31.12.2021]]</f>
        <v>3965.829602897069</v>
      </c>
      <c r="N145" s="461">
        <f>Lisäosat[[#This Row],[HYTE-kerroin (sis. Kulttuurihyte)]]/$N$7</f>
        <v>1.0581915594319402</v>
      </c>
      <c r="O145" s="473">
        <v>1.7306615032328887</v>
      </c>
      <c r="P145" s="206">
        <v>0</v>
      </c>
      <c r="Q145" s="168">
        <v>0</v>
      </c>
      <c r="R145" s="168">
        <v>34950.544896986023</v>
      </c>
      <c r="S145" s="168">
        <v>112379.49917121709</v>
      </c>
      <c r="T145" s="168">
        <v>97492.385291176499</v>
      </c>
      <c r="U145" s="321">
        <f t="shared" si="3"/>
        <v>244822.4293593796</v>
      </c>
      <c r="V145" s="49"/>
      <c r="W145" s="49"/>
      <c r="X145" s="115"/>
      <c r="Y145" s="115"/>
      <c r="Z145" s="116"/>
    </row>
    <row r="146" spans="1:26" s="50" customFormat="1">
      <c r="A146" s="134">
        <v>441</v>
      </c>
      <c r="B146" s="130" t="s">
        <v>152</v>
      </c>
      <c r="C146" s="442">
        <v>4473</v>
      </c>
      <c r="D146" s="446">
        <v>0.6498666666666667</v>
      </c>
      <c r="E146" s="454">
        <v>0</v>
      </c>
      <c r="F146" s="164">
        <v>0</v>
      </c>
      <c r="G146" s="453">
        <v>0</v>
      </c>
      <c r="H146" s="279">
        <v>1258</v>
      </c>
      <c r="I146" s="15">
        <v>1670</v>
      </c>
      <c r="J146" s="344">
        <v>0.75329341317365273</v>
      </c>
      <c r="K146" s="461">
        <v>0.75341317718650547</v>
      </c>
      <c r="L146" s="468">
        <v>0.62939669115247798</v>
      </c>
      <c r="M146" s="14">
        <f>Lisäosat[[#This Row],[HYTE-kerroin (sis. Kulttuurihyte)]]*Lisäosat[[#This Row],[Asukasmäärä 31.12.2021]]</f>
        <v>2815.2913995250342</v>
      </c>
      <c r="N146" s="461">
        <f>Lisäosat[[#This Row],[HYTE-kerroin (sis. Kulttuurihyte)]]/$N$7</f>
        <v>0.94415987448024807</v>
      </c>
      <c r="O146" s="473">
        <v>0</v>
      </c>
      <c r="P146" s="206">
        <v>178015.71446400002</v>
      </c>
      <c r="Q146" s="168">
        <v>0</v>
      </c>
      <c r="R146" s="168">
        <v>43203.619754738167</v>
      </c>
      <c r="S146" s="168">
        <v>79776.76026941232</v>
      </c>
      <c r="T146" s="168">
        <v>0</v>
      </c>
      <c r="U146" s="321">
        <f t="shared" si="3"/>
        <v>300996.0944881505</v>
      </c>
      <c r="V146" s="49"/>
      <c r="W146" s="49"/>
      <c r="X146" s="115"/>
      <c r="Y146" s="115"/>
      <c r="Z146" s="116"/>
    </row>
    <row r="147" spans="1:26" s="50" customFormat="1">
      <c r="A147" s="134">
        <v>444</v>
      </c>
      <c r="B147" s="130" t="s">
        <v>153</v>
      </c>
      <c r="C147" s="442">
        <v>45988</v>
      </c>
      <c r="D147" s="446">
        <v>0</v>
      </c>
      <c r="E147" s="454">
        <v>0</v>
      </c>
      <c r="F147" s="164">
        <v>2</v>
      </c>
      <c r="G147" s="453">
        <v>4.3489605984169782E-5</v>
      </c>
      <c r="H147" s="279">
        <v>15328</v>
      </c>
      <c r="I147" s="15">
        <v>18948</v>
      </c>
      <c r="J147" s="344">
        <v>0.80895081275068614</v>
      </c>
      <c r="K147" s="461">
        <v>0.80907942557782786</v>
      </c>
      <c r="L147" s="468">
        <v>0.60626359787084605</v>
      </c>
      <c r="M147" s="14">
        <f>Lisäosat[[#This Row],[HYTE-kerroin (sis. Kulttuurihyte)]]*Lisäosat[[#This Row],[Asukasmäärä 31.12.2021]]</f>
        <v>27880.850338884469</v>
      </c>
      <c r="N147" s="461">
        <f>Lisäosat[[#This Row],[HYTE-kerroin (sis. Kulttuurihyte)]]/$N$7</f>
        <v>0.9094578514856051</v>
      </c>
      <c r="O147" s="473">
        <v>0</v>
      </c>
      <c r="P147" s="206">
        <v>0</v>
      </c>
      <c r="Q147" s="168">
        <v>0</v>
      </c>
      <c r="R147" s="168">
        <v>477005.85007292574</v>
      </c>
      <c r="S147" s="168">
        <v>790058.14956412697</v>
      </c>
      <c r="T147" s="168">
        <v>0</v>
      </c>
      <c r="U147" s="321">
        <f t="shared" si="3"/>
        <v>1267063.9996370526</v>
      </c>
      <c r="V147" s="49"/>
      <c r="W147" s="49"/>
      <c r="X147" s="115"/>
      <c r="Y147" s="115"/>
      <c r="Z147" s="116"/>
    </row>
    <row r="148" spans="1:26" s="50" customFormat="1">
      <c r="A148" s="134">
        <v>445</v>
      </c>
      <c r="B148" s="130" t="s">
        <v>154</v>
      </c>
      <c r="C148" s="442">
        <v>15086</v>
      </c>
      <c r="D148" s="446">
        <v>0</v>
      </c>
      <c r="E148" s="454">
        <v>0</v>
      </c>
      <c r="F148" s="164">
        <v>0</v>
      </c>
      <c r="G148" s="453">
        <v>0</v>
      </c>
      <c r="H148" s="279">
        <v>5026</v>
      </c>
      <c r="I148" s="15">
        <v>6186</v>
      </c>
      <c r="J148" s="344">
        <v>0.81247979308115104</v>
      </c>
      <c r="K148" s="461">
        <v>0.81260896697100526</v>
      </c>
      <c r="L148" s="468">
        <v>0.58664434197744997</v>
      </c>
      <c r="M148" s="14">
        <f>Lisäosat[[#This Row],[HYTE-kerroin (sis. Kulttuurihyte)]]*Lisäosat[[#This Row],[Asukasmäärä 31.12.2021]]</f>
        <v>8850.1165430718102</v>
      </c>
      <c r="N148" s="461">
        <f>Lisäosat[[#This Row],[HYTE-kerroin (sis. Kulttuurihyte)]]/$N$7</f>
        <v>0.88002694655379454</v>
      </c>
      <c r="O148" s="473">
        <v>0</v>
      </c>
      <c r="P148" s="206">
        <v>0</v>
      </c>
      <c r="Q148" s="168">
        <v>0</v>
      </c>
      <c r="R148" s="168">
        <v>157160.62198678919</v>
      </c>
      <c r="S148" s="168">
        <v>250785.27428177217</v>
      </c>
      <c r="T148" s="168">
        <v>0</v>
      </c>
      <c r="U148" s="321">
        <f t="shared" si="3"/>
        <v>407945.89626856137</v>
      </c>
      <c r="V148" s="49"/>
      <c r="W148" s="49"/>
      <c r="X148" s="115"/>
      <c r="Y148" s="115"/>
      <c r="Z148" s="116"/>
    </row>
    <row r="149" spans="1:26" s="50" customFormat="1">
      <c r="A149" s="134">
        <v>475</v>
      </c>
      <c r="B149" s="130" t="s">
        <v>155</v>
      </c>
      <c r="C149" s="442">
        <v>5487</v>
      </c>
      <c r="D149" s="446">
        <v>8.0533333333333332E-2</v>
      </c>
      <c r="E149" s="454">
        <v>0</v>
      </c>
      <c r="F149" s="164">
        <v>0</v>
      </c>
      <c r="G149" s="453">
        <v>0</v>
      </c>
      <c r="H149" s="279">
        <v>1882</v>
      </c>
      <c r="I149" s="15">
        <v>2401</v>
      </c>
      <c r="J149" s="344">
        <v>0.78384006663890049</v>
      </c>
      <c r="K149" s="461">
        <v>0.7839646871787509</v>
      </c>
      <c r="L149" s="468">
        <v>0.58441842506842401</v>
      </c>
      <c r="M149" s="14">
        <f>Lisäosat[[#This Row],[HYTE-kerroin (sis. Kulttuurihyte)]]*Lisäosat[[#This Row],[Asukasmäärä 31.12.2021]]</f>
        <v>3206.7038983504426</v>
      </c>
      <c r="N149" s="461">
        <f>Lisäosat[[#This Row],[HYTE-kerroin (sis. Kulttuurihyte)]]/$N$7</f>
        <v>0.87668784188582882</v>
      </c>
      <c r="O149" s="473">
        <v>6.1852257861727544E-2</v>
      </c>
      <c r="P149" s="206">
        <v>27061.123135999998</v>
      </c>
      <c r="Q149" s="168">
        <v>0</v>
      </c>
      <c r="R149" s="168">
        <v>55146.694538208518</v>
      </c>
      <c r="S149" s="168">
        <v>90868.195099396282</v>
      </c>
      <c r="T149" s="168">
        <v>3400.6210556507363</v>
      </c>
      <c r="U149" s="321">
        <f t="shared" si="3"/>
        <v>176476.63382925553</v>
      </c>
      <c r="V149" s="49"/>
      <c r="W149" s="49"/>
      <c r="X149" s="115"/>
      <c r="Y149" s="115"/>
      <c r="Z149" s="116"/>
    </row>
    <row r="150" spans="1:26" s="50" customFormat="1">
      <c r="A150" s="134">
        <v>480</v>
      </c>
      <c r="B150" s="130" t="s">
        <v>156</v>
      </c>
      <c r="C150" s="442">
        <v>1990</v>
      </c>
      <c r="D150" s="446">
        <v>0</v>
      </c>
      <c r="E150" s="454">
        <v>0</v>
      </c>
      <c r="F150" s="164">
        <v>0</v>
      </c>
      <c r="G150" s="453">
        <v>0</v>
      </c>
      <c r="H150" s="279">
        <v>477</v>
      </c>
      <c r="I150" s="15">
        <v>809</v>
      </c>
      <c r="J150" s="344">
        <v>0.58961681087762674</v>
      </c>
      <c r="K150" s="461">
        <v>0.58971055240527215</v>
      </c>
      <c r="L150" s="468">
        <v>0.441759678508022</v>
      </c>
      <c r="M150" s="14">
        <f>Lisäosat[[#This Row],[HYTE-kerroin (sis. Kulttuurihyte)]]*Lisäosat[[#This Row],[Asukasmäärä 31.12.2021]]</f>
        <v>879.10176023096381</v>
      </c>
      <c r="N150" s="461">
        <f>Lisäosat[[#This Row],[HYTE-kerroin (sis. Kulttuurihyte)]]/$N$7</f>
        <v>0.66268502595213663</v>
      </c>
      <c r="O150" s="473">
        <v>0</v>
      </c>
      <c r="P150" s="206">
        <v>0</v>
      </c>
      <c r="Q150" s="168">
        <v>0</v>
      </c>
      <c r="R150" s="168">
        <v>15044.577670852821</v>
      </c>
      <c r="S150" s="168">
        <v>24911.059079069364</v>
      </c>
      <c r="T150" s="168">
        <v>0</v>
      </c>
      <c r="U150" s="321">
        <f t="shared" si="3"/>
        <v>39955.636749922181</v>
      </c>
      <c r="V150" s="49"/>
      <c r="W150" s="49"/>
      <c r="X150" s="115"/>
      <c r="Y150" s="115"/>
      <c r="Z150" s="116"/>
    </row>
    <row r="151" spans="1:26" s="50" customFormat="1">
      <c r="A151" s="134">
        <v>481</v>
      </c>
      <c r="B151" s="130" t="s">
        <v>157</v>
      </c>
      <c r="C151" s="442">
        <v>9612</v>
      </c>
      <c r="D151" s="446">
        <v>0</v>
      </c>
      <c r="E151" s="454">
        <v>0</v>
      </c>
      <c r="F151" s="164">
        <v>0</v>
      </c>
      <c r="G151" s="453">
        <v>0</v>
      </c>
      <c r="H151" s="279">
        <v>2323</v>
      </c>
      <c r="I151" s="15">
        <v>4291</v>
      </c>
      <c r="J151" s="344">
        <v>0.54136564903285944</v>
      </c>
      <c r="K151" s="461">
        <v>0.54145171924323821</v>
      </c>
      <c r="L151" s="468">
        <v>0.704718943848748</v>
      </c>
      <c r="M151" s="14">
        <f>Lisäosat[[#This Row],[HYTE-kerroin (sis. Kulttuurihyte)]]*Lisäosat[[#This Row],[Asukasmäärä 31.12.2021]]</f>
        <v>6773.7584882741658</v>
      </c>
      <c r="N151" s="461">
        <f>Lisäosat[[#This Row],[HYTE-kerroin (sis. Kulttuurihyte)]]/$N$7</f>
        <v>1.0571510129005344</v>
      </c>
      <c r="O151" s="473">
        <v>0.20270188589811924</v>
      </c>
      <c r="P151" s="206">
        <v>0</v>
      </c>
      <c r="Q151" s="168">
        <v>0</v>
      </c>
      <c r="R151" s="168">
        <v>66720.842923192191</v>
      </c>
      <c r="S151" s="168">
        <v>191947.62827503882</v>
      </c>
      <c r="T151" s="168">
        <v>19522.672683072276</v>
      </c>
      <c r="U151" s="321">
        <f t="shared" si="3"/>
        <v>278191.14388130326</v>
      </c>
      <c r="V151" s="49"/>
      <c r="W151" s="49"/>
      <c r="X151" s="115"/>
      <c r="Y151" s="115"/>
      <c r="Z151" s="116"/>
    </row>
    <row r="152" spans="1:26" s="50" customFormat="1">
      <c r="A152" s="134">
        <v>483</v>
      </c>
      <c r="B152" s="130" t="s">
        <v>158</v>
      </c>
      <c r="C152" s="442">
        <v>1076</v>
      </c>
      <c r="D152" s="446">
        <v>0.44555</v>
      </c>
      <c r="E152" s="454">
        <v>0</v>
      </c>
      <c r="F152" s="164">
        <v>0</v>
      </c>
      <c r="G152" s="453">
        <v>0</v>
      </c>
      <c r="H152" s="279">
        <v>241</v>
      </c>
      <c r="I152" s="15">
        <v>349</v>
      </c>
      <c r="J152" s="344">
        <v>0.69054441260744981</v>
      </c>
      <c r="K152" s="461">
        <v>0.69065420033220704</v>
      </c>
      <c r="L152" s="468">
        <v>0.34688012373086702</v>
      </c>
      <c r="M152" s="14">
        <f>Lisäosat[[#This Row],[HYTE-kerroin (sis. Kulttuurihyte)]]*Lisäosat[[#This Row],[Asukasmäärä 31.12.2021]]</f>
        <v>373.24301313441293</v>
      </c>
      <c r="N152" s="461">
        <f>Lisäosat[[#This Row],[HYTE-kerroin (sis. Kulttuurihyte)]]/$N$7</f>
        <v>0.52035591970102291</v>
      </c>
      <c r="O152" s="473">
        <v>0</v>
      </c>
      <c r="P152" s="206">
        <v>29359.178632000003</v>
      </c>
      <c r="Q152" s="168">
        <v>0</v>
      </c>
      <c r="R152" s="168">
        <v>9527.1050487265693</v>
      </c>
      <c r="S152" s="168">
        <v>10576.567095711898</v>
      </c>
      <c r="T152" s="168">
        <v>0</v>
      </c>
      <c r="U152" s="321">
        <f t="shared" si="3"/>
        <v>49462.85077643847</v>
      </c>
      <c r="V152" s="49"/>
      <c r="W152" s="49"/>
      <c r="X152" s="115"/>
      <c r="Y152" s="115"/>
      <c r="Z152" s="116"/>
    </row>
    <row r="153" spans="1:26" s="50" customFormat="1">
      <c r="A153" s="134">
        <v>484</v>
      </c>
      <c r="B153" s="130" t="s">
        <v>159</v>
      </c>
      <c r="C153" s="442">
        <v>3055</v>
      </c>
      <c r="D153" s="446">
        <v>0.84028333333333327</v>
      </c>
      <c r="E153" s="454">
        <v>0</v>
      </c>
      <c r="F153" s="164">
        <v>0</v>
      </c>
      <c r="G153" s="453">
        <v>0</v>
      </c>
      <c r="H153" s="279">
        <v>911</v>
      </c>
      <c r="I153" s="15">
        <v>1041</v>
      </c>
      <c r="J153" s="344">
        <v>0.87512007684918347</v>
      </c>
      <c r="K153" s="461">
        <v>0.87525920974255356</v>
      </c>
      <c r="L153" s="468">
        <v>0.55573718232736702</v>
      </c>
      <c r="M153" s="14">
        <f>Lisäosat[[#This Row],[HYTE-kerroin (sis. Kulttuurihyte)]]*Lisäosat[[#This Row],[Asukasmäärä 31.12.2021]]</f>
        <v>1697.7770920101063</v>
      </c>
      <c r="N153" s="461">
        <f>Lisäosat[[#This Row],[HYTE-kerroin (sis. Kulttuurihyte)]]/$N$7</f>
        <v>0.83366302315545271</v>
      </c>
      <c r="O153" s="473">
        <v>0</v>
      </c>
      <c r="P153" s="206">
        <v>157207.09632333333</v>
      </c>
      <c r="Q153" s="168">
        <v>0</v>
      </c>
      <c r="R153" s="168">
        <v>34279.614475488088</v>
      </c>
      <c r="S153" s="168">
        <v>48109.817720126863</v>
      </c>
      <c r="T153" s="168">
        <v>0</v>
      </c>
      <c r="U153" s="321">
        <f t="shared" si="3"/>
        <v>239596.52851894827</v>
      </c>
      <c r="V153" s="49"/>
      <c r="W153" s="49"/>
      <c r="X153" s="115"/>
      <c r="Y153" s="115"/>
      <c r="Z153" s="116"/>
    </row>
    <row r="154" spans="1:26" s="50" customFormat="1">
      <c r="A154" s="134">
        <v>489</v>
      </c>
      <c r="B154" s="130" t="s">
        <v>160</v>
      </c>
      <c r="C154" s="442">
        <v>1835</v>
      </c>
      <c r="D154" s="446">
        <v>1.1574333333333333</v>
      </c>
      <c r="E154" s="454">
        <v>0</v>
      </c>
      <c r="F154" s="164">
        <v>0</v>
      </c>
      <c r="G154" s="453">
        <v>0</v>
      </c>
      <c r="H154" s="279">
        <v>433</v>
      </c>
      <c r="I154" s="15">
        <v>648</v>
      </c>
      <c r="J154" s="344">
        <v>0.66820987654320985</v>
      </c>
      <c r="K154" s="461">
        <v>0.66831611336254626</v>
      </c>
      <c r="L154" s="468">
        <v>0.51258244010745602</v>
      </c>
      <c r="M154" s="14">
        <f>Lisäosat[[#This Row],[HYTE-kerroin (sis. Kulttuurihyte)]]*Lisäosat[[#This Row],[Asukasmäärä 31.12.2021]]</f>
        <v>940.58877759718177</v>
      </c>
      <c r="N154" s="461">
        <f>Lisäosat[[#This Row],[HYTE-kerroin (sis. Kulttuurihyte)]]/$N$7</f>
        <v>0.76892646420886668</v>
      </c>
      <c r="O154" s="473">
        <v>0</v>
      </c>
      <c r="P154" s="206">
        <v>195100.55070999998</v>
      </c>
      <c r="Q154" s="168">
        <v>0</v>
      </c>
      <c r="R154" s="168">
        <v>15721.936072019893</v>
      </c>
      <c r="S154" s="168">
        <v>26653.413367841575</v>
      </c>
      <c r="T154" s="168">
        <v>0</v>
      </c>
      <c r="U154" s="321">
        <f t="shared" si="3"/>
        <v>237475.90014986144</v>
      </c>
      <c r="V154" s="49"/>
      <c r="W154" s="49"/>
      <c r="X154" s="115"/>
      <c r="Y154" s="115"/>
      <c r="Z154" s="116"/>
    </row>
    <row r="155" spans="1:26" s="50" customFormat="1">
      <c r="A155" s="134">
        <v>491</v>
      </c>
      <c r="B155" s="130" t="s">
        <v>161</v>
      </c>
      <c r="C155" s="442">
        <v>52122</v>
      </c>
      <c r="D155" s="446">
        <v>0</v>
      </c>
      <c r="E155" s="454">
        <v>0</v>
      </c>
      <c r="F155" s="164">
        <v>0</v>
      </c>
      <c r="G155" s="453">
        <v>0</v>
      </c>
      <c r="H155" s="279">
        <v>21348</v>
      </c>
      <c r="I155" s="15">
        <v>20572</v>
      </c>
      <c r="J155" s="344">
        <v>1.037721174411822</v>
      </c>
      <c r="K155" s="461">
        <v>1.0378861587989099</v>
      </c>
      <c r="L155" s="468">
        <v>0.68351078880195604</v>
      </c>
      <c r="M155" s="14">
        <f>Lisäosat[[#This Row],[HYTE-kerroin (sis. Kulttuurihyte)]]*Lisäosat[[#This Row],[Asukasmäärä 31.12.2021]]</f>
        <v>35625.949333935554</v>
      </c>
      <c r="N155" s="461">
        <f>Lisäosat[[#This Row],[HYTE-kerroin (sis. Kulttuurihyte)]]/$N$7</f>
        <v>1.0253365955570442</v>
      </c>
      <c r="O155" s="473">
        <v>0</v>
      </c>
      <c r="P155" s="206">
        <v>0</v>
      </c>
      <c r="Q155" s="168">
        <v>0</v>
      </c>
      <c r="R155" s="168">
        <v>693519.72436951322</v>
      </c>
      <c r="S155" s="168">
        <v>1009530.6012951622</v>
      </c>
      <c r="T155" s="168">
        <v>0</v>
      </c>
      <c r="U155" s="321">
        <f t="shared" si="3"/>
        <v>1703050.3256646753</v>
      </c>
      <c r="V155" s="49"/>
      <c r="W155" s="49"/>
      <c r="X155" s="115"/>
      <c r="Y155" s="115"/>
      <c r="Z155" s="116"/>
    </row>
    <row r="156" spans="1:26" s="50" customFormat="1">
      <c r="A156" s="134">
        <v>494</v>
      </c>
      <c r="B156" s="130" t="s">
        <v>162</v>
      </c>
      <c r="C156" s="442">
        <v>8909</v>
      </c>
      <c r="D156" s="446">
        <v>0.19033333333333333</v>
      </c>
      <c r="E156" s="454">
        <v>0</v>
      </c>
      <c r="F156" s="164">
        <v>1</v>
      </c>
      <c r="G156" s="453">
        <v>1.1224604332697273E-4</v>
      </c>
      <c r="H156" s="279">
        <v>2501</v>
      </c>
      <c r="I156" s="15">
        <v>3349</v>
      </c>
      <c r="J156" s="344">
        <v>0.74679008659301283</v>
      </c>
      <c r="K156" s="461">
        <v>0.74690881666016185</v>
      </c>
      <c r="L156" s="468">
        <v>0.35933777137906098</v>
      </c>
      <c r="M156" s="14">
        <f>Lisäosat[[#This Row],[HYTE-kerroin (sis. Kulttuurihyte)]]*Lisäosat[[#This Row],[Asukasmäärä 31.12.2021]]</f>
        <v>3201.3402052160541</v>
      </c>
      <c r="N156" s="461">
        <f>Lisäosat[[#This Row],[HYTE-kerroin (sis. Kulttuurihyte)]]/$N$7</f>
        <v>0.53904367450682067</v>
      </c>
      <c r="O156" s="473">
        <v>0</v>
      </c>
      <c r="P156" s="206">
        <v>103843.42278666668</v>
      </c>
      <c r="Q156" s="168">
        <v>0</v>
      </c>
      <c r="R156" s="168">
        <v>85306.980502557402</v>
      </c>
      <c r="S156" s="168">
        <v>90716.2044168641</v>
      </c>
      <c r="T156" s="168">
        <v>0</v>
      </c>
      <c r="U156" s="321">
        <f t="shared" si="3"/>
        <v>279866.60770608817</v>
      </c>
      <c r="V156" s="49"/>
      <c r="W156" s="49"/>
      <c r="X156" s="115"/>
      <c r="Y156" s="115"/>
      <c r="Z156" s="116"/>
    </row>
    <row r="157" spans="1:26" s="50" customFormat="1">
      <c r="A157" s="134">
        <v>495</v>
      </c>
      <c r="B157" s="130" t="s">
        <v>163</v>
      </c>
      <c r="C157" s="442">
        <v>1488</v>
      </c>
      <c r="D157" s="446">
        <v>0.85261666666666658</v>
      </c>
      <c r="E157" s="454">
        <v>0</v>
      </c>
      <c r="F157" s="164">
        <v>0</v>
      </c>
      <c r="G157" s="453">
        <v>0</v>
      </c>
      <c r="H157" s="279">
        <v>531</v>
      </c>
      <c r="I157" s="15">
        <v>505</v>
      </c>
      <c r="J157" s="344">
        <v>1.0514851485148515</v>
      </c>
      <c r="K157" s="461">
        <v>1.0516523211976854</v>
      </c>
      <c r="L157" s="468">
        <v>0.51749495263901701</v>
      </c>
      <c r="M157" s="14">
        <f>Lisäosat[[#This Row],[HYTE-kerroin (sis. Kulttuurihyte)]]*Lisäosat[[#This Row],[Asukasmäärä 31.12.2021]]</f>
        <v>770.03248952685726</v>
      </c>
      <c r="N157" s="461">
        <f>Lisäosat[[#This Row],[HYTE-kerroin (sis. Kulttuurihyte)]]/$N$7</f>
        <v>0.77629573907220972</v>
      </c>
      <c r="O157" s="473">
        <v>0</v>
      </c>
      <c r="P157" s="206">
        <v>77694.796063999995</v>
      </c>
      <c r="Q157" s="168">
        <v>0</v>
      </c>
      <c r="R157" s="168">
        <v>20061.487943538439</v>
      </c>
      <c r="S157" s="168">
        <v>21820.369048478173</v>
      </c>
      <c r="T157" s="168">
        <v>0</v>
      </c>
      <c r="U157" s="321">
        <f t="shared" si="3"/>
        <v>119576.6530560166</v>
      </c>
      <c r="V157" s="49"/>
      <c r="W157" s="49"/>
      <c r="X157" s="115"/>
      <c r="Y157" s="115"/>
      <c r="Z157" s="116"/>
    </row>
    <row r="158" spans="1:26" s="50" customFormat="1">
      <c r="A158" s="134">
        <v>498</v>
      </c>
      <c r="B158" s="130" t="s">
        <v>164</v>
      </c>
      <c r="C158" s="442">
        <v>2321</v>
      </c>
      <c r="D158" s="446">
        <v>1.8335333333333335</v>
      </c>
      <c r="E158" s="454">
        <v>0</v>
      </c>
      <c r="F158" s="164">
        <v>9</v>
      </c>
      <c r="G158" s="453">
        <v>3.8776389487289961E-3</v>
      </c>
      <c r="H158" s="279">
        <v>929</v>
      </c>
      <c r="I158" s="15">
        <v>892</v>
      </c>
      <c r="J158" s="344">
        <v>1.0414798206278026</v>
      </c>
      <c r="K158" s="461">
        <v>1.0416454025915398</v>
      </c>
      <c r="L158" s="468">
        <v>0.73886588071793202</v>
      </c>
      <c r="M158" s="14">
        <f>Lisäosat[[#This Row],[HYTE-kerroin (sis. Kulttuurihyte)]]*Lisäosat[[#This Row],[Asukasmäärä 31.12.2021]]</f>
        <v>1714.9077091463203</v>
      </c>
      <c r="N158" s="461">
        <f>Lisäosat[[#This Row],[HYTE-kerroin (sis. Kulttuurihyte)]]/$N$7</f>
        <v>1.1083749358755015</v>
      </c>
      <c r="O158" s="473">
        <v>0.31990417721769654</v>
      </c>
      <c r="P158" s="206">
        <v>781844.50282400008</v>
      </c>
      <c r="Q158" s="168">
        <v>0</v>
      </c>
      <c r="R158" s="168">
        <v>30994.388116099839</v>
      </c>
      <c r="S158" s="168">
        <v>48595.247092295365</v>
      </c>
      <c r="T158" s="168">
        <v>7439.8259051291825</v>
      </c>
      <c r="U158" s="321">
        <f t="shared" si="3"/>
        <v>868873.96393752447</v>
      </c>
      <c r="V158" s="49"/>
      <c r="W158" s="49"/>
      <c r="X158" s="115"/>
      <c r="Y158" s="115"/>
      <c r="Z158" s="116"/>
    </row>
    <row r="159" spans="1:26" s="50" customFormat="1">
      <c r="A159" s="134">
        <v>499</v>
      </c>
      <c r="B159" s="130" t="s">
        <v>165</v>
      </c>
      <c r="C159" s="442">
        <v>19536</v>
      </c>
      <c r="D159" s="446">
        <v>0</v>
      </c>
      <c r="E159" s="454">
        <v>0</v>
      </c>
      <c r="F159" s="164">
        <v>0</v>
      </c>
      <c r="G159" s="453">
        <v>0</v>
      </c>
      <c r="H159" s="279">
        <v>5016</v>
      </c>
      <c r="I159" s="15">
        <v>8570</v>
      </c>
      <c r="J159" s="344">
        <v>0.58529754959159863</v>
      </c>
      <c r="K159" s="461">
        <v>0.58539060441197288</v>
      </c>
      <c r="L159" s="468">
        <v>0.71188115670599805</v>
      </c>
      <c r="M159" s="14">
        <f>Lisäosat[[#This Row],[HYTE-kerroin (sis. Kulttuurihyte)]]*Lisäosat[[#This Row],[Asukasmäärä 31.12.2021]]</f>
        <v>13907.310277408378</v>
      </c>
      <c r="N159" s="461">
        <f>Lisäosat[[#This Row],[HYTE-kerroin (sis. Kulttuurihyte)]]/$N$7</f>
        <v>1.0678950700069036</v>
      </c>
      <c r="O159" s="473">
        <v>0.15765029721228618</v>
      </c>
      <c r="P159" s="206">
        <v>0</v>
      </c>
      <c r="Q159" s="168">
        <v>0</v>
      </c>
      <c r="R159" s="168">
        <v>146611.96666869734</v>
      </c>
      <c r="S159" s="168">
        <v>394090.69987580052</v>
      </c>
      <c r="T159" s="168">
        <v>30860.15918751901</v>
      </c>
      <c r="U159" s="321">
        <f t="shared" si="3"/>
        <v>571562.82573201682</v>
      </c>
      <c r="V159" s="49"/>
      <c r="W159" s="49"/>
      <c r="X159" s="115"/>
      <c r="Y159" s="115"/>
      <c r="Z159" s="116"/>
    </row>
    <row r="160" spans="1:26" s="50" customFormat="1">
      <c r="A160" s="134">
        <v>500</v>
      </c>
      <c r="B160" s="130" t="s">
        <v>166</v>
      </c>
      <c r="C160" s="442">
        <v>10426</v>
      </c>
      <c r="D160" s="446">
        <v>0</v>
      </c>
      <c r="E160" s="454">
        <v>0</v>
      </c>
      <c r="F160" s="164">
        <v>0</v>
      </c>
      <c r="G160" s="453">
        <v>0</v>
      </c>
      <c r="H160" s="279">
        <v>2709</v>
      </c>
      <c r="I160" s="15">
        <v>4372</v>
      </c>
      <c r="J160" s="344">
        <v>0.6196248856358646</v>
      </c>
      <c r="K160" s="461">
        <v>0.61972339806338539</v>
      </c>
      <c r="L160" s="468">
        <v>0.63853974219162102</v>
      </c>
      <c r="M160" s="14">
        <f>Lisäosat[[#This Row],[HYTE-kerroin (sis. Kulttuurihyte)]]*Lisäosat[[#This Row],[Asukasmäärä 31.12.2021]]</f>
        <v>6657.4153520898408</v>
      </c>
      <c r="N160" s="461">
        <f>Lisäosat[[#This Row],[HYTE-kerroin (sis. Kulttuurihyte)]]/$N$7</f>
        <v>0.9578753929169227</v>
      </c>
      <c r="O160" s="473">
        <v>0.83434484217056826</v>
      </c>
      <c r="P160" s="206">
        <v>0</v>
      </c>
      <c r="Q160" s="168">
        <v>0</v>
      </c>
      <c r="R160" s="168">
        <v>82833.047420037547</v>
      </c>
      <c r="S160" s="168">
        <v>188650.8191113642</v>
      </c>
      <c r="T160" s="168">
        <v>87162.770831192844</v>
      </c>
      <c r="U160" s="321">
        <f t="shared" si="3"/>
        <v>358646.6373625946</v>
      </c>
      <c r="V160" s="49"/>
      <c r="W160" s="49"/>
      <c r="X160" s="115"/>
      <c r="Y160" s="115"/>
      <c r="Z160" s="116"/>
    </row>
    <row r="161" spans="1:26" s="50" customFormat="1">
      <c r="A161" s="134">
        <v>503</v>
      </c>
      <c r="B161" s="130" t="s">
        <v>167</v>
      </c>
      <c r="C161" s="442">
        <v>7594</v>
      </c>
      <c r="D161" s="446">
        <v>0</v>
      </c>
      <c r="E161" s="454">
        <v>0</v>
      </c>
      <c r="F161" s="164">
        <v>0</v>
      </c>
      <c r="G161" s="453">
        <v>0</v>
      </c>
      <c r="H161" s="279">
        <v>1870</v>
      </c>
      <c r="I161" s="15">
        <v>3183</v>
      </c>
      <c r="J161" s="344">
        <v>0.58749607288721328</v>
      </c>
      <c r="K161" s="461">
        <v>0.58758947724465715</v>
      </c>
      <c r="L161" s="468">
        <v>0.56149454083913197</v>
      </c>
      <c r="M161" s="14">
        <f>Lisäosat[[#This Row],[HYTE-kerroin (sis. Kulttuurihyte)]]*Lisäosat[[#This Row],[Asukasmäärä 31.12.2021]]</f>
        <v>4263.9895431323685</v>
      </c>
      <c r="N161" s="461">
        <f>Lisäosat[[#This Row],[HYTE-kerroin (sis. Kulttuurihyte)]]/$N$7</f>
        <v>0.8422996540215163</v>
      </c>
      <c r="O161" s="473">
        <v>0</v>
      </c>
      <c r="P161" s="206">
        <v>0</v>
      </c>
      <c r="Q161" s="168">
        <v>0</v>
      </c>
      <c r="R161" s="168">
        <v>57204.820564311784</v>
      </c>
      <c r="S161" s="168">
        <v>120828.44128715816</v>
      </c>
      <c r="T161" s="168">
        <v>0</v>
      </c>
      <c r="U161" s="321">
        <f t="shared" si="3"/>
        <v>178033.26185146993</v>
      </c>
      <c r="V161" s="49"/>
      <c r="W161" s="49"/>
      <c r="X161" s="115"/>
      <c r="Y161" s="115"/>
      <c r="Z161" s="116"/>
    </row>
    <row r="162" spans="1:26" s="50" customFormat="1">
      <c r="A162" s="134">
        <v>504</v>
      </c>
      <c r="B162" s="130" t="s">
        <v>168</v>
      </c>
      <c r="C162" s="442">
        <v>1816</v>
      </c>
      <c r="D162" s="446">
        <v>0</v>
      </c>
      <c r="E162" s="454">
        <v>0</v>
      </c>
      <c r="F162" s="164">
        <v>0</v>
      </c>
      <c r="G162" s="453">
        <v>0</v>
      </c>
      <c r="H162" s="279">
        <v>489</v>
      </c>
      <c r="I162" s="15">
        <v>720</v>
      </c>
      <c r="J162" s="344">
        <v>0.6791666666666667</v>
      </c>
      <c r="K162" s="461">
        <v>0.67927464547541949</v>
      </c>
      <c r="L162" s="468">
        <v>0.59846470435569499</v>
      </c>
      <c r="M162" s="14">
        <f>Lisäosat[[#This Row],[HYTE-kerroin (sis. Kulttuurihyte)]]*Lisäosat[[#This Row],[Asukasmäärä 31.12.2021]]</f>
        <v>1086.811903109942</v>
      </c>
      <c r="N162" s="461">
        <f>Lisäosat[[#This Row],[HYTE-kerroin (sis. Kulttuurihyte)]]/$N$7</f>
        <v>0.89775870780426981</v>
      </c>
      <c r="O162" s="473">
        <v>0</v>
      </c>
      <c r="P162" s="206">
        <v>0</v>
      </c>
      <c r="Q162" s="168">
        <v>0</v>
      </c>
      <c r="R162" s="168">
        <v>15814.2745342707</v>
      </c>
      <c r="S162" s="168">
        <v>30796.930174607543</v>
      </c>
      <c r="T162" s="168">
        <v>0</v>
      </c>
      <c r="U162" s="321">
        <f t="shared" si="3"/>
        <v>46611.204708878242</v>
      </c>
      <c r="V162" s="49"/>
      <c r="W162" s="49"/>
      <c r="X162" s="115"/>
      <c r="Y162" s="115"/>
      <c r="Z162" s="116"/>
    </row>
    <row r="163" spans="1:26" s="50" customFormat="1">
      <c r="A163" s="134">
        <v>505</v>
      </c>
      <c r="B163" s="130" t="s">
        <v>169</v>
      </c>
      <c r="C163" s="442">
        <v>20837</v>
      </c>
      <c r="D163" s="446">
        <v>0</v>
      </c>
      <c r="E163" s="454">
        <v>0</v>
      </c>
      <c r="F163" s="164">
        <v>6</v>
      </c>
      <c r="G163" s="453">
        <v>2.8794932091951819E-4</v>
      </c>
      <c r="H163" s="279">
        <v>6134</v>
      </c>
      <c r="I163" s="15">
        <v>9270</v>
      </c>
      <c r="J163" s="344">
        <v>0.6617044228694714</v>
      </c>
      <c r="K163" s="461">
        <v>0.6618096254049235</v>
      </c>
      <c r="L163" s="468">
        <v>0.59674553294523502</v>
      </c>
      <c r="M163" s="14">
        <f>Lisäosat[[#This Row],[HYTE-kerroin (sis. Kulttuurihyte)]]*Lisäosat[[#This Row],[Asukasmäärä 31.12.2021]]</f>
        <v>12434.386669979862</v>
      </c>
      <c r="N163" s="461">
        <f>Lisäosat[[#This Row],[HYTE-kerroin (sis. Kulttuurihyte)]]/$N$7</f>
        <v>0.89517977358690404</v>
      </c>
      <c r="O163" s="473">
        <v>0.24274588677210365</v>
      </c>
      <c r="P163" s="206">
        <v>0</v>
      </c>
      <c r="Q163" s="168">
        <v>0</v>
      </c>
      <c r="R163" s="168">
        <v>176789.43024968985</v>
      </c>
      <c r="S163" s="168">
        <v>352352.54319873074</v>
      </c>
      <c r="T163" s="168">
        <v>50682.122347556644</v>
      </c>
      <c r="U163" s="321">
        <f t="shared" si="3"/>
        <v>579824.09579597728</v>
      </c>
      <c r="V163" s="49"/>
      <c r="W163" s="49"/>
      <c r="X163" s="115"/>
      <c r="Y163" s="115"/>
      <c r="Z163" s="116"/>
    </row>
    <row r="164" spans="1:26" s="50" customFormat="1">
      <c r="A164" s="134">
        <v>507</v>
      </c>
      <c r="B164" s="130" t="s">
        <v>170</v>
      </c>
      <c r="C164" s="442">
        <v>5635</v>
      </c>
      <c r="D164" s="446">
        <v>0.68535000000000001</v>
      </c>
      <c r="E164" s="454">
        <v>0</v>
      </c>
      <c r="F164" s="164">
        <v>0</v>
      </c>
      <c r="G164" s="453">
        <v>0</v>
      </c>
      <c r="H164" s="279">
        <v>1849</v>
      </c>
      <c r="I164" s="15">
        <v>1929</v>
      </c>
      <c r="J164" s="344">
        <v>0.95852773457750129</v>
      </c>
      <c r="K164" s="461">
        <v>0.95868012822108839</v>
      </c>
      <c r="L164" s="468">
        <v>0.74138472923759802</v>
      </c>
      <c r="M164" s="14">
        <f>Lisäosat[[#This Row],[HYTE-kerroin (sis. Kulttuurihyte)]]*Lisäosat[[#This Row],[Asukasmäärä 31.12.2021]]</f>
        <v>4177.702949253865</v>
      </c>
      <c r="N164" s="461">
        <f>Lisäosat[[#This Row],[HYTE-kerroin (sis. Kulttuurihyte)]]/$N$7</f>
        <v>1.1121534681359873</v>
      </c>
      <c r="O164" s="473">
        <v>0</v>
      </c>
      <c r="P164" s="206">
        <v>236505.64959000002</v>
      </c>
      <c r="Q164" s="168">
        <v>0</v>
      </c>
      <c r="R164" s="168">
        <v>69255.723538781182</v>
      </c>
      <c r="S164" s="168">
        <v>118383.3427387554</v>
      </c>
      <c r="T164" s="168">
        <v>0</v>
      </c>
      <c r="U164" s="321">
        <f t="shared" si="3"/>
        <v>424144.71586753661</v>
      </c>
      <c r="V164" s="49"/>
      <c r="W164" s="49"/>
      <c r="X164" s="115"/>
      <c r="Y164" s="115"/>
      <c r="Z164" s="116"/>
    </row>
    <row r="165" spans="1:26" s="50" customFormat="1">
      <c r="A165" s="134">
        <v>508</v>
      </c>
      <c r="B165" s="130" t="s">
        <v>171</v>
      </c>
      <c r="C165" s="442">
        <v>9563</v>
      </c>
      <c r="D165" s="446">
        <v>0.56678333333333331</v>
      </c>
      <c r="E165" s="454">
        <v>0</v>
      </c>
      <c r="F165" s="164">
        <v>1</v>
      </c>
      <c r="G165" s="453">
        <v>1.0456969570218551E-4</v>
      </c>
      <c r="H165" s="279">
        <v>3584</v>
      </c>
      <c r="I165" s="15">
        <v>3329</v>
      </c>
      <c r="J165" s="344">
        <v>1.0765995794532892</v>
      </c>
      <c r="K165" s="461">
        <v>1.0767707450092545</v>
      </c>
      <c r="L165" s="468">
        <v>0.58451330239727595</v>
      </c>
      <c r="M165" s="14">
        <f>Lisäosat[[#This Row],[HYTE-kerroin (sis. Kulttuurihyte)]]*Lisäosat[[#This Row],[Asukasmäärä 31.12.2021]]</f>
        <v>5589.7007108251501</v>
      </c>
      <c r="N165" s="461">
        <f>Lisäosat[[#This Row],[HYTE-kerroin (sis. Kulttuurihyte)]]/$N$7</f>
        <v>0.87683016765296284</v>
      </c>
      <c r="O165" s="473">
        <v>0</v>
      </c>
      <c r="P165" s="206">
        <v>331929.92578066664</v>
      </c>
      <c r="Q165" s="168">
        <v>0</v>
      </c>
      <c r="R165" s="168">
        <v>132009.57369459129</v>
      </c>
      <c r="S165" s="168">
        <v>158395.04701378121</v>
      </c>
      <c r="T165" s="168">
        <v>0</v>
      </c>
      <c r="U165" s="321">
        <f t="shared" si="3"/>
        <v>622334.5464890392</v>
      </c>
      <c r="V165" s="49"/>
      <c r="W165" s="49"/>
      <c r="X165" s="115"/>
      <c r="Y165" s="115"/>
      <c r="Z165" s="116"/>
    </row>
    <row r="166" spans="1:26" s="50" customFormat="1">
      <c r="A166" s="134">
        <v>529</v>
      </c>
      <c r="B166" s="130" t="s">
        <v>172</v>
      </c>
      <c r="C166" s="442">
        <v>19579</v>
      </c>
      <c r="D166" s="446">
        <v>0</v>
      </c>
      <c r="E166" s="454">
        <v>0</v>
      </c>
      <c r="F166" s="164">
        <v>1</v>
      </c>
      <c r="G166" s="453">
        <v>5.1075131518463663E-5</v>
      </c>
      <c r="H166" s="279">
        <v>5494</v>
      </c>
      <c r="I166" s="15">
        <v>8044</v>
      </c>
      <c r="J166" s="344">
        <v>0.68299353555445053</v>
      </c>
      <c r="K166" s="461">
        <v>0.68310212278638438</v>
      </c>
      <c r="L166" s="468">
        <v>0.74373961651500098</v>
      </c>
      <c r="M166" s="14">
        <f>Lisäosat[[#This Row],[HYTE-kerroin (sis. Kulttuurihyte)]]*Lisäosat[[#This Row],[Asukasmäärä 31.12.2021]]</f>
        <v>14561.677951747204</v>
      </c>
      <c r="N166" s="461">
        <f>Lisäosat[[#This Row],[HYTE-kerroin (sis. Kulttuurihyte)]]/$N$7</f>
        <v>1.1156860416424934</v>
      </c>
      <c r="O166" s="473">
        <v>0.57533957854081963</v>
      </c>
      <c r="P166" s="206">
        <v>0</v>
      </c>
      <c r="Q166" s="168">
        <v>0</v>
      </c>
      <c r="R166" s="168">
        <v>171460.53184328382</v>
      </c>
      <c r="S166" s="168">
        <v>412633.48130602413</v>
      </c>
      <c r="T166" s="168">
        <v>112871.02755467209</v>
      </c>
      <c r="U166" s="321">
        <f t="shared" si="3"/>
        <v>696965.04070398002</v>
      </c>
      <c r="V166" s="49"/>
      <c r="W166" s="49"/>
      <c r="X166" s="115"/>
      <c r="Y166" s="115"/>
      <c r="Z166" s="116"/>
    </row>
    <row r="167" spans="1:26" s="50" customFormat="1">
      <c r="A167" s="134">
        <v>531</v>
      </c>
      <c r="B167" s="130" t="s">
        <v>173</v>
      </c>
      <c r="C167" s="442">
        <v>5169</v>
      </c>
      <c r="D167" s="446">
        <v>0</v>
      </c>
      <c r="E167" s="454">
        <v>0</v>
      </c>
      <c r="F167" s="164">
        <v>0</v>
      </c>
      <c r="G167" s="453">
        <v>0</v>
      </c>
      <c r="H167" s="279">
        <v>1512</v>
      </c>
      <c r="I167" s="15">
        <v>2023</v>
      </c>
      <c r="J167" s="344">
        <v>0.74740484429065746</v>
      </c>
      <c r="K167" s="461">
        <v>0.74752367209641346</v>
      </c>
      <c r="L167" s="468">
        <v>0.57349085322809601</v>
      </c>
      <c r="M167" s="14">
        <f>Lisäosat[[#This Row],[HYTE-kerroin (sis. Kulttuurihyte)]]*Lisäosat[[#This Row],[Asukasmäärä 31.12.2021]]</f>
        <v>2964.3742203360284</v>
      </c>
      <c r="N167" s="461">
        <f>Lisäosat[[#This Row],[HYTE-kerroin (sis. Kulttuurihyte)]]/$N$7</f>
        <v>0.86029535841368665</v>
      </c>
      <c r="O167" s="473">
        <v>0</v>
      </c>
      <c r="P167" s="206">
        <v>0</v>
      </c>
      <c r="Q167" s="168">
        <v>0</v>
      </c>
      <c r="R167" s="168">
        <v>49535.837218870751</v>
      </c>
      <c r="S167" s="168">
        <v>84001.312107326143</v>
      </c>
      <c r="T167" s="168">
        <v>0</v>
      </c>
      <c r="U167" s="321">
        <f t="shared" si="3"/>
        <v>133537.1493261969</v>
      </c>
      <c r="V167" s="49"/>
      <c r="W167" s="49"/>
      <c r="X167" s="115"/>
      <c r="Y167" s="115"/>
      <c r="Z167" s="116"/>
    </row>
    <row r="168" spans="1:26" s="50" customFormat="1">
      <c r="A168" s="134">
        <v>535</v>
      </c>
      <c r="B168" s="130" t="s">
        <v>174</v>
      </c>
      <c r="C168" s="442">
        <v>10396</v>
      </c>
      <c r="D168" s="446">
        <v>8.7833333333333333E-2</v>
      </c>
      <c r="E168" s="454">
        <v>0</v>
      </c>
      <c r="F168" s="164">
        <v>0</v>
      </c>
      <c r="G168" s="453">
        <v>0</v>
      </c>
      <c r="H168" s="279">
        <v>3679</v>
      </c>
      <c r="I168" s="15">
        <v>3905</v>
      </c>
      <c r="J168" s="344">
        <v>0.94212548015364916</v>
      </c>
      <c r="K168" s="461">
        <v>0.94227526604868128</v>
      </c>
      <c r="L168" s="468">
        <v>0.68425873750641497</v>
      </c>
      <c r="M168" s="14">
        <f>Lisäosat[[#This Row],[HYTE-kerroin (sis. Kulttuurihyte)]]*Lisäosat[[#This Row],[Asukasmäärä 31.12.2021]]</f>
        <v>7113.5538351166897</v>
      </c>
      <c r="N168" s="461">
        <f>Lisäosat[[#This Row],[HYTE-kerroin (sis. Kulttuurihyte)]]/$N$7</f>
        <v>1.0264585956642047</v>
      </c>
      <c r="O168" s="473">
        <v>0</v>
      </c>
      <c r="P168" s="206">
        <v>55919.183013333335</v>
      </c>
      <c r="Q168" s="168">
        <v>0</v>
      </c>
      <c r="R168" s="168">
        <v>125583.3567960956</v>
      </c>
      <c r="S168" s="168">
        <v>201576.39065831862</v>
      </c>
      <c r="T168" s="168">
        <v>0</v>
      </c>
      <c r="U168" s="321">
        <f t="shared" si="3"/>
        <v>383078.93046774756</v>
      </c>
      <c r="V168" s="49"/>
      <c r="W168" s="49"/>
      <c r="X168" s="115"/>
      <c r="Y168" s="115"/>
      <c r="Z168" s="116"/>
    </row>
    <row r="169" spans="1:26" s="50" customFormat="1">
      <c r="A169" s="134">
        <v>536</v>
      </c>
      <c r="B169" s="130" t="s">
        <v>175</v>
      </c>
      <c r="C169" s="442">
        <v>34884</v>
      </c>
      <c r="D169" s="446">
        <v>0</v>
      </c>
      <c r="E169" s="454">
        <v>0</v>
      </c>
      <c r="F169" s="164">
        <v>4</v>
      </c>
      <c r="G169" s="453">
        <v>1.1466574934067194E-4</v>
      </c>
      <c r="H169" s="279">
        <v>10709</v>
      </c>
      <c r="I169" s="15">
        <v>14397</v>
      </c>
      <c r="J169" s="344">
        <v>0.74383552128915742</v>
      </c>
      <c r="K169" s="461">
        <v>0.74395378161823256</v>
      </c>
      <c r="L169" s="468">
        <v>0.70656436708154402</v>
      </c>
      <c r="M169" s="14">
        <f>Lisäosat[[#This Row],[HYTE-kerroin (sis. Kulttuurihyte)]]*Lisäosat[[#This Row],[Asukasmäärä 31.12.2021]]</f>
        <v>24647.791381272582</v>
      </c>
      <c r="N169" s="461">
        <f>Lisäosat[[#This Row],[HYTE-kerroin (sis. Kulttuurihyte)]]/$N$7</f>
        <v>1.0599193378573262</v>
      </c>
      <c r="O169" s="473">
        <v>1.331551909723272</v>
      </c>
      <c r="P169" s="206">
        <v>0</v>
      </c>
      <c r="Q169" s="168">
        <v>0</v>
      </c>
      <c r="R169" s="168">
        <v>332705.71326438087</v>
      </c>
      <c r="S169" s="168">
        <v>698443.13257448468</v>
      </c>
      <c r="T169" s="168">
        <v>465427.56532424188</v>
      </c>
      <c r="U169" s="321">
        <f t="shared" si="3"/>
        <v>1496576.4111631075</v>
      </c>
      <c r="V169" s="49"/>
      <c r="W169" s="49"/>
      <c r="X169" s="115"/>
      <c r="Y169" s="115"/>
      <c r="Z169" s="116"/>
    </row>
    <row r="170" spans="1:26" s="50" customFormat="1">
      <c r="A170" s="134">
        <v>538</v>
      </c>
      <c r="B170" s="130" t="s">
        <v>176</v>
      </c>
      <c r="C170" s="442">
        <v>4689</v>
      </c>
      <c r="D170" s="446">
        <v>0</v>
      </c>
      <c r="E170" s="454">
        <v>0</v>
      </c>
      <c r="F170" s="164">
        <v>1</v>
      </c>
      <c r="G170" s="453">
        <v>2.1326508850501172E-4</v>
      </c>
      <c r="H170" s="279">
        <v>954</v>
      </c>
      <c r="I170" s="15">
        <v>2079</v>
      </c>
      <c r="J170" s="344">
        <v>0.45887445887445888</v>
      </c>
      <c r="K170" s="461">
        <v>0.45894741404123635</v>
      </c>
      <c r="L170" s="468">
        <v>0.67805930134234504</v>
      </c>
      <c r="M170" s="14">
        <f>Lisäosat[[#This Row],[HYTE-kerroin (sis. Kulttuurihyte)]]*Lisäosat[[#This Row],[Asukasmäärä 31.12.2021]]</f>
        <v>3179.420063994256</v>
      </c>
      <c r="N170" s="461">
        <f>Lisäosat[[#This Row],[HYTE-kerroin (sis. Kulttuurihyte)]]/$N$7</f>
        <v>1.0171588027787373</v>
      </c>
      <c r="O170" s="473">
        <v>0</v>
      </c>
      <c r="P170" s="206">
        <v>0</v>
      </c>
      <c r="Q170" s="168">
        <v>0</v>
      </c>
      <c r="R170" s="168">
        <v>27588.696721312557</v>
      </c>
      <c r="S170" s="168">
        <v>90095.054559475248</v>
      </c>
      <c r="T170" s="168">
        <v>0</v>
      </c>
      <c r="U170" s="321">
        <f t="shared" si="3"/>
        <v>117683.75128078781</v>
      </c>
      <c r="V170" s="49"/>
      <c r="W170" s="49"/>
      <c r="X170" s="115"/>
      <c r="Y170" s="115"/>
      <c r="Z170" s="116"/>
    </row>
    <row r="171" spans="1:26" s="50" customFormat="1">
      <c r="A171" s="134">
        <v>541</v>
      </c>
      <c r="B171" s="130" t="s">
        <v>177</v>
      </c>
      <c r="C171" s="442">
        <v>9423</v>
      </c>
      <c r="D171" s="446">
        <v>1.181</v>
      </c>
      <c r="E171" s="454">
        <v>0</v>
      </c>
      <c r="F171" s="164">
        <v>0</v>
      </c>
      <c r="G171" s="453">
        <v>0</v>
      </c>
      <c r="H171" s="279">
        <v>3190</v>
      </c>
      <c r="I171" s="15">
        <v>3207</v>
      </c>
      <c r="J171" s="344">
        <v>0.99469909572809478</v>
      </c>
      <c r="K171" s="461">
        <v>0.99485724015522248</v>
      </c>
      <c r="L171" s="468">
        <v>0.59829532958283704</v>
      </c>
      <c r="M171" s="14">
        <f>Lisäosat[[#This Row],[HYTE-kerroin (sis. Kulttuurihyte)]]*Lisäosat[[#This Row],[Asukasmäärä 31.12.2021]]</f>
        <v>5637.7368906590737</v>
      </c>
      <c r="N171" s="461">
        <f>Lisäosat[[#This Row],[HYTE-kerroin (sis. Kulttuurihyte)]]/$N$7</f>
        <v>0.89750462819671928</v>
      </c>
      <c r="O171" s="473">
        <v>0</v>
      </c>
      <c r="P171" s="206">
        <v>1022269.7971800001</v>
      </c>
      <c r="Q171" s="168">
        <v>0</v>
      </c>
      <c r="R171" s="168">
        <v>120181.59990245773</v>
      </c>
      <c r="S171" s="168">
        <v>159756.2456461913</v>
      </c>
      <c r="T171" s="168">
        <v>0</v>
      </c>
      <c r="U171" s="321">
        <f t="shared" si="3"/>
        <v>1302207.6427286491</v>
      </c>
      <c r="V171" s="49"/>
      <c r="W171" s="49"/>
      <c r="X171" s="115"/>
      <c r="Y171" s="115"/>
      <c r="Z171" s="116"/>
    </row>
    <row r="172" spans="1:26" s="50" customFormat="1">
      <c r="A172" s="134">
        <v>543</v>
      </c>
      <c r="B172" s="130" t="s">
        <v>178</v>
      </c>
      <c r="C172" s="442">
        <v>44127</v>
      </c>
      <c r="D172" s="446">
        <v>0</v>
      </c>
      <c r="E172" s="454">
        <v>0</v>
      </c>
      <c r="F172" s="164">
        <v>1</v>
      </c>
      <c r="G172" s="453">
        <v>2.2661862351848074E-5</v>
      </c>
      <c r="H172" s="279">
        <v>11801</v>
      </c>
      <c r="I172" s="15">
        <v>19987</v>
      </c>
      <c r="J172" s="344">
        <v>0.5904337819582729</v>
      </c>
      <c r="K172" s="461">
        <v>0.59052765337386548</v>
      </c>
      <c r="L172" s="468">
        <v>0.64108009650910402</v>
      </c>
      <c r="M172" s="14">
        <f>Lisäosat[[#This Row],[HYTE-kerroin (sis. Kulttuurihyte)]]*Lisäosat[[#This Row],[Asukasmäärä 31.12.2021]]</f>
        <v>28288.941418657232</v>
      </c>
      <c r="N172" s="461">
        <f>Lisäosat[[#This Row],[HYTE-kerroin (sis. Kulttuurihyte)]]/$N$7</f>
        <v>0.96168618608956913</v>
      </c>
      <c r="O172" s="473">
        <v>1.1299526367280304</v>
      </c>
      <c r="P172" s="206">
        <v>0</v>
      </c>
      <c r="Q172" s="168">
        <v>0</v>
      </c>
      <c r="R172" s="168">
        <v>334066.30040869419</v>
      </c>
      <c r="S172" s="168">
        <v>801622.20444122085</v>
      </c>
      <c r="T172" s="168">
        <v>499611.42840899585</v>
      </c>
      <c r="U172" s="321">
        <f t="shared" si="3"/>
        <v>1635299.9332589107</v>
      </c>
      <c r="V172" s="49"/>
      <c r="W172" s="49"/>
      <c r="X172" s="115"/>
      <c r="Y172" s="115"/>
      <c r="Z172" s="116"/>
    </row>
    <row r="173" spans="1:26" s="50" customFormat="1">
      <c r="A173" s="134">
        <v>545</v>
      </c>
      <c r="B173" s="130" t="s">
        <v>179</v>
      </c>
      <c r="C173" s="442">
        <v>9562</v>
      </c>
      <c r="D173" s="446">
        <v>0.75511666666666666</v>
      </c>
      <c r="E173" s="454">
        <v>0</v>
      </c>
      <c r="F173" s="164">
        <v>0</v>
      </c>
      <c r="G173" s="453">
        <v>0</v>
      </c>
      <c r="H173" s="279">
        <v>4547</v>
      </c>
      <c r="I173" s="15">
        <v>4271</v>
      </c>
      <c r="J173" s="344">
        <v>1.0646218684148911</v>
      </c>
      <c r="K173" s="461">
        <v>1.0647911296680794</v>
      </c>
      <c r="L173" s="468">
        <v>0.51595810546353005</v>
      </c>
      <c r="M173" s="14">
        <f>Lisäosat[[#This Row],[HYTE-kerroin (sis. Kulttuurihyte)]]*Lisäosat[[#This Row],[Asukasmäärä 31.12.2021]]</f>
        <v>4933.5914044422743</v>
      </c>
      <c r="N173" s="461">
        <f>Lisäosat[[#This Row],[HYTE-kerroin (sis. Kulttuurihyte)]]/$N$7</f>
        <v>0.77399030998956531</v>
      </c>
      <c r="O173" s="473">
        <v>0.31991312782738329</v>
      </c>
      <c r="P173" s="206">
        <v>442178.86170266668</v>
      </c>
      <c r="Q173" s="168">
        <v>0</v>
      </c>
      <c r="R173" s="168">
        <v>130527.25026378076</v>
      </c>
      <c r="S173" s="168">
        <v>139802.91305043103</v>
      </c>
      <c r="T173" s="168">
        <v>30651.273469420099</v>
      </c>
      <c r="U173" s="321">
        <f t="shared" si="3"/>
        <v>743160.29848629865</v>
      </c>
      <c r="V173" s="49"/>
      <c r="W173" s="49"/>
      <c r="X173" s="115"/>
      <c r="Y173" s="115"/>
      <c r="Z173" s="116"/>
    </row>
    <row r="174" spans="1:26" s="50" customFormat="1">
      <c r="A174" s="134">
        <v>560</v>
      </c>
      <c r="B174" s="130" t="s">
        <v>180</v>
      </c>
      <c r="C174" s="442">
        <v>15808</v>
      </c>
      <c r="D174" s="446">
        <v>0</v>
      </c>
      <c r="E174" s="454">
        <v>0</v>
      </c>
      <c r="F174" s="164">
        <v>3</v>
      </c>
      <c r="G174" s="453">
        <v>1.8977732793522267E-4</v>
      </c>
      <c r="H174" s="279">
        <v>4458</v>
      </c>
      <c r="I174" s="15">
        <v>6274</v>
      </c>
      <c r="J174" s="344">
        <v>0.71055148230793752</v>
      </c>
      <c r="K174" s="461">
        <v>0.71066445090074803</v>
      </c>
      <c r="L174" s="468">
        <v>0.56632290747213498</v>
      </c>
      <c r="M174" s="14">
        <f>Lisäosat[[#This Row],[HYTE-kerroin (sis. Kulttuurihyte)]]*Lisäosat[[#This Row],[Asukasmäärä 31.12.2021]]</f>
        <v>8952.4325213195098</v>
      </c>
      <c r="N174" s="461">
        <f>Lisäosat[[#This Row],[HYTE-kerroin (sis. Kulttuurihyte)]]/$N$7</f>
        <v>0.84954270136867238</v>
      </c>
      <c r="O174" s="473">
        <v>0</v>
      </c>
      <c r="P174" s="206">
        <v>0</v>
      </c>
      <c r="Q174" s="168">
        <v>0</v>
      </c>
      <c r="R174" s="168">
        <v>144022.23426273628</v>
      </c>
      <c r="S174" s="168">
        <v>253684.59662892754</v>
      </c>
      <c r="T174" s="168">
        <v>0</v>
      </c>
      <c r="U174" s="321">
        <f t="shared" si="3"/>
        <v>397706.83089166379</v>
      </c>
      <c r="V174" s="49"/>
      <c r="W174" s="49"/>
      <c r="X174" s="115"/>
      <c r="Y174" s="115"/>
      <c r="Z174" s="116"/>
    </row>
    <row r="175" spans="1:26" s="50" customFormat="1">
      <c r="A175" s="134">
        <v>561</v>
      </c>
      <c r="B175" s="130" t="s">
        <v>181</v>
      </c>
      <c r="C175" s="442">
        <v>1337</v>
      </c>
      <c r="D175" s="446">
        <v>0</v>
      </c>
      <c r="E175" s="454">
        <v>0</v>
      </c>
      <c r="F175" s="164">
        <v>0</v>
      </c>
      <c r="G175" s="453">
        <v>0</v>
      </c>
      <c r="H175" s="279">
        <v>451</v>
      </c>
      <c r="I175" s="15">
        <v>534</v>
      </c>
      <c r="J175" s="344">
        <v>0.84456928838951306</v>
      </c>
      <c r="K175" s="461">
        <v>0.84470356409847436</v>
      </c>
      <c r="L175" s="468">
        <v>0.49543809846716103</v>
      </c>
      <c r="M175" s="14">
        <f>Lisäosat[[#This Row],[HYTE-kerroin (sis. Kulttuurihyte)]]*Lisäosat[[#This Row],[Asukasmäärä 31.12.2021]]</f>
        <v>662.40073765059424</v>
      </c>
      <c r="N175" s="461">
        <f>Lisäosat[[#This Row],[HYTE-kerroin (sis. Kulttuurihyte)]]/$N$7</f>
        <v>0.74320818561177449</v>
      </c>
      <c r="O175" s="473">
        <v>0</v>
      </c>
      <c r="P175" s="206">
        <v>0</v>
      </c>
      <c r="Q175" s="168">
        <v>0</v>
      </c>
      <c r="R175" s="168">
        <v>14478.506287859644</v>
      </c>
      <c r="S175" s="168">
        <v>18770.413911237985</v>
      </c>
      <c r="T175" s="168">
        <v>0</v>
      </c>
      <c r="U175" s="321">
        <f t="shared" si="3"/>
        <v>33248.920199097629</v>
      </c>
      <c r="V175" s="49"/>
      <c r="W175" s="49"/>
      <c r="X175" s="115"/>
      <c r="Y175" s="115"/>
      <c r="Z175" s="116"/>
    </row>
    <row r="176" spans="1:26" s="50" customFormat="1">
      <c r="A176" s="134">
        <v>562</v>
      </c>
      <c r="B176" s="130" t="s">
        <v>182</v>
      </c>
      <c r="C176" s="442">
        <v>8978</v>
      </c>
      <c r="D176" s="446">
        <v>0.28939999999999999</v>
      </c>
      <c r="E176" s="454">
        <v>0</v>
      </c>
      <c r="F176" s="164">
        <v>1</v>
      </c>
      <c r="G176" s="453">
        <v>1.1138338159946537E-4</v>
      </c>
      <c r="H176" s="279">
        <v>2448</v>
      </c>
      <c r="I176" s="15">
        <v>3391</v>
      </c>
      <c r="J176" s="344">
        <v>0.7219109407254497</v>
      </c>
      <c r="K176" s="461">
        <v>0.7220257153267825</v>
      </c>
      <c r="L176" s="468">
        <v>0.70621460808800796</v>
      </c>
      <c r="M176" s="14">
        <f>Lisäosat[[#This Row],[HYTE-kerroin (sis. Kulttuurihyte)]]*Lisäosat[[#This Row],[Asukasmäärä 31.12.2021]]</f>
        <v>6340.3947514141355</v>
      </c>
      <c r="N176" s="461">
        <f>Lisäosat[[#This Row],[HYTE-kerroin (sis. Kulttuurihyte)]]/$N$7</f>
        <v>1.0593946633363487</v>
      </c>
      <c r="O176" s="473">
        <v>0</v>
      </c>
      <c r="P176" s="206">
        <v>159115.80116800001</v>
      </c>
      <c r="Q176" s="168">
        <v>0</v>
      </c>
      <c r="R176" s="168">
        <v>83103.686901653404</v>
      </c>
      <c r="S176" s="168">
        <v>179667.42347962331</v>
      </c>
      <c r="T176" s="168">
        <v>0</v>
      </c>
      <c r="U176" s="321">
        <f t="shared" si="3"/>
        <v>421886.91154927667</v>
      </c>
      <c r="V176" s="49"/>
      <c r="W176" s="49"/>
      <c r="X176" s="115"/>
      <c r="Y176" s="115"/>
      <c r="Z176" s="116"/>
    </row>
    <row r="177" spans="1:26" s="50" customFormat="1">
      <c r="A177" s="134">
        <v>563</v>
      </c>
      <c r="B177" s="130" t="s">
        <v>183</v>
      </c>
      <c r="C177" s="442">
        <v>7102</v>
      </c>
      <c r="D177" s="446">
        <v>0.48</v>
      </c>
      <c r="E177" s="454">
        <v>0</v>
      </c>
      <c r="F177" s="164">
        <v>0</v>
      </c>
      <c r="G177" s="453">
        <v>0</v>
      </c>
      <c r="H177" s="279">
        <v>2792</v>
      </c>
      <c r="I177" s="15">
        <v>2563</v>
      </c>
      <c r="J177" s="344">
        <v>1.0893484198205228</v>
      </c>
      <c r="K177" s="461">
        <v>1.0895216122789606</v>
      </c>
      <c r="L177" s="468">
        <v>0.60271697648718903</v>
      </c>
      <c r="M177" s="14">
        <f>Lisäosat[[#This Row],[HYTE-kerroin (sis. Kulttuurihyte)]]*Lisäosat[[#This Row],[Asukasmäärä 31.12.2021]]</f>
        <v>4280.4959670120161</v>
      </c>
      <c r="N177" s="461">
        <f>Lisäosat[[#This Row],[HYTE-kerroin (sis. Kulttuurihyte)]]/$N$7</f>
        <v>0.90413755405237417</v>
      </c>
      <c r="O177" s="473">
        <v>0</v>
      </c>
      <c r="P177" s="206">
        <v>208764.71040000001</v>
      </c>
      <c r="Q177" s="168">
        <v>0</v>
      </c>
      <c r="R177" s="168">
        <v>99198.371526994393</v>
      </c>
      <c r="S177" s="168">
        <v>121296.18292874248</v>
      </c>
      <c r="T177" s="168">
        <v>0</v>
      </c>
      <c r="U177" s="321">
        <f t="shared" si="3"/>
        <v>429259.26485573687</v>
      </c>
      <c r="V177" s="49"/>
      <c r="W177" s="49"/>
      <c r="X177" s="115"/>
      <c r="Y177" s="115"/>
      <c r="Z177" s="116"/>
    </row>
    <row r="178" spans="1:26" s="50" customFormat="1">
      <c r="A178" s="134">
        <v>564</v>
      </c>
      <c r="B178" s="130" t="s">
        <v>184</v>
      </c>
      <c r="C178" s="442">
        <v>209551</v>
      </c>
      <c r="D178" s="446">
        <v>0</v>
      </c>
      <c r="E178" s="454">
        <v>0</v>
      </c>
      <c r="F178" s="164">
        <v>146</v>
      </c>
      <c r="G178" s="453">
        <v>6.9672776555587896E-4</v>
      </c>
      <c r="H178" s="279">
        <v>91589</v>
      </c>
      <c r="I178" s="15">
        <v>87409</v>
      </c>
      <c r="J178" s="344">
        <v>1.0478211625805123</v>
      </c>
      <c r="K178" s="461">
        <v>1.0479877527364703</v>
      </c>
      <c r="L178" s="468">
        <v>0.68921527073996802</v>
      </c>
      <c r="M178" s="14">
        <f>Lisäosat[[#This Row],[HYTE-kerroin (sis. Kulttuurihyte)]]*Lisäosat[[#This Row],[Asukasmäärä 31.12.2021]]</f>
        <v>144425.74919883104</v>
      </c>
      <c r="N178" s="461">
        <f>Lisäosat[[#This Row],[HYTE-kerroin (sis. Kulttuurihyte)]]/$N$7</f>
        <v>1.0338939061153603</v>
      </c>
      <c r="O178" s="473">
        <v>0.97043807978651753</v>
      </c>
      <c r="P178" s="206">
        <v>0</v>
      </c>
      <c r="Q178" s="168">
        <v>0</v>
      </c>
      <c r="R178" s="168">
        <v>2815360.221774579</v>
      </c>
      <c r="S178" s="168">
        <v>4092584.6512759752</v>
      </c>
      <c r="T178" s="168">
        <v>2037629.8259745922</v>
      </c>
      <c r="U178" s="321">
        <f t="shared" si="3"/>
        <v>8945574.6990251467</v>
      </c>
      <c r="V178" s="49"/>
      <c r="W178" s="49"/>
      <c r="X178" s="115"/>
      <c r="Y178" s="115"/>
      <c r="Z178" s="116"/>
    </row>
    <row r="179" spans="1:26" s="50" customFormat="1">
      <c r="A179" s="134">
        <v>576</v>
      </c>
      <c r="B179" s="130" t="s">
        <v>185</v>
      </c>
      <c r="C179" s="442">
        <v>2813</v>
      </c>
      <c r="D179" s="446">
        <v>1.1095333333333333</v>
      </c>
      <c r="E179" s="454">
        <v>0</v>
      </c>
      <c r="F179" s="164">
        <v>0</v>
      </c>
      <c r="G179" s="453">
        <v>0</v>
      </c>
      <c r="H179" s="279">
        <v>714</v>
      </c>
      <c r="I179" s="15">
        <v>931</v>
      </c>
      <c r="J179" s="344">
        <v>0.76691729323308266</v>
      </c>
      <c r="K179" s="461">
        <v>0.76703922326852103</v>
      </c>
      <c r="L179" s="468">
        <v>0.55020439335835203</v>
      </c>
      <c r="M179" s="14">
        <f>Lisäosat[[#This Row],[HYTE-kerroin (sis. Kulttuurihyte)]]*Lisäosat[[#This Row],[Asukasmäärä 31.12.2021]]</f>
        <v>1547.7249585170443</v>
      </c>
      <c r="N179" s="461">
        <f>Lisäosat[[#This Row],[HYTE-kerroin (sis. Kulttuurihyte)]]/$N$7</f>
        <v>0.82536326973770657</v>
      </c>
      <c r="O179" s="473">
        <v>0</v>
      </c>
      <c r="P179" s="206">
        <v>286705.83211600001</v>
      </c>
      <c r="Q179" s="168">
        <v>0</v>
      </c>
      <c r="R179" s="168">
        <v>27661.474715396766</v>
      </c>
      <c r="S179" s="168">
        <v>43857.798521116267</v>
      </c>
      <c r="T179" s="168">
        <v>0</v>
      </c>
      <c r="U179" s="321">
        <f t="shared" si="3"/>
        <v>358225.10535251303</v>
      </c>
      <c r="V179" s="49"/>
      <c r="W179" s="49"/>
      <c r="X179" s="115"/>
      <c r="Y179" s="115"/>
      <c r="Z179" s="116"/>
    </row>
    <row r="180" spans="1:26" s="50" customFormat="1">
      <c r="A180" s="134">
        <v>577</v>
      </c>
      <c r="B180" s="130" t="s">
        <v>186</v>
      </c>
      <c r="C180" s="442">
        <v>11041</v>
      </c>
      <c r="D180" s="446">
        <v>0</v>
      </c>
      <c r="E180" s="454">
        <v>0</v>
      </c>
      <c r="F180" s="164">
        <v>1</v>
      </c>
      <c r="G180" s="453">
        <v>9.0571506204148176E-5</v>
      </c>
      <c r="H180" s="279">
        <v>3122</v>
      </c>
      <c r="I180" s="15">
        <v>4640</v>
      </c>
      <c r="J180" s="344">
        <v>0.6728448275862069</v>
      </c>
      <c r="K180" s="461">
        <v>0.67295180130344601</v>
      </c>
      <c r="L180" s="468">
        <v>0.70105039237455702</v>
      </c>
      <c r="M180" s="14">
        <f>Lisäosat[[#This Row],[HYTE-kerroin (sis. Kulttuurihyte)]]*Lisäosat[[#This Row],[Asukasmäärä 31.12.2021]]</f>
        <v>7740.2973822074837</v>
      </c>
      <c r="N180" s="461">
        <f>Lisäosat[[#This Row],[HYTE-kerroin (sis. Kulttuurihyte)]]/$N$7</f>
        <v>1.0516478077707867</v>
      </c>
      <c r="O180" s="473">
        <v>0.63977093599148682</v>
      </c>
      <c r="P180" s="206">
        <v>0</v>
      </c>
      <c r="Q180" s="168">
        <v>0</v>
      </c>
      <c r="R180" s="168">
        <v>95253.379945613066</v>
      </c>
      <c r="S180" s="168">
        <v>219336.38868733216</v>
      </c>
      <c r="T180" s="168">
        <v>70778.383260905699</v>
      </c>
      <c r="U180" s="321">
        <f t="shared" si="3"/>
        <v>385368.15189385094</v>
      </c>
      <c r="V180" s="49"/>
      <c r="W180" s="49"/>
      <c r="X180" s="115"/>
      <c r="Y180" s="115"/>
      <c r="Z180" s="116"/>
    </row>
    <row r="181" spans="1:26" s="50" customFormat="1">
      <c r="A181" s="134">
        <v>578</v>
      </c>
      <c r="B181" s="130" t="s">
        <v>187</v>
      </c>
      <c r="C181" s="442">
        <v>3183</v>
      </c>
      <c r="D181" s="446">
        <v>0.96758333333333335</v>
      </c>
      <c r="E181" s="454">
        <v>0</v>
      </c>
      <c r="F181" s="164">
        <v>0</v>
      </c>
      <c r="G181" s="453">
        <v>0</v>
      </c>
      <c r="H181" s="279">
        <v>944</v>
      </c>
      <c r="I181" s="15">
        <v>1088</v>
      </c>
      <c r="J181" s="344">
        <v>0.86764705882352944</v>
      </c>
      <c r="K181" s="461">
        <v>0.86778500360266508</v>
      </c>
      <c r="L181" s="468">
        <v>0.58977615314511</v>
      </c>
      <c r="M181" s="14">
        <f>Lisäosat[[#This Row],[HYTE-kerroin (sis. Kulttuurihyte)]]*Lisäosat[[#This Row],[Asukasmäärä 31.12.2021]]</f>
        <v>1877.2574954608851</v>
      </c>
      <c r="N181" s="461">
        <f>Lisäosat[[#This Row],[HYTE-kerroin (sis. Kulttuurihyte)]]/$N$7</f>
        <v>0.88472498593105808</v>
      </c>
      <c r="O181" s="473">
        <v>0</v>
      </c>
      <c r="P181" s="206">
        <v>188608.03901000001</v>
      </c>
      <c r="Q181" s="168">
        <v>0</v>
      </c>
      <c r="R181" s="168">
        <v>35410.886924110571</v>
      </c>
      <c r="S181" s="168">
        <v>53195.744214828555</v>
      </c>
      <c r="T181" s="168">
        <v>0</v>
      </c>
      <c r="U181" s="321">
        <f t="shared" si="3"/>
        <v>277214.67014893913</v>
      </c>
      <c r="V181" s="49"/>
      <c r="W181" s="49"/>
      <c r="X181" s="115"/>
      <c r="Y181" s="115"/>
      <c r="Z181" s="116"/>
    </row>
    <row r="182" spans="1:26" s="50" customFormat="1">
      <c r="A182" s="134">
        <v>580</v>
      </c>
      <c r="B182" s="130" t="s">
        <v>188</v>
      </c>
      <c r="C182" s="442">
        <v>4567</v>
      </c>
      <c r="D182" s="446">
        <v>1.3523166666666668</v>
      </c>
      <c r="E182" s="454">
        <v>0</v>
      </c>
      <c r="F182" s="164">
        <v>0</v>
      </c>
      <c r="G182" s="453">
        <v>0</v>
      </c>
      <c r="H182" s="279">
        <v>1292</v>
      </c>
      <c r="I182" s="15">
        <v>1536</v>
      </c>
      <c r="J182" s="344">
        <v>0.84114583333333337</v>
      </c>
      <c r="K182" s="461">
        <v>0.84127956475675036</v>
      </c>
      <c r="L182" s="468">
        <v>0.41902330652036601</v>
      </c>
      <c r="M182" s="14">
        <f>Lisäosat[[#This Row],[HYTE-kerroin (sis. Kulttuurihyte)]]*Lisäosat[[#This Row],[Asukasmäärä 31.12.2021]]</f>
        <v>1913.6794408785115</v>
      </c>
      <c r="N182" s="461">
        <f>Lisäosat[[#This Row],[HYTE-kerroin (sis. Kulttuurihyte)]]/$N$7</f>
        <v>0.62857812576698624</v>
      </c>
      <c r="O182" s="473">
        <v>0</v>
      </c>
      <c r="P182" s="206">
        <v>567330.13570300001</v>
      </c>
      <c r="Q182" s="168">
        <v>0</v>
      </c>
      <c r="R182" s="168">
        <v>49256.026760169094</v>
      </c>
      <c r="S182" s="168">
        <v>54227.830914137136</v>
      </c>
      <c r="T182" s="168">
        <v>0</v>
      </c>
      <c r="U182" s="321">
        <f t="shared" si="3"/>
        <v>670813.99337730627</v>
      </c>
      <c r="V182" s="49"/>
      <c r="W182" s="49"/>
      <c r="X182" s="115"/>
      <c r="Y182" s="115"/>
      <c r="Z182" s="116"/>
    </row>
    <row r="183" spans="1:26" s="50" customFormat="1">
      <c r="A183" s="134">
        <v>581</v>
      </c>
      <c r="B183" s="130" t="s">
        <v>189</v>
      </c>
      <c r="C183" s="442">
        <v>6286</v>
      </c>
      <c r="D183" s="446">
        <v>0.81511666666666671</v>
      </c>
      <c r="E183" s="454">
        <v>0</v>
      </c>
      <c r="F183" s="164">
        <v>0</v>
      </c>
      <c r="G183" s="453">
        <v>0</v>
      </c>
      <c r="H183" s="279">
        <v>2356</v>
      </c>
      <c r="I183" s="15">
        <v>2201</v>
      </c>
      <c r="J183" s="344">
        <v>1.0704225352112675</v>
      </c>
      <c r="K183" s="461">
        <v>1.0705927186962456</v>
      </c>
      <c r="L183" s="468">
        <v>0.54024385178161205</v>
      </c>
      <c r="M183" s="14">
        <f>Lisäosat[[#This Row],[HYTE-kerroin (sis. Kulttuurihyte)]]*Lisäosat[[#This Row],[Asukasmäärä 31.12.2021]]</f>
        <v>3395.9728522992132</v>
      </c>
      <c r="N183" s="461">
        <f>Lisäosat[[#This Row],[HYTE-kerroin (sis. Kulttuurihyte)]]/$N$7</f>
        <v>0.81042143128026256</v>
      </c>
      <c r="O183" s="473">
        <v>0</v>
      </c>
      <c r="P183" s="206">
        <v>313782.94297466666</v>
      </c>
      <c r="Q183" s="168">
        <v>0</v>
      </c>
      <c r="R183" s="168">
        <v>86275.341537069384</v>
      </c>
      <c r="S183" s="168">
        <v>96231.49922065383</v>
      </c>
      <c r="T183" s="168">
        <v>0</v>
      </c>
      <c r="U183" s="321">
        <f t="shared" si="3"/>
        <v>496289.78373238986</v>
      </c>
      <c r="V183" s="49"/>
      <c r="W183" s="49"/>
      <c r="X183" s="115"/>
      <c r="Y183" s="115"/>
      <c r="Z183" s="116"/>
    </row>
    <row r="184" spans="1:26" s="50" customFormat="1">
      <c r="A184" s="134">
        <v>583</v>
      </c>
      <c r="B184" s="130" t="s">
        <v>190</v>
      </c>
      <c r="C184" s="442">
        <v>924</v>
      </c>
      <c r="D184" s="446">
        <v>1.8659666666666666</v>
      </c>
      <c r="E184" s="454">
        <v>0</v>
      </c>
      <c r="F184" s="164">
        <v>0</v>
      </c>
      <c r="G184" s="453">
        <v>0</v>
      </c>
      <c r="H184" s="279">
        <v>386</v>
      </c>
      <c r="I184" s="15">
        <v>331</v>
      </c>
      <c r="J184" s="344">
        <v>1.1661631419939578</v>
      </c>
      <c r="K184" s="461">
        <v>1.1663485470102286</v>
      </c>
      <c r="L184" s="468">
        <v>0.41383385624157998</v>
      </c>
      <c r="M184" s="14">
        <f>Lisäosat[[#This Row],[HYTE-kerroin (sis. Kulttuurihyte)]]*Lisäosat[[#This Row],[Asukasmäärä 31.12.2021]]</f>
        <v>382.3824831672199</v>
      </c>
      <c r="N184" s="461">
        <f>Lisäosat[[#This Row],[HYTE-kerroin (sis. Kulttuurihyte)]]/$N$7</f>
        <v>0.62079341575386493</v>
      </c>
      <c r="O184" s="473">
        <v>0</v>
      </c>
      <c r="P184" s="206">
        <v>316761.425904</v>
      </c>
      <c r="Q184" s="168">
        <v>0</v>
      </c>
      <c r="R184" s="168">
        <v>13816.191656348125</v>
      </c>
      <c r="S184" s="168">
        <v>10835.551764197631</v>
      </c>
      <c r="T184" s="168">
        <v>0</v>
      </c>
      <c r="U184" s="321">
        <f t="shared" si="3"/>
        <v>341413.16932454577</v>
      </c>
      <c r="V184" s="49"/>
      <c r="W184" s="49"/>
      <c r="X184" s="115"/>
      <c r="Y184" s="115"/>
      <c r="Z184" s="116"/>
    </row>
    <row r="185" spans="1:26" s="50" customFormat="1">
      <c r="A185" s="134">
        <v>584</v>
      </c>
      <c r="B185" s="130" t="s">
        <v>191</v>
      </c>
      <c r="C185" s="442">
        <v>2676</v>
      </c>
      <c r="D185" s="446">
        <v>1.371</v>
      </c>
      <c r="E185" s="454">
        <v>0</v>
      </c>
      <c r="F185" s="164">
        <v>0</v>
      </c>
      <c r="G185" s="453">
        <v>0</v>
      </c>
      <c r="H185" s="279">
        <v>873</v>
      </c>
      <c r="I185" s="15">
        <v>889</v>
      </c>
      <c r="J185" s="344">
        <v>0.98200224971878514</v>
      </c>
      <c r="K185" s="461">
        <v>0.98215837550987795</v>
      </c>
      <c r="L185" s="468">
        <v>0.49134168245614801</v>
      </c>
      <c r="M185" s="14">
        <f>Lisäosat[[#This Row],[HYTE-kerroin (sis. Kulttuurihyte)]]*Lisäosat[[#This Row],[Asukasmäärä 31.12.2021]]</f>
        <v>1314.8303422526521</v>
      </c>
      <c r="N185" s="461">
        <f>Lisäosat[[#This Row],[HYTE-kerroin (sis. Kulttuurihyte)]]/$N$7</f>
        <v>0.73706313960002168</v>
      </c>
      <c r="O185" s="473">
        <v>0</v>
      </c>
      <c r="P185" s="206">
        <v>337015.60055999999</v>
      </c>
      <c r="Q185" s="168">
        <v>0</v>
      </c>
      <c r="R185" s="168">
        <v>33694.239520922034</v>
      </c>
      <c r="S185" s="168">
        <v>37258.276364050842</v>
      </c>
      <c r="T185" s="168">
        <v>0</v>
      </c>
      <c r="U185" s="321">
        <f t="shared" si="3"/>
        <v>407968.11644497287</v>
      </c>
      <c r="V185" s="49"/>
      <c r="W185" s="49"/>
      <c r="X185" s="115"/>
      <c r="Y185" s="115"/>
      <c r="Z185" s="116"/>
    </row>
    <row r="186" spans="1:26" s="50" customFormat="1">
      <c r="A186" s="134">
        <v>588</v>
      </c>
      <c r="B186" s="130" t="s">
        <v>192</v>
      </c>
      <c r="C186" s="442">
        <v>1644</v>
      </c>
      <c r="D186" s="446">
        <v>1.2120333333333333</v>
      </c>
      <c r="E186" s="454">
        <v>0</v>
      </c>
      <c r="F186" s="164">
        <v>0</v>
      </c>
      <c r="G186" s="453">
        <v>0</v>
      </c>
      <c r="H186" s="279">
        <v>535</v>
      </c>
      <c r="I186" s="15">
        <v>560</v>
      </c>
      <c r="J186" s="344">
        <v>0.9553571428571429</v>
      </c>
      <c r="K186" s="461">
        <v>0.95550903241722029</v>
      </c>
      <c r="L186" s="468">
        <v>0.57517196192637898</v>
      </c>
      <c r="M186" s="14">
        <f>Lisäosat[[#This Row],[HYTE-kerroin (sis. Kulttuurihyte)]]*Lisäosat[[#This Row],[Asukasmäärä 31.12.2021]]</f>
        <v>945.58270540696708</v>
      </c>
      <c r="N186" s="461">
        <f>Lisäosat[[#This Row],[HYTE-kerroin (sis. Kulttuurihyte)]]/$N$7</f>
        <v>0.86281719464172935</v>
      </c>
      <c r="O186" s="473">
        <v>0</v>
      </c>
      <c r="P186" s="206">
        <v>183038.65600799999</v>
      </c>
      <c r="Q186" s="168">
        <v>0</v>
      </c>
      <c r="R186" s="168">
        <v>20138.384807947928</v>
      </c>
      <c r="S186" s="168">
        <v>26794.926030350049</v>
      </c>
      <c r="T186" s="168">
        <v>0</v>
      </c>
      <c r="U186" s="321">
        <f t="shared" si="3"/>
        <v>229971.96684629796</v>
      </c>
      <c r="V186" s="49"/>
      <c r="W186" s="49"/>
      <c r="X186" s="115"/>
      <c r="Y186" s="115"/>
      <c r="Z186" s="116"/>
    </row>
    <row r="187" spans="1:26" s="50" customFormat="1">
      <c r="A187" s="134">
        <v>592</v>
      </c>
      <c r="B187" s="130" t="s">
        <v>193</v>
      </c>
      <c r="C187" s="442">
        <v>3678</v>
      </c>
      <c r="D187" s="446">
        <v>0.49086666666666667</v>
      </c>
      <c r="E187" s="454">
        <v>0</v>
      </c>
      <c r="F187" s="164">
        <v>1</v>
      </c>
      <c r="G187" s="453">
        <v>2.7188689505165849E-4</v>
      </c>
      <c r="H187" s="279">
        <v>844</v>
      </c>
      <c r="I187" s="15">
        <v>1456</v>
      </c>
      <c r="J187" s="344">
        <v>0.57967032967032972</v>
      </c>
      <c r="K187" s="461">
        <v>0.57976248983474765</v>
      </c>
      <c r="L187" s="468">
        <v>0.527988052157773</v>
      </c>
      <c r="M187" s="14">
        <f>Lisäosat[[#This Row],[HYTE-kerroin (sis. Kulttuurihyte)]]*Lisäosat[[#This Row],[Asukasmäärä 31.12.2021]]</f>
        <v>1941.940055836289</v>
      </c>
      <c r="N187" s="461">
        <f>Lisäosat[[#This Row],[HYTE-kerroin (sis. Kulttuurihyte)]]/$N$7</f>
        <v>0.7920364693045161</v>
      </c>
      <c r="O187" s="473">
        <v>0</v>
      </c>
      <c r="P187" s="206">
        <v>110563.16142400001</v>
      </c>
      <c r="Q187" s="168">
        <v>0</v>
      </c>
      <c r="R187" s="168">
        <v>27336.937730188431</v>
      </c>
      <c r="S187" s="168">
        <v>55028.650433186973</v>
      </c>
      <c r="T187" s="168">
        <v>0</v>
      </c>
      <c r="U187" s="321">
        <f t="shared" si="3"/>
        <v>192928.74958737541</v>
      </c>
      <c r="V187" s="49"/>
      <c r="W187" s="49"/>
      <c r="X187" s="115"/>
      <c r="Y187" s="115"/>
      <c r="Z187" s="116"/>
    </row>
    <row r="188" spans="1:26" s="50" customFormat="1">
      <c r="A188" s="134">
        <v>593</v>
      </c>
      <c r="B188" s="130" t="s">
        <v>194</v>
      </c>
      <c r="C188" s="442">
        <v>17253</v>
      </c>
      <c r="D188" s="446">
        <v>0</v>
      </c>
      <c r="E188" s="454">
        <v>0</v>
      </c>
      <c r="F188" s="164">
        <v>0</v>
      </c>
      <c r="G188" s="453">
        <v>0</v>
      </c>
      <c r="H188" s="279">
        <v>6395</v>
      </c>
      <c r="I188" s="15">
        <v>6271</v>
      </c>
      <c r="J188" s="344">
        <v>1.0197735608355925</v>
      </c>
      <c r="K188" s="461">
        <v>1.0199356917817961</v>
      </c>
      <c r="L188" s="468">
        <v>0.69185474674813896</v>
      </c>
      <c r="M188" s="14">
        <f>Lisäosat[[#This Row],[HYTE-kerroin (sis. Kulttuurihyte)]]*Lisäosat[[#This Row],[Asukasmäärä 31.12.2021]]</f>
        <v>11936.569945645642</v>
      </c>
      <c r="N188" s="461">
        <f>Lisäosat[[#This Row],[HYTE-kerroin (sis. Kulttuurihyte)]]/$N$7</f>
        <v>1.0378533920351305</v>
      </c>
      <c r="O188" s="473">
        <v>0</v>
      </c>
      <c r="P188" s="206">
        <v>0</v>
      </c>
      <c r="Q188" s="168">
        <v>0</v>
      </c>
      <c r="R188" s="168">
        <v>225592.9052857912</v>
      </c>
      <c r="S188" s="168">
        <v>338245.93757985398</v>
      </c>
      <c r="T188" s="168">
        <v>0</v>
      </c>
      <c r="U188" s="321">
        <f t="shared" si="3"/>
        <v>563838.84286564519</v>
      </c>
      <c r="V188" s="49"/>
      <c r="W188" s="49"/>
      <c r="X188" s="115"/>
      <c r="Y188" s="115"/>
      <c r="Z188" s="116"/>
    </row>
    <row r="189" spans="1:26" s="50" customFormat="1">
      <c r="A189" s="134">
        <v>595</v>
      </c>
      <c r="B189" s="130" t="s">
        <v>195</v>
      </c>
      <c r="C189" s="442">
        <v>4269</v>
      </c>
      <c r="D189" s="446">
        <v>1.3087</v>
      </c>
      <c r="E189" s="454">
        <v>0</v>
      </c>
      <c r="F189" s="164">
        <v>0</v>
      </c>
      <c r="G189" s="453">
        <v>0</v>
      </c>
      <c r="H189" s="279">
        <v>1186</v>
      </c>
      <c r="I189" s="15">
        <v>1393</v>
      </c>
      <c r="J189" s="344">
        <v>0.85139985642498206</v>
      </c>
      <c r="K189" s="461">
        <v>0.85153521810685062</v>
      </c>
      <c r="L189" s="468">
        <v>0.61806181645332303</v>
      </c>
      <c r="M189" s="14">
        <f>Lisäosat[[#This Row],[HYTE-kerroin (sis. Kulttuurihyte)]]*Lisäosat[[#This Row],[Asukasmäärä 31.12.2021]]</f>
        <v>2638.5058944392358</v>
      </c>
      <c r="N189" s="461">
        <f>Lisäosat[[#This Row],[HYTE-kerroin (sis. Kulttuurihyte)]]/$N$7</f>
        <v>0.92715639476126932</v>
      </c>
      <c r="O189" s="473">
        <v>0</v>
      </c>
      <c r="P189" s="206">
        <v>513207.14995799999</v>
      </c>
      <c r="Q189" s="168">
        <v>0</v>
      </c>
      <c r="R189" s="168">
        <v>46603.313306978227</v>
      </c>
      <c r="S189" s="168">
        <v>74767.198964065377</v>
      </c>
      <c r="T189" s="168">
        <v>0</v>
      </c>
      <c r="U189" s="321">
        <f t="shared" si="3"/>
        <v>634577.66222904366</v>
      </c>
      <c r="V189" s="49"/>
      <c r="W189" s="49"/>
      <c r="X189" s="115"/>
      <c r="Y189" s="115"/>
      <c r="Z189" s="116"/>
    </row>
    <row r="190" spans="1:26" s="50" customFormat="1">
      <c r="A190" s="134">
        <v>598</v>
      </c>
      <c r="B190" s="130" t="s">
        <v>196</v>
      </c>
      <c r="C190" s="442">
        <v>19097</v>
      </c>
      <c r="D190" s="446">
        <v>0</v>
      </c>
      <c r="E190" s="454">
        <v>0</v>
      </c>
      <c r="F190" s="164">
        <v>1</v>
      </c>
      <c r="G190" s="453">
        <v>5.2364245693040791E-5</v>
      </c>
      <c r="H190" s="279">
        <v>10476</v>
      </c>
      <c r="I190" s="15">
        <v>7698</v>
      </c>
      <c r="J190" s="344">
        <v>1.3608729540140296</v>
      </c>
      <c r="K190" s="461">
        <v>1.3610893153987242</v>
      </c>
      <c r="L190" s="468">
        <v>0.44941277420668202</v>
      </c>
      <c r="M190" s="14">
        <f>Lisäosat[[#This Row],[HYTE-kerroin (sis. Kulttuurihyte)]]*Lisäosat[[#This Row],[Asukasmäärä 31.12.2021]]</f>
        <v>8582.4357490250059</v>
      </c>
      <c r="N190" s="461">
        <f>Lisäosat[[#This Row],[HYTE-kerroin (sis. Kulttuurihyte)]]/$N$7</f>
        <v>0.67416545788926874</v>
      </c>
      <c r="O190" s="473">
        <v>0</v>
      </c>
      <c r="P190" s="206">
        <v>0</v>
      </c>
      <c r="Q190" s="168">
        <v>0</v>
      </c>
      <c r="R190" s="168">
        <v>333226.70445209218</v>
      </c>
      <c r="S190" s="168">
        <v>243200.01808449169</v>
      </c>
      <c r="T190" s="168">
        <v>0</v>
      </c>
      <c r="U190" s="321">
        <f t="shared" si="3"/>
        <v>576426.7225365839</v>
      </c>
      <c r="V190" s="49"/>
      <c r="W190" s="49"/>
      <c r="X190" s="115"/>
      <c r="Y190" s="115"/>
      <c r="Z190" s="116"/>
    </row>
    <row r="191" spans="1:26" s="50" customFormat="1">
      <c r="A191" s="134">
        <v>599</v>
      </c>
      <c r="B191" s="130" t="s">
        <v>197</v>
      </c>
      <c r="C191" s="442">
        <v>11172</v>
      </c>
      <c r="D191" s="446">
        <v>0</v>
      </c>
      <c r="E191" s="454">
        <v>0</v>
      </c>
      <c r="F191" s="164">
        <v>0</v>
      </c>
      <c r="G191" s="453">
        <v>0</v>
      </c>
      <c r="H191" s="279">
        <v>4117</v>
      </c>
      <c r="I191" s="15">
        <v>4902</v>
      </c>
      <c r="J191" s="344">
        <v>0.83986128110975111</v>
      </c>
      <c r="K191" s="461">
        <v>0.83999480830580286</v>
      </c>
      <c r="L191" s="468">
        <v>0.60398843708759398</v>
      </c>
      <c r="M191" s="14">
        <f>Lisäosat[[#This Row],[HYTE-kerroin (sis. Kulttuurihyte)]]*Lisäosat[[#This Row],[Asukasmäärä 31.12.2021]]</f>
        <v>6747.7588191426003</v>
      </c>
      <c r="N191" s="461">
        <f>Lisäosat[[#This Row],[HYTE-kerroin (sis. Kulttuurihyte)]]/$N$7</f>
        <v>0.90604487593340721</v>
      </c>
      <c r="O191" s="473">
        <v>0.47047552515628493</v>
      </c>
      <c r="P191" s="206">
        <v>0</v>
      </c>
      <c r="Q191" s="168">
        <v>0</v>
      </c>
      <c r="R191" s="168">
        <v>120308.29001939096</v>
      </c>
      <c r="S191" s="168">
        <v>191210.8770557004</v>
      </c>
      <c r="T191" s="168">
        <v>52666.648721801066</v>
      </c>
      <c r="U191" s="321">
        <f t="shared" si="3"/>
        <v>364185.81579689245</v>
      </c>
      <c r="V191" s="49"/>
      <c r="W191" s="49"/>
      <c r="X191" s="115"/>
      <c r="Y191" s="115"/>
      <c r="Z191" s="116"/>
    </row>
    <row r="192" spans="1:26" s="50" customFormat="1">
      <c r="A192" s="134">
        <v>601</v>
      </c>
      <c r="B192" s="130" t="s">
        <v>198</v>
      </c>
      <c r="C192" s="442">
        <v>3873</v>
      </c>
      <c r="D192" s="446">
        <v>1.4822833333333334</v>
      </c>
      <c r="E192" s="454">
        <v>0</v>
      </c>
      <c r="F192" s="164">
        <v>0</v>
      </c>
      <c r="G192" s="453">
        <v>0</v>
      </c>
      <c r="H192" s="279">
        <v>1357</v>
      </c>
      <c r="I192" s="15">
        <v>1409</v>
      </c>
      <c r="J192" s="344">
        <v>0.96309439318665724</v>
      </c>
      <c r="K192" s="461">
        <v>0.9632475128705239</v>
      </c>
      <c r="L192" s="468">
        <v>0.598581364443043</v>
      </c>
      <c r="M192" s="14">
        <f>Lisäosat[[#This Row],[HYTE-kerroin (sis. Kulttuurihyte)]]*Lisäosat[[#This Row],[Asukasmäärä 31.12.2021]]</f>
        <v>2318.3056244879053</v>
      </c>
      <c r="N192" s="461">
        <f>Lisäosat[[#This Row],[HYTE-kerroin (sis. Kulttuurihyte)]]/$N$7</f>
        <v>0.89793370995311439</v>
      </c>
      <c r="O192" s="473">
        <v>0</v>
      </c>
      <c r="P192" s="206">
        <v>527357.54453100008</v>
      </c>
      <c r="Q192" s="168">
        <v>0</v>
      </c>
      <c r="R192" s="168">
        <v>47827.03065439545</v>
      </c>
      <c r="S192" s="168">
        <v>65693.70121586851</v>
      </c>
      <c r="T192" s="168">
        <v>0</v>
      </c>
      <c r="U192" s="321">
        <f t="shared" si="3"/>
        <v>640878.27640126401</v>
      </c>
      <c r="V192" s="49"/>
      <c r="W192" s="49"/>
      <c r="X192" s="115"/>
      <c r="Y192" s="115"/>
      <c r="Z192" s="116"/>
    </row>
    <row r="193" spans="1:26" s="50" customFormat="1">
      <c r="A193" s="134">
        <v>604</v>
      </c>
      <c r="B193" s="130" t="s">
        <v>199</v>
      </c>
      <c r="C193" s="442">
        <v>20206</v>
      </c>
      <c r="D193" s="446">
        <v>0</v>
      </c>
      <c r="E193" s="454">
        <v>0</v>
      </c>
      <c r="F193" s="164">
        <v>1</v>
      </c>
      <c r="G193" s="453">
        <v>4.9490250420667129E-5</v>
      </c>
      <c r="H193" s="279">
        <v>8864</v>
      </c>
      <c r="I193" s="15">
        <v>8940</v>
      </c>
      <c r="J193" s="344">
        <v>0.99149888143176734</v>
      </c>
      <c r="K193" s="461">
        <v>0.99165651706577485</v>
      </c>
      <c r="L193" s="468">
        <v>0.73691014960530099</v>
      </c>
      <c r="M193" s="14">
        <f>Lisäosat[[#This Row],[HYTE-kerroin (sis. Kulttuurihyte)]]*Lisäosat[[#This Row],[Asukasmäärä 31.12.2021]]</f>
        <v>14890.006482924711</v>
      </c>
      <c r="N193" s="461">
        <f>Lisäosat[[#This Row],[HYTE-kerroin (sis. Kulttuurihyte)]]/$N$7</f>
        <v>1.1054411377355118</v>
      </c>
      <c r="O193" s="473">
        <v>1.4229802793594686</v>
      </c>
      <c r="P193" s="206">
        <v>0</v>
      </c>
      <c r="Q193" s="168">
        <v>0</v>
      </c>
      <c r="R193" s="168">
        <v>256879.61650471401</v>
      </c>
      <c r="S193" s="168">
        <v>421937.30915339204</v>
      </c>
      <c r="T193" s="168">
        <v>288102.45003786898</v>
      </c>
      <c r="U193" s="321">
        <f t="shared" si="3"/>
        <v>966919.37569597503</v>
      </c>
      <c r="V193" s="49"/>
      <c r="W193" s="49"/>
      <c r="X193" s="115"/>
      <c r="Y193" s="115"/>
      <c r="Z193" s="116"/>
    </row>
    <row r="194" spans="1:26" s="50" customFormat="1">
      <c r="A194" s="134">
        <v>607</v>
      </c>
      <c r="B194" s="130" t="s">
        <v>200</v>
      </c>
      <c r="C194" s="442">
        <v>4161</v>
      </c>
      <c r="D194" s="446">
        <v>0.61786666666666668</v>
      </c>
      <c r="E194" s="454">
        <v>0</v>
      </c>
      <c r="F194" s="164">
        <v>0</v>
      </c>
      <c r="G194" s="453">
        <v>0</v>
      </c>
      <c r="H194" s="279">
        <v>1114</v>
      </c>
      <c r="I194" s="15">
        <v>1380</v>
      </c>
      <c r="J194" s="344">
        <v>0.80724637681159417</v>
      </c>
      <c r="K194" s="461">
        <v>0.80737471865523314</v>
      </c>
      <c r="L194" s="468">
        <v>0.59279456313906198</v>
      </c>
      <c r="M194" s="14">
        <f>Lisäosat[[#This Row],[HYTE-kerroin (sis. Kulttuurihyte)]]*Lisäosat[[#This Row],[Asukasmäärä 31.12.2021]]</f>
        <v>2466.6181772216369</v>
      </c>
      <c r="N194" s="461">
        <f>Lisäosat[[#This Row],[HYTE-kerroin (sis. Kulttuurihyte)]]/$N$7</f>
        <v>0.88925291186565636</v>
      </c>
      <c r="O194" s="473">
        <v>0</v>
      </c>
      <c r="P194" s="206">
        <v>157444.561568</v>
      </c>
      <c r="Q194" s="168">
        <v>0</v>
      </c>
      <c r="R194" s="168">
        <v>43068.613139439134</v>
      </c>
      <c r="S194" s="168">
        <v>69896.426008896902</v>
      </c>
      <c r="T194" s="168">
        <v>0</v>
      </c>
      <c r="U194" s="321">
        <f t="shared" si="3"/>
        <v>270409.60071633605</v>
      </c>
      <c r="V194" s="49"/>
      <c r="W194" s="49"/>
      <c r="X194" s="115"/>
      <c r="Y194" s="115"/>
      <c r="Z194" s="116"/>
    </row>
    <row r="195" spans="1:26" s="50" customFormat="1">
      <c r="A195" s="134">
        <v>608</v>
      </c>
      <c r="B195" s="130" t="s">
        <v>201</v>
      </c>
      <c r="C195" s="442">
        <v>2013</v>
      </c>
      <c r="D195" s="446">
        <v>0.1082</v>
      </c>
      <c r="E195" s="454">
        <v>0</v>
      </c>
      <c r="F195" s="164">
        <v>0</v>
      </c>
      <c r="G195" s="453">
        <v>0</v>
      </c>
      <c r="H195" s="279">
        <v>505</v>
      </c>
      <c r="I195" s="15">
        <v>705</v>
      </c>
      <c r="J195" s="344">
        <v>0.71631205673758869</v>
      </c>
      <c r="K195" s="461">
        <v>0.71642594118801584</v>
      </c>
      <c r="L195" s="468">
        <v>0.48778286543736898</v>
      </c>
      <c r="M195" s="14">
        <f>Lisäosat[[#This Row],[HYTE-kerroin (sis. Kulttuurihyte)]]*Lisäosat[[#This Row],[Asukasmäärä 31.12.2021]]</f>
        <v>981.9069081254238</v>
      </c>
      <c r="N195" s="461">
        <f>Lisäosat[[#This Row],[HYTE-kerroin (sis. Kulttuurihyte)]]/$N$7</f>
        <v>0.73172454745776561</v>
      </c>
      <c r="O195" s="473">
        <v>0</v>
      </c>
      <c r="P195" s="206">
        <v>13338.476184000001</v>
      </c>
      <c r="Q195" s="168">
        <v>0</v>
      </c>
      <c r="R195" s="168">
        <v>18488.560679419123</v>
      </c>
      <c r="S195" s="168">
        <v>27824.243000073591</v>
      </c>
      <c r="T195" s="168">
        <v>0</v>
      </c>
      <c r="U195" s="321">
        <f t="shared" si="3"/>
        <v>59651.279863492717</v>
      </c>
      <c r="V195" s="49"/>
      <c r="W195" s="49"/>
      <c r="X195" s="115"/>
      <c r="Y195" s="115"/>
      <c r="Z195" s="116"/>
    </row>
    <row r="196" spans="1:26" s="50" customFormat="1">
      <c r="A196" s="134">
        <v>609</v>
      </c>
      <c r="B196" s="130" t="s">
        <v>202</v>
      </c>
      <c r="C196" s="442">
        <v>83482</v>
      </c>
      <c r="D196" s="446">
        <v>0</v>
      </c>
      <c r="E196" s="454">
        <v>0</v>
      </c>
      <c r="F196" s="164">
        <v>1</v>
      </c>
      <c r="G196" s="453">
        <v>1.1978630123859035E-5</v>
      </c>
      <c r="H196" s="279">
        <v>33086</v>
      </c>
      <c r="I196" s="15">
        <v>32021</v>
      </c>
      <c r="J196" s="344">
        <v>1.0332594235033259</v>
      </c>
      <c r="K196" s="461">
        <v>1.0334236985291161</v>
      </c>
      <c r="L196" s="468">
        <v>0.69598427542956998</v>
      </c>
      <c r="M196" s="14">
        <f>Lisäosat[[#This Row],[HYTE-kerroin (sis. Kulttuurihyte)]]*Lisäosat[[#This Row],[Asukasmäärä 31.12.2021]]</f>
        <v>58102.159281411361</v>
      </c>
      <c r="N196" s="461">
        <f>Lisäosat[[#This Row],[HYTE-kerroin (sis. Kulttuurihyte)]]/$N$7</f>
        <v>1.0440481104636359</v>
      </c>
      <c r="O196" s="473">
        <v>0</v>
      </c>
      <c r="P196" s="206">
        <v>0</v>
      </c>
      <c r="Q196" s="168">
        <v>0</v>
      </c>
      <c r="R196" s="168">
        <v>1106010.5937117904</v>
      </c>
      <c r="S196" s="168">
        <v>1646437.7481174301</v>
      </c>
      <c r="T196" s="168">
        <v>0</v>
      </c>
      <c r="U196" s="321">
        <f t="shared" si="3"/>
        <v>2752448.3418292208</v>
      </c>
      <c r="V196" s="49"/>
      <c r="W196" s="49"/>
      <c r="X196" s="115"/>
      <c r="Y196" s="115"/>
      <c r="Z196" s="116"/>
    </row>
    <row r="197" spans="1:26" s="50" customFormat="1">
      <c r="A197" s="134">
        <v>611</v>
      </c>
      <c r="B197" s="130" t="s">
        <v>203</v>
      </c>
      <c r="C197" s="442">
        <v>5066</v>
      </c>
      <c r="D197" s="446">
        <v>0</v>
      </c>
      <c r="E197" s="454">
        <v>0</v>
      </c>
      <c r="F197" s="164">
        <v>0</v>
      </c>
      <c r="G197" s="453">
        <v>0</v>
      </c>
      <c r="H197" s="279">
        <v>1015</v>
      </c>
      <c r="I197" s="15">
        <v>2382</v>
      </c>
      <c r="J197" s="344">
        <v>0.42611251049538201</v>
      </c>
      <c r="K197" s="461">
        <v>0.42618025693161948</v>
      </c>
      <c r="L197" s="468">
        <v>0.59894609664806997</v>
      </c>
      <c r="M197" s="14">
        <f>Lisäosat[[#This Row],[HYTE-kerroin (sis. Kulttuurihyte)]]*Lisäosat[[#This Row],[Asukasmäärä 31.12.2021]]</f>
        <v>3034.2609256191226</v>
      </c>
      <c r="N197" s="461">
        <f>Lisäosat[[#This Row],[HYTE-kerroin (sis. Kulttuurihyte)]]/$N$7</f>
        <v>0.89848084583380461</v>
      </c>
      <c r="O197" s="473">
        <v>0</v>
      </c>
      <c r="P197" s="206">
        <v>0</v>
      </c>
      <c r="Q197" s="168">
        <v>0</v>
      </c>
      <c r="R197" s="168">
        <v>27678.75410831179</v>
      </c>
      <c r="S197" s="168">
        <v>85981.687898737684</v>
      </c>
      <c r="T197" s="168">
        <v>0</v>
      </c>
      <c r="U197" s="321">
        <f t="shared" si="3"/>
        <v>113660.44200704948</v>
      </c>
      <c r="V197" s="49"/>
      <c r="W197" s="49"/>
      <c r="X197" s="115"/>
      <c r="Y197" s="115"/>
      <c r="Z197" s="116"/>
    </row>
    <row r="198" spans="1:26" s="50" customFormat="1">
      <c r="A198" s="134">
        <v>614</v>
      </c>
      <c r="B198" s="130" t="s">
        <v>204</v>
      </c>
      <c r="C198" s="442">
        <v>3066</v>
      </c>
      <c r="D198" s="446">
        <v>1.8032166666666667</v>
      </c>
      <c r="E198" s="454">
        <v>0</v>
      </c>
      <c r="F198" s="164">
        <v>1</v>
      </c>
      <c r="G198" s="453">
        <v>3.2615786040443573E-4</v>
      </c>
      <c r="H198" s="279">
        <v>891</v>
      </c>
      <c r="I198" s="15">
        <v>972</v>
      </c>
      <c r="J198" s="344">
        <v>0.91666666666666663</v>
      </c>
      <c r="K198" s="461">
        <v>0.91681240493614891</v>
      </c>
      <c r="L198" s="468">
        <v>0.56942978718758097</v>
      </c>
      <c r="M198" s="14">
        <f>Lisäosat[[#This Row],[HYTE-kerroin (sis. Kulttuurihyte)]]*Lisäosat[[#This Row],[Asukasmäärä 31.12.2021]]</f>
        <v>1745.8717275171232</v>
      </c>
      <c r="N198" s="461">
        <f>Lisäosat[[#This Row],[HYTE-kerroin (sis. Kulttuurihyte)]]/$N$7</f>
        <v>0.85420334099928341</v>
      </c>
      <c r="O198" s="473">
        <v>0</v>
      </c>
      <c r="P198" s="206">
        <v>1015725.8377560001</v>
      </c>
      <c r="Q198" s="168">
        <v>0</v>
      </c>
      <c r="R198" s="168">
        <v>36036.338405908864</v>
      </c>
      <c r="S198" s="168">
        <v>49472.672807786832</v>
      </c>
      <c r="T198" s="168">
        <v>0</v>
      </c>
      <c r="U198" s="321">
        <f t="shared" si="3"/>
        <v>1101234.8489696959</v>
      </c>
      <c r="V198" s="49"/>
      <c r="W198" s="49"/>
      <c r="X198" s="115"/>
      <c r="Y198" s="115"/>
      <c r="Z198" s="116"/>
    </row>
    <row r="199" spans="1:26" s="50" customFormat="1">
      <c r="A199" s="134">
        <v>615</v>
      </c>
      <c r="B199" s="130" t="s">
        <v>205</v>
      </c>
      <c r="C199" s="442">
        <v>7702</v>
      </c>
      <c r="D199" s="446">
        <v>1.5287166666666667</v>
      </c>
      <c r="E199" s="454">
        <v>0</v>
      </c>
      <c r="F199" s="164">
        <v>1</v>
      </c>
      <c r="G199" s="453">
        <v>1.2983640612827837E-4</v>
      </c>
      <c r="H199" s="279">
        <v>2394</v>
      </c>
      <c r="I199" s="15">
        <v>2428</v>
      </c>
      <c r="J199" s="344">
        <v>0.98599670510708404</v>
      </c>
      <c r="K199" s="461">
        <v>0.98615346596546682</v>
      </c>
      <c r="L199" s="468">
        <v>0.497624124674724</v>
      </c>
      <c r="M199" s="14">
        <f>Lisäosat[[#This Row],[HYTE-kerroin (sis. Kulttuurihyte)]]*Lisäosat[[#This Row],[Asukasmäärä 31.12.2021]]</f>
        <v>3832.7010082447241</v>
      </c>
      <c r="N199" s="461">
        <f>Lisäosat[[#This Row],[HYTE-kerroin (sis. Kulttuurihyte)]]/$N$7</f>
        <v>0.74648745011817652</v>
      </c>
      <c r="O199" s="473">
        <v>0</v>
      </c>
      <c r="P199" s="206">
        <v>2163151.5718520004</v>
      </c>
      <c r="Q199" s="168">
        <v>0</v>
      </c>
      <c r="R199" s="168">
        <v>97372.438214182446</v>
      </c>
      <c r="S199" s="168">
        <v>108607.04137790459</v>
      </c>
      <c r="T199" s="168">
        <v>0</v>
      </c>
      <c r="U199" s="321">
        <f t="shared" si="3"/>
        <v>2369131.0514440872</v>
      </c>
      <c r="V199" s="49"/>
      <c r="W199" s="49"/>
      <c r="X199" s="115"/>
      <c r="Y199" s="115"/>
      <c r="Z199" s="116"/>
    </row>
    <row r="200" spans="1:26" s="50" customFormat="1">
      <c r="A200" s="134">
        <v>616</v>
      </c>
      <c r="B200" s="130" t="s">
        <v>206</v>
      </c>
      <c r="C200" s="442">
        <v>1848</v>
      </c>
      <c r="D200" s="446">
        <v>0</v>
      </c>
      <c r="E200" s="454">
        <v>0</v>
      </c>
      <c r="F200" s="164">
        <v>0</v>
      </c>
      <c r="G200" s="453">
        <v>0</v>
      </c>
      <c r="H200" s="279">
        <v>489</v>
      </c>
      <c r="I200" s="15">
        <v>784</v>
      </c>
      <c r="J200" s="344">
        <v>0.62372448979591832</v>
      </c>
      <c r="K200" s="461">
        <v>0.6238236540080383</v>
      </c>
      <c r="L200" s="468">
        <v>0.591070923602806</v>
      </c>
      <c r="M200" s="14">
        <f>Lisäosat[[#This Row],[HYTE-kerroin (sis. Kulttuurihyte)]]*Lisäosat[[#This Row],[Asukasmäärä 31.12.2021]]</f>
        <v>1092.2990668179855</v>
      </c>
      <c r="N200" s="461">
        <f>Lisäosat[[#This Row],[HYTE-kerroin (sis. Kulttuurihyte)]]/$N$7</f>
        <v>0.88666727499930942</v>
      </c>
      <c r="O200" s="473">
        <v>0</v>
      </c>
      <c r="P200" s="206">
        <v>0</v>
      </c>
      <c r="Q200" s="168">
        <v>0</v>
      </c>
      <c r="R200" s="168">
        <v>14779.23076361988</v>
      </c>
      <c r="S200" s="168">
        <v>30952.419636113893</v>
      </c>
      <c r="T200" s="168">
        <v>0</v>
      </c>
      <c r="U200" s="321">
        <f t="shared" si="3"/>
        <v>45731.650399733771</v>
      </c>
      <c r="V200" s="49"/>
      <c r="W200" s="49"/>
      <c r="X200" s="115"/>
      <c r="Y200" s="115"/>
      <c r="Z200" s="116"/>
    </row>
    <row r="201" spans="1:26" s="50" customFormat="1">
      <c r="A201" s="134">
        <v>619</v>
      </c>
      <c r="B201" s="130" t="s">
        <v>207</v>
      </c>
      <c r="C201" s="442">
        <v>2721</v>
      </c>
      <c r="D201" s="446">
        <v>0.47946666666666665</v>
      </c>
      <c r="E201" s="454">
        <v>0</v>
      </c>
      <c r="F201" s="164">
        <v>0</v>
      </c>
      <c r="G201" s="453">
        <v>0</v>
      </c>
      <c r="H201" s="279">
        <v>818</v>
      </c>
      <c r="I201" s="15">
        <v>979</v>
      </c>
      <c r="J201" s="344">
        <v>0.83554647599591425</v>
      </c>
      <c r="K201" s="461">
        <v>0.83567931719316924</v>
      </c>
      <c r="L201" s="468">
        <v>0.610735125091461</v>
      </c>
      <c r="M201" s="14">
        <f>Lisäosat[[#This Row],[HYTE-kerroin (sis. Kulttuurihyte)]]*Lisäosat[[#This Row],[Asukasmäärä 31.12.2021]]</f>
        <v>1661.8102753738654</v>
      </c>
      <c r="N201" s="461">
        <f>Lisäosat[[#This Row],[HYTE-kerroin (sis. Kulttuurihyte)]]/$N$7</f>
        <v>0.91616560295411109</v>
      </c>
      <c r="O201" s="473">
        <v>0</v>
      </c>
      <c r="P201" s="206">
        <v>79895.467711999998</v>
      </c>
      <c r="Q201" s="168">
        <v>0</v>
      </c>
      <c r="R201" s="168">
        <v>29151.185471099103</v>
      </c>
      <c r="S201" s="168">
        <v>47090.627980504396</v>
      </c>
      <c r="T201" s="168">
        <v>0</v>
      </c>
      <c r="U201" s="321">
        <f t="shared" ref="U201:U264" si="4">SUM(P201:T201)</f>
        <v>156137.2811636035</v>
      </c>
      <c r="V201" s="49"/>
      <c r="W201" s="49"/>
      <c r="X201" s="115"/>
      <c r="Y201" s="115"/>
      <c r="Z201" s="116"/>
    </row>
    <row r="202" spans="1:26" s="50" customFormat="1">
      <c r="A202" s="134">
        <v>620</v>
      </c>
      <c r="B202" s="130" t="s">
        <v>208</v>
      </c>
      <c r="C202" s="442">
        <v>2446</v>
      </c>
      <c r="D202" s="446">
        <v>1.79895</v>
      </c>
      <c r="E202" s="454">
        <v>0</v>
      </c>
      <c r="F202" s="164">
        <v>0</v>
      </c>
      <c r="G202" s="453">
        <v>0</v>
      </c>
      <c r="H202" s="279">
        <v>685</v>
      </c>
      <c r="I202" s="15">
        <v>768</v>
      </c>
      <c r="J202" s="344">
        <v>0.89192708333333337</v>
      </c>
      <c r="K202" s="461">
        <v>0.89206888832565634</v>
      </c>
      <c r="L202" s="468">
        <v>0.41713611864098099</v>
      </c>
      <c r="M202" s="14">
        <f>Lisäosat[[#This Row],[HYTE-kerroin (sis. Kulttuurihyte)]]*Lisäosat[[#This Row],[Asukasmäärä 31.12.2021]]</f>
        <v>1020.3149461958395</v>
      </c>
      <c r="N202" s="461">
        <f>Lisäosat[[#This Row],[HYTE-kerroin (sis. Kulttuurihyte)]]/$N$7</f>
        <v>0.62574714953789579</v>
      </c>
      <c r="O202" s="473">
        <v>0</v>
      </c>
      <c r="P202" s="206">
        <v>808410.56792400009</v>
      </c>
      <c r="Q202" s="168">
        <v>0</v>
      </c>
      <c r="R202" s="168">
        <v>27973.246420827203</v>
      </c>
      <c r="S202" s="168">
        <v>28912.609499569502</v>
      </c>
      <c r="T202" s="168">
        <v>0</v>
      </c>
      <c r="U202" s="321">
        <f t="shared" si="4"/>
        <v>865296.42384439684</v>
      </c>
      <c r="V202" s="49"/>
      <c r="W202" s="49"/>
      <c r="X202" s="115"/>
      <c r="Y202" s="115"/>
      <c r="Z202" s="116"/>
    </row>
    <row r="203" spans="1:26" s="50" customFormat="1">
      <c r="A203" s="134">
        <v>623</v>
      </c>
      <c r="B203" s="130" t="s">
        <v>209</v>
      </c>
      <c r="C203" s="442">
        <v>2117</v>
      </c>
      <c r="D203" s="446">
        <v>1.7429666666666668</v>
      </c>
      <c r="E203" s="454">
        <v>0</v>
      </c>
      <c r="F203" s="164">
        <v>0</v>
      </c>
      <c r="G203" s="453">
        <v>0</v>
      </c>
      <c r="H203" s="279">
        <v>594</v>
      </c>
      <c r="I203" s="15">
        <v>740</v>
      </c>
      <c r="J203" s="344">
        <v>0.80270270270270272</v>
      </c>
      <c r="K203" s="461">
        <v>0.80283032216030348</v>
      </c>
      <c r="L203" s="468">
        <v>0.67981783767346804</v>
      </c>
      <c r="M203" s="14">
        <f>Lisäosat[[#This Row],[HYTE-kerroin (sis. Kulttuurihyte)]]*Lisäosat[[#This Row],[Asukasmäärä 31.12.2021]]</f>
        <v>1439.1743623547318</v>
      </c>
      <c r="N203" s="461">
        <f>Lisäosat[[#This Row],[HYTE-kerroin (sis. Kulttuurihyte)]]/$N$7</f>
        <v>1.0197967884323031</v>
      </c>
      <c r="O203" s="473">
        <v>0</v>
      </c>
      <c r="P203" s="206">
        <v>677901.15881200007</v>
      </c>
      <c r="Q203" s="168">
        <v>0</v>
      </c>
      <c r="R203" s="168">
        <v>21788.766773611307</v>
      </c>
      <c r="S203" s="168">
        <v>40781.806142990303</v>
      </c>
      <c r="T203" s="168">
        <v>0</v>
      </c>
      <c r="U203" s="321">
        <f t="shared" si="4"/>
        <v>740471.73172860174</v>
      </c>
      <c r="V203" s="49"/>
      <c r="W203" s="49"/>
      <c r="X203" s="115"/>
      <c r="Y203" s="115"/>
      <c r="Z203" s="116"/>
    </row>
    <row r="204" spans="1:26" s="50" customFormat="1">
      <c r="A204" s="134">
        <v>624</v>
      </c>
      <c r="B204" s="130" t="s">
        <v>210</v>
      </c>
      <c r="C204" s="442">
        <v>5119</v>
      </c>
      <c r="D204" s="446">
        <v>0</v>
      </c>
      <c r="E204" s="454">
        <v>0</v>
      </c>
      <c r="F204" s="164">
        <v>0</v>
      </c>
      <c r="G204" s="453">
        <v>0</v>
      </c>
      <c r="H204" s="279">
        <v>1062</v>
      </c>
      <c r="I204" s="15">
        <v>2041</v>
      </c>
      <c r="J204" s="344">
        <v>0.5203331700146987</v>
      </c>
      <c r="K204" s="461">
        <v>0.52041589633006469</v>
      </c>
      <c r="L204" s="468">
        <v>0.67681096428606302</v>
      </c>
      <c r="M204" s="14">
        <f>Lisäosat[[#This Row],[HYTE-kerroin (sis. Kulttuurihyte)]]*Lisäosat[[#This Row],[Asukasmäärä 31.12.2021]]</f>
        <v>3464.5953261803566</v>
      </c>
      <c r="N204" s="461">
        <f>Lisäosat[[#This Row],[HYTE-kerroin (sis. Kulttuurihyte)]]/$N$7</f>
        <v>1.0152861685959771</v>
      </c>
      <c r="O204" s="473">
        <v>0</v>
      </c>
      <c r="P204" s="206">
        <v>0</v>
      </c>
      <c r="Q204" s="168">
        <v>0</v>
      </c>
      <c r="R204" s="168">
        <v>34152.595037880368</v>
      </c>
      <c r="S204" s="168">
        <v>98176.05055513863</v>
      </c>
      <c r="T204" s="168">
        <v>0</v>
      </c>
      <c r="U204" s="321">
        <f t="shared" si="4"/>
        <v>132328.645593019</v>
      </c>
      <c r="V204" s="49"/>
      <c r="W204" s="49"/>
      <c r="X204" s="115"/>
      <c r="Y204" s="115"/>
      <c r="Z204" s="116"/>
    </row>
    <row r="205" spans="1:26" s="50" customFormat="1">
      <c r="A205" s="134">
        <v>625</v>
      </c>
      <c r="B205" s="130" t="s">
        <v>211</v>
      </c>
      <c r="C205" s="442">
        <v>3048</v>
      </c>
      <c r="D205" s="446">
        <v>0.87180000000000002</v>
      </c>
      <c r="E205" s="454">
        <v>0</v>
      </c>
      <c r="F205" s="164">
        <v>0</v>
      </c>
      <c r="G205" s="453">
        <v>0</v>
      </c>
      <c r="H205" s="279">
        <v>929</v>
      </c>
      <c r="I205" s="15">
        <v>1054</v>
      </c>
      <c r="J205" s="344">
        <v>0.88140417457305498</v>
      </c>
      <c r="K205" s="461">
        <v>0.88154430655754601</v>
      </c>
      <c r="L205" s="468">
        <v>0.36951040876239499</v>
      </c>
      <c r="M205" s="14">
        <f>Lisäosat[[#This Row],[HYTE-kerroin (sis. Kulttuurihyte)]]*Lisäosat[[#This Row],[Asukasmäärä 31.12.2021]]</f>
        <v>1126.26772590778</v>
      </c>
      <c r="N205" s="461">
        <f>Lisäosat[[#This Row],[HYTE-kerroin (sis. Kulttuurihyte)]]/$N$7</f>
        <v>0.55430367852335738</v>
      </c>
      <c r="O205" s="473">
        <v>0</v>
      </c>
      <c r="P205" s="206">
        <v>162729.76953600001</v>
      </c>
      <c r="Q205" s="168">
        <v>0</v>
      </c>
      <c r="R205" s="168">
        <v>34446.661134686474</v>
      </c>
      <c r="S205" s="168">
        <v>31914.987693309362</v>
      </c>
      <c r="T205" s="168">
        <v>0</v>
      </c>
      <c r="U205" s="321">
        <f t="shared" si="4"/>
        <v>229091.41836399585</v>
      </c>
      <c r="V205" s="49"/>
      <c r="W205" s="49"/>
      <c r="X205" s="115"/>
      <c r="Y205" s="115"/>
      <c r="Z205" s="116"/>
    </row>
    <row r="206" spans="1:26" s="50" customFormat="1">
      <c r="A206" s="134">
        <v>626</v>
      </c>
      <c r="B206" s="130" t="s">
        <v>212</v>
      </c>
      <c r="C206" s="442">
        <v>4964</v>
      </c>
      <c r="D206" s="446">
        <v>1.2624333333333335</v>
      </c>
      <c r="E206" s="454">
        <v>0</v>
      </c>
      <c r="F206" s="164">
        <v>0</v>
      </c>
      <c r="G206" s="453">
        <v>0</v>
      </c>
      <c r="H206" s="279">
        <v>1455</v>
      </c>
      <c r="I206" s="15">
        <v>1595</v>
      </c>
      <c r="J206" s="344">
        <v>0.91222570532915359</v>
      </c>
      <c r="K206" s="461">
        <v>0.91237073754261389</v>
      </c>
      <c r="L206" s="468">
        <v>0.68457793173597803</v>
      </c>
      <c r="M206" s="14">
        <f>Lisäosat[[#This Row],[HYTE-kerroin (sis. Kulttuurihyte)]]*Lisäosat[[#This Row],[Asukasmäärä 31.12.2021]]</f>
        <v>3398.2448531373948</v>
      </c>
      <c r="N206" s="461">
        <f>Lisäosat[[#This Row],[HYTE-kerroin (sis. Kulttuurihyte)]]/$N$7</f>
        <v>1.0269374198905719</v>
      </c>
      <c r="O206" s="473">
        <v>0</v>
      </c>
      <c r="P206" s="206">
        <v>575660.81346400012</v>
      </c>
      <c r="Q206" s="168">
        <v>0</v>
      </c>
      <c r="R206" s="168">
        <v>58061.886933690883</v>
      </c>
      <c r="S206" s="168">
        <v>96295.880785642119</v>
      </c>
      <c r="T206" s="168">
        <v>0</v>
      </c>
      <c r="U206" s="321">
        <f t="shared" si="4"/>
        <v>730018.58118333307</v>
      </c>
      <c r="V206" s="49"/>
      <c r="W206" s="49"/>
      <c r="X206" s="115"/>
      <c r="Y206" s="115"/>
      <c r="Z206" s="116"/>
    </row>
    <row r="207" spans="1:26" s="50" customFormat="1">
      <c r="A207" s="134">
        <v>630</v>
      </c>
      <c r="B207" s="130" t="s">
        <v>213</v>
      </c>
      <c r="C207" s="442">
        <v>1631</v>
      </c>
      <c r="D207" s="446">
        <v>1.6342166666666667</v>
      </c>
      <c r="E207" s="454">
        <v>0</v>
      </c>
      <c r="F207" s="164">
        <v>0</v>
      </c>
      <c r="G207" s="453">
        <v>0</v>
      </c>
      <c r="H207" s="279">
        <v>714</v>
      </c>
      <c r="I207" s="15">
        <v>573</v>
      </c>
      <c r="J207" s="344">
        <v>1.2460732984293195</v>
      </c>
      <c r="K207" s="461">
        <v>1.246271408137859</v>
      </c>
      <c r="L207" s="468">
        <v>0.60352078987090396</v>
      </c>
      <c r="M207" s="14">
        <f>Lisäosat[[#This Row],[HYTE-kerroin (sis. Kulttuurihyte)]]*Lisäosat[[#This Row],[Asukasmäärä 31.12.2021]]</f>
        <v>984.34240827944438</v>
      </c>
      <c r="N207" s="461">
        <f>Lisäosat[[#This Row],[HYTE-kerroin (sis. Kulttuurihyte)]]/$N$7</f>
        <v>0.90534335693335877</v>
      </c>
      <c r="O207" s="473">
        <v>1.561584739156278</v>
      </c>
      <c r="P207" s="206">
        <v>489688.64446599997</v>
      </c>
      <c r="Q207" s="168">
        <v>0</v>
      </c>
      <c r="R207" s="168">
        <v>26058.812306745913</v>
      </c>
      <c r="S207" s="168">
        <v>27893.257636340441</v>
      </c>
      <c r="T207" s="168">
        <v>25520.385989830171</v>
      </c>
      <c r="U207" s="321">
        <f t="shared" si="4"/>
        <v>569161.1003989164</v>
      </c>
      <c r="V207" s="49"/>
      <c r="W207" s="49"/>
      <c r="X207" s="115"/>
      <c r="Y207" s="115"/>
      <c r="Z207" s="116"/>
    </row>
    <row r="208" spans="1:26" s="50" customFormat="1">
      <c r="A208" s="134">
        <v>631</v>
      </c>
      <c r="B208" s="130" t="s">
        <v>214</v>
      </c>
      <c r="C208" s="442">
        <v>1985</v>
      </c>
      <c r="D208" s="446">
        <v>0</v>
      </c>
      <c r="E208" s="454">
        <v>0</v>
      </c>
      <c r="F208" s="164">
        <v>0</v>
      </c>
      <c r="G208" s="453">
        <v>0</v>
      </c>
      <c r="H208" s="279">
        <v>460</v>
      </c>
      <c r="I208" s="15">
        <v>804</v>
      </c>
      <c r="J208" s="344">
        <v>0.57213930348258701</v>
      </c>
      <c r="K208" s="461">
        <v>0.57223026631021501</v>
      </c>
      <c r="L208" s="468">
        <v>0.44394456596575999</v>
      </c>
      <c r="M208" s="14">
        <f>Lisäosat[[#This Row],[HYTE-kerroin (sis. Kulttuurihyte)]]*Lisäosat[[#This Row],[Asukasmäärä 31.12.2021]]</f>
        <v>881.22996344203352</v>
      </c>
      <c r="N208" s="461">
        <f>Lisäosat[[#This Row],[HYTE-kerroin (sis. Kulttuurihyte)]]/$N$7</f>
        <v>0.66596258221649207</v>
      </c>
      <c r="O208" s="473">
        <v>0</v>
      </c>
      <c r="P208" s="206">
        <v>0</v>
      </c>
      <c r="Q208" s="168">
        <v>0</v>
      </c>
      <c r="R208" s="168">
        <v>14561.94414798246</v>
      </c>
      <c r="S208" s="168">
        <v>24971.365858468031</v>
      </c>
      <c r="T208" s="168">
        <v>0</v>
      </c>
      <c r="U208" s="321">
        <f t="shared" si="4"/>
        <v>39533.310006450491</v>
      </c>
      <c r="V208" s="49"/>
      <c r="W208" s="49"/>
      <c r="X208" s="115"/>
      <c r="Y208" s="115"/>
      <c r="Z208" s="116"/>
    </row>
    <row r="209" spans="1:26" s="50" customFormat="1">
      <c r="A209" s="134">
        <v>635</v>
      </c>
      <c r="B209" s="130" t="s">
        <v>215</v>
      </c>
      <c r="C209" s="442">
        <v>6439</v>
      </c>
      <c r="D209" s="446">
        <v>0.39179999999999998</v>
      </c>
      <c r="E209" s="454">
        <v>0</v>
      </c>
      <c r="F209" s="164">
        <v>0</v>
      </c>
      <c r="G209" s="453">
        <v>0</v>
      </c>
      <c r="H209" s="279">
        <v>1792</v>
      </c>
      <c r="I209" s="15">
        <v>2508</v>
      </c>
      <c r="J209" s="344">
        <v>0.71451355661881977</v>
      </c>
      <c r="K209" s="461">
        <v>0.71462715513074337</v>
      </c>
      <c r="L209" s="468">
        <v>0.53414007993459001</v>
      </c>
      <c r="M209" s="14">
        <f>Lisäosat[[#This Row],[HYTE-kerroin (sis. Kulttuurihyte)]]*Lisäosat[[#This Row],[Asukasmäärä 31.12.2021]]</f>
        <v>3439.3279746988251</v>
      </c>
      <c r="N209" s="461">
        <f>Lisäosat[[#This Row],[HYTE-kerroin (sis. Kulttuurihyte)]]/$N$7</f>
        <v>0.8012651447252952</v>
      </c>
      <c r="O209" s="473">
        <v>0</v>
      </c>
      <c r="P209" s="206">
        <v>154496.28424799998</v>
      </c>
      <c r="Q209" s="168">
        <v>0</v>
      </c>
      <c r="R209" s="168">
        <v>58991.028109189501</v>
      </c>
      <c r="S209" s="168">
        <v>97460.050981479857</v>
      </c>
      <c r="T209" s="168">
        <v>0</v>
      </c>
      <c r="U209" s="321">
        <f t="shared" si="4"/>
        <v>310947.36333866935</v>
      </c>
      <c r="V209" s="49"/>
      <c r="W209" s="49"/>
      <c r="X209" s="115"/>
      <c r="Y209" s="115"/>
      <c r="Z209" s="116"/>
    </row>
    <row r="210" spans="1:26" s="50" customFormat="1">
      <c r="A210" s="134">
        <v>636</v>
      </c>
      <c r="B210" s="130" t="s">
        <v>216</v>
      </c>
      <c r="C210" s="442">
        <v>8222</v>
      </c>
      <c r="D210" s="446">
        <v>0</v>
      </c>
      <c r="E210" s="454">
        <v>0</v>
      </c>
      <c r="F210" s="164">
        <v>3</v>
      </c>
      <c r="G210" s="453">
        <v>3.6487472634395525E-4</v>
      </c>
      <c r="H210" s="279">
        <v>2407</v>
      </c>
      <c r="I210" s="15">
        <v>3268</v>
      </c>
      <c r="J210" s="344">
        <v>0.73653610771113831</v>
      </c>
      <c r="K210" s="461">
        <v>0.73665320752686458</v>
      </c>
      <c r="L210" s="468">
        <v>0.576903601425653</v>
      </c>
      <c r="M210" s="14">
        <f>Lisäosat[[#This Row],[HYTE-kerroin (sis. Kulttuurihyte)]]*Lisäosat[[#This Row],[Asukasmäärä 31.12.2021]]</f>
        <v>4743.3014109217193</v>
      </c>
      <c r="N210" s="461">
        <f>Lisäosat[[#This Row],[HYTE-kerroin (sis. Kulttuurihyte)]]/$N$7</f>
        <v>0.86541483227672533</v>
      </c>
      <c r="O210" s="473">
        <v>0</v>
      </c>
      <c r="P210" s="206">
        <v>0</v>
      </c>
      <c r="Q210" s="168">
        <v>0</v>
      </c>
      <c r="R210" s="168">
        <v>77647.697458704992</v>
      </c>
      <c r="S210" s="168">
        <v>134410.67578599777</v>
      </c>
      <c r="T210" s="168">
        <v>0</v>
      </c>
      <c r="U210" s="321">
        <f t="shared" si="4"/>
        <v>212058.37324470276</v>
      </c>
      <c r="V210" s="49"/>
      <c r="W210" s="49"/>
      <c r="X210" s="115"/>
      <c r="Y210" s="115"/>
      <c r="Z210" s="116"/>
    </row>
    <row r="211" spans="1:26" s="50" customFormat="1">
      <c r="A211" s="134">
        <v>638</v>
      </c>
      <c r="B211" s="130" t="s">
        <v>217</v>
      </c>
      <c r="C211" s="442">
        <v>51149</v>
      </c>
      <c r="D211" s="446">
        <v>0</v>
      </c>
      <c r="E211" s="454">
        <v>0</v>
      </c>
      <c r="F211" s="164">
        <v>1</v>
      </c>
      <c r="G211" s="453">
        <v>1.9550724354337329E-5</v>
      </c>
      <c r="H211" s="279">
        <v>20198</v>
      </c>
      <c r="I211" s="15">
        <v>21663</v>
      </c>
      <c r="J211" s="344">
        <v>0.93237317084429672</v>
      </c>
      <c r="K211" s="461">
        <v>0.93252140624694824</v>
      </c>
      <c r="L211" s="468">
        <v>0.62185369380966504</v>
      </c>
      <c r="M211" s="14">
        <f>Lisäosat[[#This Row],[HYTE-kerroin (sis. Kulttuurihyte)]]*Lisäosat[[#This Row],[Asukasmäärä 31.12.2021]]</f>
        <v>31807.194584670557</v>
      </c>
      <c r="N211" s="461">
        <f>Lisäosat[[#This Row],[HYTE-kerroin (sis. Kulttuurihyte)]]/$N$7</f>
        <v>0.9328446014187477</v>
      </c>
      <c r="O211" s="473">
        <v>0.58540069361613745</v>
      </c>
      <c r="P211" s="206">
        <v>0</v>
      </c>
      <c r="Q211" s="168">
        <v>0</v>
      </c>
      <c r="R211" s="168">
        <v>611482.42957216455</v>
      </c>
      <c r="S211" s="168">
        <v>901318.75430440658</v>
      </c>
      <c r="T211" s="168">
        <v>300025.45397927356</v>
      </c>
      <c r="U211" s="321">
        <f t="shared" si="4"/>
        <v>1812826.6378558448</v>
      </c>
      <c r="V211" s="49"/>
      <c r="W211" s="49"/>
      <c r="X211" s="115"/>
      <c r="Y211" s="115"/>
      <c r="Z211" s="116"/>
    </row>
    <row r="212" spans="1:26" s="50" customFormat="1">
      <c r="A212" s="134">
        <v>678</v>
      </c>
      <c r="B212" s="130" t="s">
        <v>218</v>
      </c>
      <c r="C212" s="442">
        <v>24260</v>
      </c>
      <c r="D212" s="446">
        <v>0.41796666666666665</v>
      </c>
      <c r="E212" s="454">
        <v>0</v>
      </c>
      <c r="F212" s="164">
        <v>1</v>
      </c>
      <c r="G212" s="453">
        <v>4.1220115416323168E-5</v>
      </c>
      <c r="H212" s="279">
        <v>9576</v>
      </c>
      <c r="I212" s="15">
        <v>8436</v>
      </c>
      <c r="J212" s="344">
        <v>1.1351351351351351</v>
      </c>
      <c r="K212" s="461">
        <v>1.1353156070953785</v>
      </c>
      <c r="L212" s="468">
        <v>0.497319357625162</v>
      </c>
      <c r="M212" s="14">
        <f>Lisäosat[[#This Row],[HYTE-kerroin (sis. Kulttuurihyte)]]*Lisäosat[[#This Row],[Asukasmäärä 31.12.2021]]</f>
        <v>12064.96761598643</v>
      </c>
      <c r="N212" s="461">
        <f>Lisäosat[[#This Row],[HYTE-kerroin (sis. Kulttuurihyte)]]/$N$7</f>
        <v>0.7460302681480373</v>
      </c>
      <c r="O212" s="473">
        <v>0</v>
      </c>
      <c r="P212" s="206">
        <v>620965.72045333334</v>
      </c>
      <c r="Q212" s="168">
        <v>0</v>
      </c>
      <c r="R212" s="168">
        <v>353098.13997267635</v>
      </c>
      <c r="S212" s="168">
        <v>341884.33542657644</v>
      </c>
      <c r="T212" s="168">
        <v>0</v>
      </c>
      <c r="U212" s="321">
        <f t="shared" si="4"/>
        <v>1315948.1958525861</v>
      </c>
      <c r="V212" s="49"/>
      <c r="W212" s="49"/>
      <c r="X212" s="115"/>
      <c r="Y212" s="115"/>
      <c r="Z212" s="116"/>
    </row>
    <row r="213" spans="1:26" s="50" customFormat="1">
      <c r="A213" s="134">
        <v>680</v>
      </c>
      <c r="B213" s="130" t="s">
        <v>219</v>
      </c>
      <c r="C213" s="442">
        <v>24810</v>
      </c>
      <c r="D213" s="446">
        <v>0</v>
      </c>
      <c r="E213" s="454">
        <v>0</v>
      </c>
      <c r="F213" s="164">
        <v>0</v>
      </c>
      <c r="G213" s="453">
        <v>0</v>
      </c>
      <c r="H213" s="279">
        <v>10342</v>
      </c>
      <c r="I213" s="15">
        <v>10179</v>
      </c>
      <c r="J213" s="344">
        <v>1.016013360840947</v>
      </c>
      <c r="K213" s="461">
        <v>1.0161748939634705</v>
      </c>
      <c r="L213" s="468">
        <v>0.60871762669749896</v>
      </c>
      <c r="M213" s="14">
        <f>Lisäosat[[#This Row],[HYTE-kerroin (sis. Kulttuurihyte)]]*Lisäosat[[#This Row],[Asukasmäärä 31.12.2021]]</f>
        <v>15102.284318364949</v>
      </c>
      <c r="N213" s="461">
        <f>Lisäosat[[#This Row],[HYTE-kerroin (sis. Kulttuurihyte)]]/$N$7</f>
        <v>0.91313914752912406</v>
      </c>
      <c r="O213" s="473">
        <v>0.8685567142374192</v>
      </c>
      <c r="P213" s="206">
        <v>0</v>
      </c>
      <c r="Q213" s="168">
        <v>0</v>
      </c>
      <c r="R213" s="168">
        <v>323208.85470857611</v>
      </c>
      <c r="S213" s="168">
        <v>427952.6147062321</v>
      </c>
      <c r="T213" s="168">
        <v>215919.89864390829</v>
      </c>
      <c r="U213" s="321">
        <f t="shared" si="4"/>
        <v>967081.36805871653</v>
      </c>
      <c r="V213" s="49"/>
      <c r="W213" s="49"/>
      <c r="X213" s="115"/>
      <c r="Y213" s="115"/>
      <c r="Z213" s="116"/>
    </row>
    <row r="214" spans="1:26" s="50" customFormat="1">
      <c r="A214" s="134">
        <v>681</v>
      </c>
      <c r="B214" s="130" t="s">
        <v>220</v>
      </c>
      <c r="C214" s="442">
        <v>3330</v>
      </c>
      <c r="D214" s="446">
        <v>0.93268333333333331</v>
      </c>
      <c r="E214" s="454">
        <v>0</v>
      </c>
      <c r="F214" s="164">
        <v>0</v>
      </c>
      <c r="G214" s="453">
        <v>0</v>
      </c>
      <c r="H214" s="279">
        <v>943</v>
      </c>
      <c r="I214" s="15">
        <v>1167</v>
      </c>
      <c r="J214" s="344">
        <v>0.80805484147386464</v>
      </c>
      <c r="K214" s="461">
        <v>0.80818331185303904</v>
      </c>
      <c r="L214" s="468">
        <v>0.57760822154531899</v>
      </c>
      <c r="M214" s="14">
        <f>Lisäosat[[#This Row],[HYTE-kerroin (sis. Kulttuurihyte)]]*Lisäosat[[#This Row],[Asukasmäärä 31.12.2021]]</f>
        <v>1923.4353777459123</v>
      </c>
      <c r="N214" s="461">
        <f>Lisäosat[[#This Row],[HYTE-kerroin (sis. Kulttuurihyte)]]/$N$7</f>
        <v>0.86647183504317127</v>
      </c>
      <c r="O214" s="473">
        <v>0</v>
      </c>
      <c r="P214" s="206">
        <v>190201.36602000002</v>
      </c>
      <c r="Q214" s="168">
        <v>0</v>
      </c>
      <c r="R214" s="168">
        <v>34501.830492993351</v>
      </c>
      <c r="S214" s="168">
        <v>54504.284370005138</v>
      </c>
      <c r="T214" s="168">
        <v>0</v>
      </c>
      <c r="U214" s="321">
        <f t="shared" si="4"/>
        <v>279207.4808829985</v>
      </c>
      <c r="V214" s="49"/>
      <c r="W214" s="49"/>
      <c r="X214" s="115"/>
      <c r="Y214" s="115"/>
      <c r="Z214" s="116"/>
    </row>
    <row r="215" spans="1:26" s="50" customFormat="1">
      <c r="A215" s="134">
        <v>683</v>
      </c>
      <c r="B215" s="130" t="s">
        <v>221</v>
      </c>
      <c r="C215" s="442">
        <v>3670</v>
      </c>
      <c r="D215" s="446">
        <v>1.7670166666666667</v>
      </c>
      <c r="E215" s="454">
        <v>0</v>
      </c>
      <c r="F215" s="164">
        <v>0</v>
      </c>
      <c r="G215" s="453">
        <v>0</v>
      </c>
      <c r="H215" s="279">
        <v>1172</v>
      </c>
      <c r="I215" s="15">
        <v>1205</v>
      </c>
      <c r="J215" s="344">
        <v>0.97261410788381741</v>
      </c>
      <c r="K215" s="461">
        <v>0.97276874108049782</v>
      </c>
      <c r="L215" s="468">
        <v>0.56623135067191099</v>
      </c>
      <c r="M215" s="14">
        <f>Lisäosat[[#This Row],[HYTE-kerroin (sis. Kulttuurihyte)]]*Lisäosat[[#This Row],[Asukasmäärä 31.12.2021]]</f>
        <v>2078.0690569659132</v>
      </c>
      <c r="N215" s="461">
        <f>Lisäosat[[#This Row],[HYTE-kerroin (sis. Kulttuurihyte)]]/$N$7</f>
        <v>0.84940535673654693</v>
      </c>
      <c r="O215" s="473">
        <v>0</v>
      </c>
      <c r="P215" s="206">
        <v>1191415.2283399999</v>
      </c>
      <c r="Q215" s="168">
        <v>0</v>
      </c>
      <c r="R215" s="168">
        <v>45768.185606592779</v>
      </c>
      <c r="S215" s="168">
        <v>58886.130582724873</v>
      </c>
      <c r="T215" s="168">
        <v>0</v>
      </c>
      <c r="U215" s="321">
        <f t="shared" si="4"/>
        <v>1296069.5445293176</v>
      </c>
      <c r="V215" s="49"/>
      <c r="W215" s="49"/>
      <c r="X215" s="115"/>
      <c r="Y215" s="115"/>
      <c r="Z215" s="116"/>
    </row>
    <row r="216" spans="1:26" s="50" customFormat="1">
      <c r="A216" s="134">
        <v>684</v>
      </c>
      <c r="B216" s="130" t="s">
        <v>222</v>
      </c>
      <c r="C216" s="442">
        <v>38959</v>
      </c>
      <c r="D216" s="446">
        <v>0</v>
      </c>
      <c r="E216" s="454">
        <v>0</v>
      </c>
      <c r="F216" s="164">
        <v>0</v>
      </c>
      <c r="G216" s="453">
        <v>0</v>
      </c>
      <c r="H216" s="279">
        <v>16356</v>
      </c>
      <c r="I216" s="15">
        <v>15867</v>
      </c>
      <c r="J216" s="344">
        <v>1.030818680279826</v>
      </c>
      <c r="K216" s="461">
        <v>1.0309825672586777</v>
      </c>
      <c r="L216" s="468">
        <v>0.68518898504341397</v>
      </c>
      <c r="M216" s="14">
        <f>Lisäosat[[#This Row],[HYTE-kerroin (sis. Kulttuurihyte)]]*Lisäosat[[#This Row],[Asukasmäärä 31.12.2021]]</f>
        <v>26694.277668306364</v>
      </c>
      <c r="N216" s="461">
        <f>Lisäosat[[#This Row],[HYTE-kerroin (sis. Kulttuurihyte)]]/$N$7</f>
        <v>1.0278540627998205</v>
      </c>
      <c r="O216" s="473">
        <v>0</v>
      </c>
      <c r="P216" s="206">
        <v>0</v>
      </c>
      <c r="Q216" s="168">
        <v>0</v>
      </c>
      <c r="R216" s="168">
        <v>514928.75892099121</v>
      </c>
      <c r="S216" s="168">
        <v>756434.30391215801</v>
      </c>
      <c r="T216" s="168">
        <v>0</v>
      </c>
      <c r="U216" s="321">
        <f t="shared" si="4"/>
        <v>1271363.0628331492</v>
      </c>
      <c r="V216" s="49"/>
      <c r="W216" s="49"/>
      <c r="X216" s="115"/>
      <c r="Y216" s="115"/>
      <c r="Z216" s="116"/>
    </row>
    <row r="217" spans="1:26" s="50" customFormat="1">
      <c r="A217" s="134">
        <v>686</v>
      </c>
      <c r="B217" s="130" t="s">
        <v>223</v>
      </c>
      <c r="C217" s="442">
        <v>3033</v>
      </c>
      <c r="D217" s="446">
        <v>1.22455</v>
      </c>
      <c r="E217" s="454">
        <v>0</v>
      </c>
      <c r="F217" s="164">
        <v>0</v>
      </c>
      <c r="G217" s="453">
        <v>0</v>
      </c>
      <c r="H217" s="279">
        <v>868</v>
      </c>
      <c r="I217" s="15">
        <v>1030</v>
      </c>
      <c r="J217" s="344">
        <v>0.84271844660194173</v>
      </c>
      <c r="K217" s="461">
        <v>0.8428524280507439</v>
      </c>
      <c r="L217" s="468">
        <v>0.54074613352254197</v>
      </c>
      <c r="M217" s="14">
        <f>Lisäosat[[#This Row],[HYTE-kerroin (sis. Kulttuurihyte)]]*Lisäosat[[#This Row],[Asukasmäärä 31.12.2021]]</f>
        <v>1640.0830229738699</v>
      </c>
      <c r="N217" s="461">
        <f>Lisäosat[[#This Row],[HYTE-kerroin (sis. Kulttuurihyte)]]/$N$7</f>
        <v>0.81117490563457118</v>
      </c>
      <c r="O217" s="473">
        <v>0</v>
      </c>
      <c r="P217" s="206">
        <v>341173.56537900004</v>
      </c>
      <c r="Q217" s="168">
        <v>0</v>
      </c>
      <c r="R217" s="168">
        <v>32772.681531042763</v>
      </c>
      <c r="S217" s="168">
        <v>46474.944003236575</v>
      </c>
      <c r="T217" s="168">
        <v>0</v>
      </c>
      <c r="U217" s="321">
        <f t="shared" si="4"/>
        <v>420421.19091327942</v>
      </c>
      <c r="V217" s="49"/>
      <c r="W217" s="49"/>
      <c r="X217" s="115"/>
      <c r="Y217" s="115"/>
      <c r="Z217" s="116"/>
    </row>
    <row r="218" spans="1:26" s="50" customFormat="1">
      <c r="A218" s="134">
        <v>687</v>
      </c>
      <c r="B218" s="130" t="s">
        <v>224</v>
      </c>
      <c r="C218" s="442">
        <v>1513</v>
      </c>
      <c r="D218" s="446">
        <v>1.7679666666666667</v>
      </c>
      <c r="E218" s="454">
        <v>0</v>
      </c>
      <c r="F218" s="164">
        <v>0</v>
      </c>
      <c r="G218" s="453">
        <v>0</v>
      </c>
      <c r="H218" s="279">
        <v>441</v>
      </c>
      <c r="I218" s="15">
        <v>459</v>
      </c>
      <c r="J218" s="344">
        <v>0.96078431372549022</v>
      </c>
      <c r="K218" s="461">
        <v>0.96093706613628449</v>
      </c>
      <c r="L218" s="468">
        <v>0.384861908585514</v>
      </c>
      <c r="M218" s="14">
        <f>Lisäosat[[#This Row],[HYTE-kerroin (sis. Kulttuurihyte)]]*Lisäosat[[#This Row],[Asukasmäärä 31.12.2021]]</f>
        <v>582.29606768988265</v>
      </c>
      <c r="N218" s="461">
        <f>Lisäosat[[#This Row],[HYTE-kerroin (sis. Kulttuurihyte)]]/$N$7</f>
        <v>0.57733250970380001</v>
      </c>
      <c r="O218" s="473">
        <v>0</v>
      </c>
      <c r="P218" s="206">
        <v>491438.79486799997</v>
      </c>
      <c r="Q218" s="168">
        <v>0</v>
      </c>
      <c r="R218" s="168">
        <v>18638.969553243023</v>
      </c>
      <c r="S218" s="168">
        <v>16500.492206865136</v>
      </c>
      <c r="T218" s="168">
        <v>0</v>
      </c>
      <c r="U218" s="321">
        <f t="shared" si="4"/>
        <v>526578.25662810809</v>
      </c>
      <c r="V218" s="49"/>
      <c r="W218" s="49"/>
      <c r="X218" s="115"/>
      <c r="Y218" s="115"/>
      <c r="Z218" s="116"/>
    </row>
    <row r="219" spans="1:26" s="50" customFormat="1">
      <c r="A219" s="134">
        <v>689</v>
      </c>
      <c r="B219" s="130" t="s">
        <v>225</v>
      </c>
      <c r="C219" s="442">
        <v>3092</v>
      </c>
      <c r="D219" s="446">
        <v>1.0862000000000001</v>
      </c>
      <c r="E219" s="454">
        <v>0</v>
      </c>
      <c r="F219" s="164">
        <v>0</v>
      </c>
      <c r="G219" s="453">
        <v>0</v>
      </c>
      <c r="H219" s="279">
        <v>890</v>
      </c>
      <c r="I219" s="15">
        <v>960</v>
      </c>
      <c r="J219" s="344">
        <v>0.92708333333333337</v>
      </c>
      <c r="K219" s="461">
        <v>0.92723072771951431</v>
      </c>
      <c r="L219" s="468">
        <v>0.51640012084056597</v>
      </c>
      <c r="M219" s="14">
        <f>Lisäosat[[#This Row],[HYTE-kerroin (sis. Kulttuurihyte)]]*Lisäosat[[#This Row],[Asukasmäärä 31.12.2021]]</f>
        <v>1596.70917363903</v>
      </c>
      <c r="N219" s="461">
        <f>Lisäosat[[#This Row],[HYTE-kerroin (sis. Kulttuurihyte)]]/$N$7</f>
        <v>0.77465337858965022</v>
      </c>
      <c r="O219" s="473">
        <v>0</v>
      </c>
      <c r="P219" s="206">
        <v>308514.60254400002</v>
      </c>
      <c r="Q219" s="168">
        <v>0</v>
      </c>
      <c r="R219" s="168">
        <v>36754.906797594027</v>
      </c>
      <c r="S219" s="168">
        <v>45245.86157825886</v>
      </c>
      <c r="T219" s="168">
        <v>0</v>
      </c>
      <c r="U219" s="321">
        <f t="shared" si="4"/>
        <v>390515.37091985292</v>
      </c>
      <c r="V219" s="49"/>
      <c r="W219" s="49"/>
      <c r="X219" s="115"/>
      <c r="Y219" s="115"/>
      <c r="Z219" s="116"/>
    </row>
    <row r="220" spans="1:26" s="50" customFormat="1">
      <c r="A220" s="134">
        <v>691</v>
      </c>
      <c r="B220" s="130" t="s">
        <v>226</v>
      </c>
      <c r="C220" s="442">
        <v>2690</v>
      </c>
      <c r="D220" s="446">
        <v>1.246</v>
      </c>
      <c r="E220" s="454">
        <v>0</v>
      </c>
      <c r="F220" s="164">
        <v>0</v>
      </c>
      <c r="G220" s="453">
        <v>0</v>
      </c>
      <c r="H220" s="279">
        <v>922</v>
      </c>
      <c r="I220" s="15">
        <v>989</v>
      </c>
      <c r="J220" s="344">
        <v>0.93225480283114259</v>
      </c>
      <c r="K220" s="461">
        <v>0.93240301941479486</v>
      </c>
      <c r="L220" s="468">
        <v>0.54255059205735801</v>
      </c>
      <c r="M220" s="14">
        <f>Lisäosat[[#This Row],[HYTE-kerroin (sis. Kulttuurihyte)]]*Lisäosat[[#This Row],[Asukasmäärä 31.12.2021]]</f>
        <v>1459.461092634293</v>
      </c>
      <c r="N220" s="461">
        <f>Lisäosat[[#This Row],[HYTE-kerroin (sis. Kulttuurihyte)]]/$N$7</f>
        <v>0.81388177932438532</v>
      </c>
      <c r="O220" s="473">
        <v>0</v>
      </c>
      <c r="P220" s="206">
        <v>307890.83640000003</v>
      </c>
      <c r="Q220" s="168">
        <v>0</v>
      </c>
      <c r="R220" s="168">
        <v>32154.664046934733</v>
      </c>
      <c r="S220" s="168">
        <v>41356.670122767253</v>
      </c>
      <c r="T220" s="168">
        <v>0</v>
      </c>
      <c r="U220" s="321">
        <f t="shared" si="4"/>
        <v>381402.17056970205</v>
      </c>
      <c r="V220" s="49"/>
      <c r="W220" s="49"/>
      <c r="X220" s="115"/>
      <c r="Y220" s="115"/>
      <c r="Z220" s="116"/>
    </row>
    <row r="221" spans="1:26" s="50" customFormat="1">
      <c r="A221" s="134">
        <v>694</v>
      </c>
      <c r="B221" s="130" t="s">
        <v>227</v>
      </c>
      <c r="C221" s="442">
        <v>28521</v>
      </c>
      <c r="D221" s="446">
        <v>0</v>
      </c>
      <c r="E221" s="454">
        <v>0</v>
      </c>
      <c r="F221" s="164">
        <v>2</v>
      </c>
      <c r="G221" s="453">
        <v>7.0123768451316569E-5</v>
      </c>
      <c r="H221" s="279">
        <v>11277</v>
      </c>
      <c r="I221" s="15">
        <v>11977</v>
      </c>
      <c r="J221" s="344">
        <v>0.94155464640561071</v>
      </c>
      <c r="K221" s="461">
        <v>0.94170434154538185</v>
      </c>
      <c r="L221" s="468">
        <v>0.66040855599590198</v>
      </c>
      <c r="M221" s="14">
        <f>Lisäosat[[#This Row],[HYTE-kerroin (sis. Kulttuurihyte)]]*Lisäosat[[#This Row],[Asukasmäärä 31.12.2021]]</f>
        <v>18835.512425559122</v>
      </c>
      <c r="N221" s="461">
        <f>Lisäosat[[#This Row],[HYTE-kerroin (sis. Kulttuurihyte)]]/$N$7</f>
        <v>0.99068086645488207</v>
      </c>
      <c r="O221" s="473">
        <v>0</v>
      </c>
      <c r="P221" s="206">
        <v>0</v>
      </c>
      <c r="Q221" s="168">
        <v>0</v>
      </c>
      <c r="R221" s="168">
        <v>344324.040913267</v>
      </c>
      <c r="S221" s="168">
        <v>533740.89786189666</v>
      </c>
      <c r="T221" s="168">
        <v>0</v>
      </c>
      <c r="U221" s="321">
        <f t="shared" si="4"/>
        <v>878064.93877516361</v>
      </c>
      <c r="V221" s="49"/>
      <c r="W221" s="49"/>
      <c r="X221" s="115"/>
      <c r="Y221" s="115"/>
      <c r="Z221" s="116"/>
    </row>
    <row r="222" spans="1:26" s="50" customFormat="1">
      <c r="A222" s="134">
        <v>697</v>
      </c>
      <c r="B222" s="130" t="s">
        <v>228</v>
      </c>
      <c r="C222" s="442">
        <v>1210</v>
      </c>
      <c r="D222" s="446">
        <v>1.0741833333333333</v>
      </c>
      <c r="E222" s="454">
        <v>0</v>
      </c>
      <c r="F222" s="164">
        <v>0</v>
      </c>
      <c r="G222" s="453">
        <v>0</v>
      </c>
      <c r="H222" s="279">
        <v>287</v>
      </c>
      <c r="I222" s="15">
        <v>432</v>
      </c>
      <c r="J222" s="344">
        <v>0.66435185185185186</v>
      </c>
      <c r="K222" s="461">
        <v>0.66445747529463328</v>
      </c>
      <c r="L222" s="468">
        <v>0.70062073989529094</v>
      </c>
      <c r="M222" s="14">
        <f>Lisäosat[[#This Row],[HYTE-kerroin (sis. Kulttuurihyte)]]*Lisäosat[[#This Row],[Asukasmäärä 31.12.2021]]</f>
        <v>847.7510952733021</v>
      </c>
      <c r="N222" s="461">
        <f>Lisäosat[[#This Row],[HYTE-kerroin (sis. Kulttuurihyte)]]/$N$7</f>
        <v>1.0510032847909294</v>
      </c>
      <c r="O222" s="473">
        <v>0</v>
      </c>
      <c r="P222" s="206">
        <v>119396.12200999999</v>
      </c>
      <c r="Q222" s="168">
        <v>0</v>
      </c>
      <c r="R222" s="168">
        <v>10307.197248265411</v>
      </c>
      <c r="S222" s="168">
        <v>24022.676980137796</v>
      </c>
      <c r="T222" s="168">
        <v>0</v>
      </c>
      <c r="U222" s="321">
        <f t="shared" si="4"/>
        <v>153725.9962384032</v>
      </c>
      <c r="V222" s="49"/>
      <c r="W222" s="49"/>
      <c r="X222" s="115"/>
      <c r="Y222" s="115"/>
      <c r="Z222" s="116"/>
    </row>
    <row r="223" spans="1:26" s="50" customFormat="1">
      <c r="A223" s="134">
        <v>698</v>
      </c>
      <c r="B223" s="130" t="s">
        <v>229</v>
      </c>
      <c r="C223" s="442">
        <v>64180</v>
      </c>
      <c r="D223" s="446">
        <v>0</v>
      </c>
      <c r="E223" s="454">
        <v>0</v>
      </c>
      <c r="F223" s="164">
        <v>192</v>
      </c>
      <c r="G223" s="453">
        <v>2.9915861639139918E-3</v>
      </c>
      <c r="H223" s="279">
        <v>25554</v>
      </c>
      <c r="I223" s="15">
        <v>26168</v>
      </c>
      <c r="J223" s="344">
        <v>0.9765362274533782</v>
      </c>
      <c r="K223" s="461">
        <v>0.97669148421687912</v>
      </c>
      <c r="L223" s="468">
        <v>0.72340696177824304</v>
      </c>
      <c r="M223" s="14">
        <f>Lisäosat[[#This Row],[HYTE-kerroin (sis. Kulttuurihyte)]]*Lisäosat[[#This Row],[Asukasmäärä 31.12.2021]]</f>
        <v>46428.258806927639</v>
      </c>
      <c r="N223" s="461">
        <f>Lisäosat[[#This Row],[HYTE-kerroin (sis. Kulttuurihyte)]]/$N$7</f>
        <v>1.0851849649543466</v>
      </c>
      <c r="O223" s="473">
        <v>0.66264868073671046</v>
      </c>
      <c r="P223" s="206">
        <v>0</v>
      </c>
      <c r="Q223" s="168">
        <v>0</v>
      </c>
      <c r="R223" s="168">
        <v>803609.64223924384</v>
      </c>
      <c r="S223" s="168">
        <v>1315635.0611490447</v>
      </c>
      <c r="T223" s="168">
        <v>426138.49914341443</v>
      </c>
      <c r="U223" s="321">
        <f t="shared" si="4"/>
        <v>2545383.2025317028</v>
      </c>
      <c r="V223" s="49"/>
      <c r="W223" s="49"/>
      <c r="X223" s="115"/>
      <c r="Y223" s="115"/>
      <c r="Z223" s="116"/>
    </row>
    <row r="224" spans="1:26" s="50" customFormat="1">
      <c r="A224" s="134">
        <v>700</v>
      </c>
      <c r="B224" s="130" t="s">
        <v>230</v>
      </c>
      <c r="C224" s="442">
        <v>4913</v>
      </c>
      <c r="D224" s="446">
        <v>7.9149999999999998E-2</v>
      </c>
      <c r="E224" s="454">
        <v>0</v>
      </c>
      <c r="F224" s="164">
        <v>0</v>
      </c>
      <c r="G224" s="453">
        <v>0</v>
      </c>
      <c r="H224" s="279">
        <v>957</v>
      </c>
      <c r="I224" s="15">
        <v>1667</v>
      </c>
      <c r="J224" s="344">
        <v>0.57408518296340727</v>
      </c>
      <c r="K224" s="461">
        <v>0.57417645516097149</v>
      </c>
      <c r="L224" s="468">
        <v>0.59403506922221005</v>
      </c>
      <c r="M224" s="14">
        <f>Lisäosat[[#This Row],[HYTE-kerroin (sis. Kulttuurihyte)]]*Lisäosat[[#This Row],[Asukasmäärä 31.12.2021]]</f>
        <v>2918.494295088718</v>
      </c>
      <c r="N224" s="461">
        <f>Lisäosat[[#This Row],[HYTE-kerroin (sis. Kulttuurihyte)]]/$N$7</f>
        <v>0.89111379878200236</v>
      </c>
      <c r="O224" s="473">
        <v>0</v>
      </c>
      <c r="P224" s="206">
        <v>23814.028298000001</v>
      </c>
      <c r="Q224" s="168">
        <v>0</v>
      </c>
      <c r="R224" s="168">
        <v>36164.308808319038</v>
      </c>
      <c r="S224" s="168">
        <v>82701.215144627815</v>
      </c>
      <c r="T224" s="168">
        <v>0</v>
      </c>
      <c r="U224" s="321">
        <f t="shared" si="4"/>
        <v>142679.55225094687</v>
      </c>
      <c r="V224" s="49"/>
      <c r="W224" s="49"/>
      <c r="X224" s="115"/>
      <c r="Y224" s="115"/>
      <c r="Z224" s="116"/>
    </row>
    <row r="225" spans="1:26" s="50" customFormat="1">
      <c r="A225" s="134">
        <v>702</v>
      </c>
      <c r="B225" s="130" t="s">
        <v>231</v>
      </c>
      <c r="C225" s="442">
        <v>4155</v>
      </c>
      <c r="D225" s="446">
        <v>1.0883333333333334</v>
      </c>
      <c r="E225" s="454">
        <v>0</v>
      </c>
      <c r="F225" s="164">
        <v>0</v>
      </c>
      <c r="G225" s="453">
        <v>0</v>
      </c>
      <c r="H225" s="279">
        <v>1312</v>
      </c>
      <c r="I225" s="15">
        <v>1397</v>
      </c>
      <c r="J225" s="344">
        <v>0.9391553328561203</v>
      </c>
      <c r="K225" s="461">
        <v>0.93930464653574086</v>
      </c>
      <c r="L225" s="468">
        <v>0.575326454558161</v>
      </c>
      <c r="M225" s="14">
        <f>Lisäosat[[#This Row],[HYTE-kerroin (sis. Kulttuurihyte)]]*Lisäosat[[#This Row],[Asukasmäärä 31.12.2021]]</f>
        <v>2390.481418689159</v>
      </c>
      <c r="N225" s="461">
        <f>Lisäosat[[#This Row],[HYTE-kerroin (sis. Kulttuurihyte)]]/$N$7</f>
        <v>0.86304894950457167</v>
      </c>
      <c r="O225" s="473">
        <v>0</v>
      </c>
      <c r="P225" s="206">
        <v>415393.2165000001</v>
      </c>
      <c r="Q225" s="168">
        <v>0</v>
      </c>
      <c r="R225" s="168">
        <v>50034.034537483967</v>
      </c>
      <c r="S225" s="168">
        <v>67738.942796267351</v>
      </c>
      <c r="T225" s="168">
        <v>0</v>
      </c>
      <c r="U225" s="321">
        <f t="shared" si="4"/>
        <v>533166.19383375137</v>
      </c>
      <c r="V225" s="49"/>
      <c r="W225" s="49"/>
      <c r="X225" s="115"/>
      <c r="Y225" s="115"/>
      <c r="Z225" s="116"/>
    </row>
    <row r="226" spans="1:26" s="50" customFormat="1">
      <c r="A226" s="134">
        <v>704</v>
      </c>
      <c r="B226" s="130" t="s">
        <v>232</v>
      </c>
      <c r="C226" s="442">
        <v>6379</v>
      </c>
      <c r="D226" s="446">
        <v>0</v>
      </c>
      <c r="E226" s="454">
        <v>0</v>
      </c>
      <c r="F226" s="164">
        <v>0</v>
      </c>
      <c r="G226" s="453">
        <v>0</v>
      </c>
      <c r="H226" s="279">
        <v>1877</v>
      </c>
      <c r="I226" s="15">
        <v>2874</v>
      </c>
      <c r="J226" s="344">
        <v>0.65309672929714679</v>
      </c>
      <c r="K226" s="461">
        <v>0.65320056331947296</v>
      </c>
      <c r="L226" s="468">
        <v>0.73735663447990796</v>
      </c>
      <c r="M226" s="14">
        <f>Lisäosat[[#This Row],[HYTE-kerroin (sis. Kulttuurihyte)]]*Lisäosat[[#This Row],[Asukasmäärä 31.12.2021]]</f>
        <v>4703.5979713473325</v>
      </c>
      <c r="N226" s="461">
        <f>Lisäosat[[#This Row],[HYTE-kerroin (sis. Kulttuurihyte)]]/$N$7</f>
        <v>1.1061109110423819</v>
      </c>
      <c r="O226" s="473">
        <v>0.67866698205277431</v>
      </c>
      <c r="P226" s="206">
        <v>0</v>
      </c>
      <c r="Q226" s="168">
        <v>0</v>
      </c>
      <c r="R226" s="168">
        <v>53417.945163579243</v>
      </c>
      <c r="S226" s="168">
        <v>133285.60156407839</v>
      </c>
      <c r="T226" s="168">
        <v>43378.751118716762</v>
      </c>
      <c r="U226" s="321">
        <f t="shared" si="4"/>
        <v>230082.29784637439</v>
      </c>
      <c r="V226" s="49"/>
      <c r="W226" s="49"/>
      <c r="X226" s="115"/>
      <c r="Y226" s="115"/>
      <c r="Z226" s="116"/>
    </row>
    <row r="227" spans="1:26" s="50" customFormat="1">
      <c r="A227" s="134">
        <v>707</v>
      </c>
      <c r="B227" s="130" t="s">
        <v>233</v>
      </c>
      <c r="C227" s="442">
        <v>2032</v>
      </c>
      <c r="D227" s="446">
        <v>1.4392333333333334</v>
      </c>
      <c r="E227" s="454">
        <v>0</v>
      </c>
      <c r="F227" s="164">
        <v>0</v>
      </c>
      <c r="G227" s="453">
        <v>0</v>
      </c>
      <c r="H227" s="279">
        <v>472</v>
      </c>
      <c r="I227" s="15">
        <v>606</v>
      </c>
      <c r="J227" s="344">
        <v>0.77887788778877887</v>
      </c>
      <c r="K227" s="461">
        <v>0.77900171940569274</v>
      </c>
      <c r="L227" s="468">
        <v>0.70978912562492202</v>
      </c>
      <c r="M227" s="14">
        <f>Lisäosat[[#This Row],[HYTE-kerroin (sis. Kulttuurihyte)]]*Lisäosat[[#This Row],[Asukasmäärä 31.12.2021]]</f>
        <v>1442.2915032698415</v>
      </c>
      <c r="N227" s="461">
        <f>Lisäosat[[#This Row],[HYTE-kerroin (sis. Kulttuurihyte)]]/$N$7</f>
        <v>1.0647568078732073</v>
      </c>
      <c r="O227" s="473">
        <v>0</v>
      </c>
      <c r="P227" s="206">
        <v>268646.603168</v>
      </c>
      <c r="Q227" s="168">
        <v>0</v>
      </c>
      <c r="R227" s="168">
        <v>20293.181750930951</v>
      </c>
      <c r="S227" s="168">
        <v>40870.13639667297</v>
      </c>
      <c r="T227" s="168">
        <v>0</v>
      </c>
      <c r="U227" s="321">
        <f t="shared" si="4"/>
        <v>329809.92131560395</v>
      </c>
      <c r="V227" s="49"/>
      <c r="W227" s="49"/>
      <c r="X227" s="115"/>
      <c r="Y227" s="115"/>
      <c r="Z227" s="116"/>
    </row>
    <row r="228" spans="1:26" s="50" customFormat="1">
      <c r="A228" s="134">
        <v>710</v>
      </c>
      <c r="B228" s="130" t="s">
        <v>234</v>
      </c>
      <c r="C228" s="442">
        <v>27484</v>
      </c>
      <c r="D228" s="446">
        <v>0</v>
      </c>
      <c r="E228" s="454">
        <v>0</v>
      </c>
      <c r="F228" s="164">
        <v>1</v>
      </c>
      <c r="G228" s="453">
        <v>3.6384805705137532E-5</v>
      </c>
      <c r="H228" s="279">
        <v>9674</v>
      </c>
      <c r="I228" s="15">
        <v>11103</v>
      </c>
      <c r="J228" s="344">
        <v>0.87129604611366296</v>
      </c>
      <c r="K228" s="461">
        <v>0.87143457103508193</v>
      </c>
      <c r="L228" s="468">
        <v>0.42790850207147801</v>
      </c>
      <c r="M228" s="14">
        <f>Lisäosat[[#This Row],[HYTE-kerroin (sis. Kulttuurihyte)]]*Lisäosat[[#This Row],[Asukasmäärä 31.12.2021]]</f>
        <v>11760.637270932502</v>
      </c>
      <c r="N228" s="461">
        <f>Lisäosat[[#This Row],[HYTE-kerroin (sis. Kulttuurihyte)]]/$N$7</f>
        <v>0.6419068344084462</v>
      </c>
      <c r="O228" s="473">
        <v>0</v>
      </c>
      <c r="P228" s="206">
        <v>0</v>
      </c>
      <c r="Q228" s="168">
        <v>0</v>
      </c>
      <c r="R228" s="168">
        <v>307045.50935920741</v>
      </c>
      <c r="S228" s="168">
        <v>333260.54288269603</v>
      </c>
      <c r="T228" s="168">
        <v>0</v>
      </c>
      <c r="U228" s="321">
        <f t="shared" si="4"/>
        <v>640306.0522419035</v>
      </c>
      <c r="V228" s="49"/>
      <c r="W228" s="49"/>
      <c r="X228" s="115"/>
      <c r="Y228" s="115"/>
      <c r="Z228" s="116"/>
    </row>
    <row r="229" spans="1:26" s="50" customFormat="1">
      <c r="A229" s="134">
        <v>729</v>
      </c>
      <c r="B229" s="130" t="s">
        <v>235</v>
      </c>
      <c r="C229" s="442">
        <v>9117</v>
      </c>
      <c r="D229" s="446">
        <v>0.7809166666666667</v>
      </c>
      <c r="E229" s="454">
        <v>0</v>
      </c>
      <c r="F229" s="164">
        <v>0</v>
      </c>
      <c r="G229" s="453">
        <v>0</v>
      </c>
      <c r="H229" s="279">
        <v>2729</v>
      </c>
      <c r="I229" s="15">
        <v>2941</v>
      </c>
      <c r="J229" s="344">
        <v>0.92791567494049643</v>
      </c>
      <c r="K229" s="461">
        <v>0.92806320165834155</v>
      </c>
      <c r="L229" s="468">
        <v>0.50836555043116105</v>
      </c>
      <c r="M229" s="14">
        <f>Lisäosat[[#This Row],[HYTE-kerroin (sis. Kulttuurihyte)]]*Lisäosat[[#This Row],[Asukasmäärä 31.12.2021]]</f>
        <v>4634.7687232808948</v>
      </c>
      <c r="N229" s="461">
        <f>Lisäosat[[#This Row],[HYTE-kerroin (sis. Kulttuurihyte)]]/$N$7</f>
        <v>0.76260069528850993</v>
      </c>
      <c r="O229" s="473">
        <v>0</v>
      </c>
      <c r="P229" s="206">
        <v>436005.36039000005</v>
      </c>
      <c r="Q229" s="168">
        <v>0</v>
      </c>
      <c r="R229" s="168">
        <v>108471.97132603485</v>
      </c>
      <c r="S229" s="168">
        <v>131335.19088067758</v>
      </c>
      <c r="T229" s="168">
        <v>0</v>
      </c>
      <c r="U229" s="321">
        <f t="shared" si="4"/>
        <v>675812.52259671246</v>
      </c>
      <c r="V229" s="49"/>
      <c r="W229" s="49"/>
      <c r="X229" s="115"/>
      <c r="Y229" s="115"/>
      <c r="Z229" s="116"/>
    </row>
    <row r="230" spans="1:26" s="50" customFormat="1">
      <c r="A230" s="134">
        <v>732</v>
      </c>
      <c r="B230" s="130" t="s">
        <v>236</v>
      </c>
      <c r="C230" s="442">
        <v>3416</v>
      </c>
      <c r="D230" s="446">
        <v>1.7943166666666666</v>
      </c>
      <c r="E230" s="454">
        <v>0</v>
      </c>
      <c r="F230" s="164">
        <v>3</v>
      </c>
      <c r="G230" s="453">
        <v>8.7822014051522248E-4</v>
      </c>
      <c r="H230" s="279">
        <v>1038</v>
      </c>
      <c r="I230" s="15">
        <v>1118</v>
      </c>
      <c r="J230" s="344">
        <v>0.92844364937388191</v>
      </c>
      <c r="K230" s="461">
        <v>0.92859126003290549</v>
      </c>
      <c r="L230" s="468">
        <v>0.53545582565971395</v>
      </c>
      <c r="M230" s="14">
        <f>Lisäosat[[#This Row],[HYTE-kerroin (sis. Kulttuurihyte)]]*Lisäosat[[#This Row],[Asukasmäärä 31.12.2021]]</f>
        <v>1829.1171004535829</v>
      </c>
      <c r="N230" s="461">
        <f>Lisäosat[[#This Row],[HYTE-kerroin (sis. Kulttuurihyte)]]/$N$7</f>
        <v>0.80323889885547062</v>
      </c>
      <c r="O230" s="473">
        <v>0</v>
      </c>
      <c r="P230" s="206">
        <v>1126090.7469279999</v>
      </c>
      <c r="Q230" s="168">
        <v>0</v>
      </c>
      <c r="R230" s="168">
        <v>40665.908481572231</v>
      </c>
      <c r="S230" s="168">
        <v>51831.59244268154</v>
      </c>
      <c r="T230" s="168">
        <v>0</v>
      </c>
      <c r="U230" s="321">
        <f t="shared" si="4"/>
        <v>1218588.2478522537</v>
      </c>
      <c r="V230" s="49"/>
      <c r="W230" s="49"/>
      <c r="X230" s="115"/>
      <c r="Y230" s="115"/>
      <c r="Z230" s="116"/>
    </row>
    <row r="231" spans="1:26" s="50" customFormat="1">
      <c r="A231" s="134">
        <v>734</v>
      </c>
      <c r="B231" s="130" t="s">
        <v>237</v>
      </c>
      <c r="C231" s="442">
        <v>51400</v>
      </c>
      <c r="D231" s="446">
        <v>0</v>
      </c>
      <c r="E231" s="454">
        <v>0</v>
      </c>
      <c r="F231" s="164">
        <v>1</v>
      </c>
      <c r="G231" s="453">
        <v>1.9455252918287939E-5</v>
      </c>
      <c r="H231" s="279">
        <v>17362</v>
      </c>
      <c r="I231" s="15">
        <v>19888</v>
      </c>
      <c r="J231" s="344">
        <v>0.87298873692679002</v>
      </c>
      <c r="K231" s="461">
        <v>0.873127530964387</v>
      </c>
      <c r="L231" s="468">
        <v>0.62393318778285201</v>
      </c>
      <c r="M231" s="14">
        <f>Lisäosat[[#This Row],[HYTE-kerroin (sis. Kulttuurihyte)]]*Lisäosat[[#This Row],[Asukasmäärä 31.12.2021]]</f>
        <v>32070.165852038594</v>
      </c>
      <c r="N231" s="461">
        <f>Lisäosat[[#This Row],[HYTE-kerroin (sis. Kulttuurihyte)]]/$N$7</f>
        <v>0.93596405659909121</v>
      </c>
      <c r="O231" s="473">
        <v>0</v>
      </c>
      <c r="P231" s="206">
        <v>0</v>
      </c>
      <c r="Q231" s="168">
        <v>0</v>
      </c>
      <c r="R231" s="168">
        <v>575345.64027392084</v>
      </c>
      <c r="S231" s="168">
        <v>908770.55689866119</v>
      </c>
      <c r="T231" s="168">
        <v>0</v>
      </c>
      <c r="U231" s="321">
        <f t="shared" si="4"/>
        <v>1484116.1971725821</v>
      </c>
      <c r="V231" s="49"/>
      <c r="W231" s="49"/>
      <c r="X231" s="115"/>
      <c r="Y231" s="115"/>
      <c r="Z231" s="116"/>
    </row>
    <row r="232" spans="1:26" s="50" customFormat="1">
      <c r="A232" s="134">
        <v>738</v>
      </c>
      <c r="B232" s="130" t="s">
        <v>238</v>
      </c>
      <c r="C232" s="442">
        <v>2959</v>
      </c>
      <c r="D232" s="446">
        <v>0</v>
      </c>
      <c r="E232" s="454">
        <v>0</v>
      </c>
      <c r="F232" s="164">
        <v>0</v>
      </c>
      <c r="G232" s="453">
        <v>0</v>
      </c>
      <c r="H232" s="279">
        <v>714</v>
      </c>
      <c r="I232" s="15">
        <v>1225</v>
      </c>
      <c r="J232" s="344">
        <v>0.58285714285714285</v>
      </c>
      <c r="K232" s="461">
        <v>0.58294980968407606</v>
      </c>
      <c r="L232" s="468">
        <v>0.36381191989025202</v>
      </c>
      <c r="M232" s="14">
        <f>Lisäosat[[#This Row],[HYTE-kerroin (sis. Kulttuurihyte)]]*Lisäosat[[#This Row],[Asukasmäärä 31.12.2021]]</f>
        <v>1076.5194709552557</v>
      </c>
      <c r="N232" s="461">
        <f>Lisäosat[[#This Row],[HYTE-kerroin (sis. Kulttuurihyte)]]/$N$7</f>
        <v>0.54575535818122489</v>
      </c>
      <c r="O232" s="473">
        <v>0</v>
      </c>
      <c r="P232" s="206">
        <v>0</v>
      </c>
      <c r="Q232" s="168">
        <v>0</v>
      </c>
      <c r="R232" s="168">
        <v>22113.839601483422</v>
      </c>
      <c r="S232" s="168">
        <v>30505.27408077224</v>
      </c>
      <c r="T232" s="168">
        <v>0</v>
      </c>
      <c r="U232" s="321">
        <f t="shared" si="4"/>
        <v>52619.113682255658</v>
      </c>
      <c r="V232" s="49"/>
      <c r="W232" s="49"/>
      <c r="X232" s="115"/>
      <c r="Y232" s="115"/>
      <c r="Z232" s="116"/>
    </row>
    <row r="233" spans="1:26" s="50" customFormat="1">
      <c r="A233" s="134">
        <v>739</v>
      </c>
      <c r="B233" s="130" t="s">
        <v>239</v>
      </c>
      <c r="C233" s="442">
        <v>3261</v>
      </c>
      <c r="D233" s="446">
        <v>0.60026666666666662</v>
      </c>
      <c r="E233" s="454">
        <v>0</v>
      </c>
      <c r="F233" s="164">
        <v>0</v>
      </c>
      <c r="G233" s="453">
        <v>0</v>
      </c>
      <c r="H233" s="279">
        <v>975</v>
      </c>
      <c r="I233" s="15">
        <v>1169</v>
      </c>
      <c r="J233" s="344">
        <v>0.83404619332763041</v>
      </c>
      <c r="K233" s="461">
        <v>0.83417879599914013</v>
      </c>
      <c r="L233" s="468">
        <v>0.70075586469708095</v>
      </c>
      <c r="M233" s="14">
        <f>Lisäosat[[#This Row],[HYTE-kerroin (sis. Kulttuurihyte)]]*Lisäosat[[#This Row],[Asukasmäärä 31.12.2021]]</f>
        <v>2285.164874777181</v>
      </c>
      <c r="N233" s="461">
        <f>Lisäosat[[#This Row],[HYTE-kerroin (sis. Kulttuurihyte)]]/$N$7</f>
        <v>1.0512059859135927</v>
      </c>
      <c r="O233" s="473">
        <v>0</v>
      </c>
      <c r="P233" s="206">
        <v>119875.438304</v>
      </c>
      <c r="Q233" s="168">
        <v>0</v>
      </c>
      <c r="R233" s="168">
        <v>34873.695429115971</v>
      </c>
      <c r="S233" s="168">
        <v>64754.593582013229</v>
      </c>
      <c r="T233" s="168">
        <v>0</v>
      </c>
      <c r="U233" s="321">
        <f t="shared" si="4"/>
        <v>219503.72731512919</v>
      </c>
      <c r="V233" s="49"/>
      <c r="W233" s="49"/>
      <c r="X233" s="115"/>
      <c r="Y233" s="115"/>
      <c r="Z233" s="116"/>
    </row>
    <row r="234" spans="1:26" s="50" customFormat="1">
      <c r="A234" s="134">
        <v>740</v>
      </c>
      <c r="B234" s="130" t="s">
        <v>240</v>
      </c>
      <c r="C234" s="442">
        <v>32547</v>
      </c>
      <c r="D234" s="446">
        <v>0.3679</v>
      </c>
      <c r="E234" s="454">
        <v>0</v>
      </c>
      <c r="F234" s="164">
        <v>1</v>
      </c>
      <c r="G234" s="453">
        <v>3.0724797984453255E-5</v>
      </c>
      <c r="H234" s="279">
        <v>11584</v>
      </c>
      <c r="I234" s="15">
        <v>11360</v>
      </c>
      <c r="J234" s="344">
        <v>1.0197183098591549</v>
      </c>
      <c r="K234" s="461">
        <v>1.0198804320211603</v>
      </c>
      <c r="L234" s="468">
        <v>0.65477430184400598</v>
      </c>
      <c r="M234" s="14">
        <f>Lisäosat[[#This Row],[HYTE-kerroin (sis. Kulttuurihyte)]]*Lisäosat[[#This Row],[Asukasmäärä 31.12.2021]]</f>
        <v>21310.939202116864</v>
      </c>
      <c r="N234" s="461">
        <f>Lisäosat[[#This Row],[HYTE-kerroin (sis. Kulttuurihyte)]]/$N$7</f>
        <v>0.98222890481030578</v>
      </c>
      <c r="O234" s="473">
        <v>0</v>
      </c>
      <c r="P234" s="206">
        <v>733290.28921200009</v>
      </c>
      <c r="Q234" s="168">
        <v>0</v>
      </c>
      <c r="R234" s="168">
        <v>425547.70075712644</v>
      </c>
      <c r="S234" s="168">
        <v>603886.93267422472</v>
      </c>
      <c r="T234" s="168">
        <v>0</v>
      </c>
      <c r="U234" s="321">
        <f t="shared" si="4"/>
        <v>1762724.9226433511</v>
      </c>
      <c r="V234" s="49"/>
      <c r="W234" s="49"/>
      <c r="X234" s="115"/>
      <c r="Y234" s="115"/>
      <c r="Z234" s="116"/>
    </row>
    <row r="235" spans="1:26" s="50" customFormat="1">
      <c r="A235" s="134">
        <v>742</v>
      </c>
      <c r="B235" s="130" t="s">
        <v>241</v>
      </c>
      <c r="C235" s="442">
        <v>1009</v>
      </c>
      <c r="D235" s="446">
        <v>1.9433833333333332</v>
      </c>
      <c r="E235" s="454">
        <v>0</v>
      </c>
      <c r="F235" s="164">
        <v>4</v>
      </c>
      <c r="G235" s="453">
        <v>3.9643211100099107E-3</v>
      </c>
      <c r="H235" s="279">
        <v>346</v>
      </c>
      <c r="I235" s="15">
        <v>387</v>
      </c>
      <c r="J235" s="344">
        <v>0.89405684754521964</v>
      </c>
      <c r="K235" s="461">
        <v>0.89419899114279788</v>
      </c>
      <c r="L235" s="468">
        <v>0.38999465123382399</v>
      </c>
      <c r="M235" s="14">
        <f>Lisäosat[[#This Row],[HYTE-kerroin (sis. Kulttuurihyte)]]*Lisäosat[[#This Row],[Asukasmäärä 31.12.2021]]</f>
        <v>393.50460309492843</v>
      </c>
      <c r="N235" s="461">
        <f>Lisäosat[[#This Row],[HYTE-kerroin (sis. Kulttuurihyte)]]/$N$7</f>
        <v>0.58503215242942996</v>
      </c>
      <c r="O235" s="473">
        <v>0</v>
      </c>
      <c r="P235" s="206">
        <v>360251.73147399997</v>
      </c>
      <c r="Q235" s="168">
        <v>0</v>
      </c>
      <c r="R235" s="168">
        <v>11566.803746048725</v>
      </c>
      <c r="S235" s="168">
        <v>11150.718675626458</v>
      </c>
      <c r="T235" s="168">
        <v>0</v>
      </c>
      <c r="U235" s="321">
        <f t="shared" si="4"/>
        <v>382969.25389567512</v>
      </c>
      <c r="V235" s="49"/>
      <c r="W235" s="49"/>
      <c r="X235" s="115"/>
      <c r="Y235" s="115"/>
      <c r="Z235" s="116"/>
    </row>
    <row r="236" spans="1:26" s="50" customFormat="1">
      <c r="A236" s="134">
        <v>743</v>
      </c>
      <c r="B236" s="130" t="s">
        <v>242</v>
      </c>
      <c r="C236" s="442">
        <v>64736</v>
      </c>
      <c r="D236" s="446">
        <v>0</v>
      </c>
      <c r="E236" s="454">
        <v>0</v>
      </c>
      <c r="F236" s="164">
        <v>3</v>
      </c>
      <c r="G236" s="453">
        <v>4.6342066238260012E-5</v>
      </c>
      <c r="H236" s="279">
        <v>31519</v>
      </c>
      <c r="I236" s="15">
        <v>28008</v>
      </c>
      <c r="J236" s="344">
        <v>1.1253570408454727</v>
      </c>
      <c r="K236" s="461">
        <v>1.1255359582138538</v>
      </c>
      <c r="L236" s="468">
        <v>0.72365284360043203</v>
      </c>
      <c r="M236" s="14">
        <f>Lisäosat[[#This Row],[HYTE-kerroin (sis. Kulttuurihyte)]]*Lisäosat[[#This Row],[Asukasmäärä 31.12.2021]]</f>
        <v>46846.390483317569</v>
      </c>
      <c r="N236" s="461">
        <f>Lisäosat[[#This Row],[HYTE-kerroin (sis. Kulttuurihyte)]]/$N$7</f>
        <v>1.0855538130173223</v>
      </c>
      <c r="O236" s="473">
        <v>0.75703969822837147</v>
      </c>
      <c r="P236" s="206">
        <v>0</v>
      </c>
      <c r="Q236" s="168">
        <v>0</v>
      </c>
      <c r="R236" s="168">
        <v>934099.76003974874</v>
      </c>
      <c r="S236" s="168">
        <v>1327483.6358699545</v>
      </c>
      <c r="T236" s="168">
        <v>491057.37348320876</v>
      </c>
      <c r="U236" s="321">
        <f t="shared" si="4"/>
        <v>2752640.7693929123</v>
      </c>
      <c r="V236" s="49"/>
      <c r="W236" s="49"/>
      <c r="X236" s="115"/>
      <c r="Y236" s="115"/>
      <c r="Z236" s="116"/>
    </row>
    <row r="237" spans="1:26" s="50" customFormat="1">
      <c r="A237" s="134">
        <v>746</v>
      </c>
      <c r="B237" s="130" t="s">
        <v>243</v>
      </c>
      <c r="C237" s="442">
        <v>4781</v>
      </c>
      <c r="D237" s="446">
        <v>0.17035</v>
      </c>
      <c r="E237" s="454">
        <v>0</v>
      </c>
      <c r="F237" s="164">
        <v>0</v>
      </c>
      <c r="G237" s="453">
        <v>0</v>
      </c>
      <c r="H237" s="279">
        <v>2065</v>
      </c>
      <c r="I237" s="15">
        <v>1731</v>
      </c>
      <c r="J237" s="344">
        <v>1.1929520508376661</v>
      </c>
      <c r="K237" s="461">
        <v>1.1931417149476273</v>
      </c>
      <c r="L237" s="468">
        <v>0.68736498049946204</v>
      </c>
      <c r="M237" s="14">
        <f>Lisäosat[[#This Row],[HYTE-kerroin (sis. Kulttuurihyte)]]*Lisäosat[[#This Row],[Asukasmäärä 31.12.2021]]</f>
        <v>3286.2919717679279</v>
      </c>
      <c r="N237" s="461">
        <f>Lisäosat[[#This Row],[HYTE-kerroin (sis. Kulttuurihyte)]]/$N$7</f>
        <v>1.0311182801456251</v>
      </c>
      <c r="O237" s="473">
        <v>0</v>
      </c>
      <c r="P237" s="206">
        <v>49876.510754000003</v>
      </c>
      <c r="Q237" s="168">
        <v>0</v>
      </c>
      <c r="R237" s="168">
        <v>73130.54311209025</v>
      </c>
      <c r="S237" s="168">
        <v>93123.47803543706</v>
      </c>
      <c r="T237" s="168">
        <v>0</v>
      </c>
      <c r="U237" s="321">
        <f t="shared" si="4"/>
        <v>216130.53190152731</v>
      </c>
      <c r="V237" s="49"/>
      <c r="W237" s="49"/>
      <c r="X237" s="115"/>
      <c r="Y237" s="115"/>
      <c r="Z237" s="116"/>
    </row>
    <row r="238" spans="1:26" s="50" customFormat="1">
      <c r="A238" s="134">
        <v>747</v>
      </c>
      <c r="B238" s="130" t="s">
        <v>244</v>
      </c>
      <c r="C238" s="442">
        <v>1352</v>
      </c>
      <c r="D238" s="446">
        <v>1.2231166666666669</v>
      </c>
      <c r="E238" s="454">
        <v>0</v>
      </c>
      <c r="F238" s="164">
        <v>0</v>
      </c>
      <c r="G238" s="453">
        <v>0</v>
      </c>
      <c r="H238" s="279">
        <v>381</v>
      </c>
      <c r="I238" s="15">
        <v>463</v>
      </c>
      <c r="J238" s="344">
        <v>0.82289416846652264</v>
      </c>
      <c r="K238" s="461">
        <v>0.82302499810879104</v>
      </c>
      <c r="L238" s="468">
        <v>0.34185268374365801</v>
      </c>
      <c r="M238" s="14">
        <f>Lisäosat[[#This Row],[HYTE-kerroin (sis. Kulttuurihyte)]]*Lisäosat[[#This Row],[Asukasmäärä 31.12.2021]]</f>
        <v>462.18482842142566</v>
      </c>
      <c r="N238" s="461">
        <f>Lisäosat[[#This Row],[HYTE-kerroin (sis. Kulttuurihyte)]]/$N$7</f>
        <v>0.51281424181487345</v>
      </c>
      <c r="O238" s="473">
        <v>0</v>
      </c>
      <c r="P238" s="206">
        <v>151904.63194400002</v>
      </c>
      <c r="Q238" s="168">
        <v>0</v>
      </c>
      <c r="R238" s="168">
        <v>14265.196003220357</v>
      </c>
      <c r="S238" s="168">
        <v>13096.906509697763</v>
      </c>
      <c r="T238" s="168">
        <v>0</v>
      </c>
      <c r="U238" s="321">
        <f t="shared" si="4"/>
        <v>179266.73445691814</v>
      </c>
      <c r="V238" s="49"/>
      <c r="W238" s="49"/>
      <c r="X238" s="115"/>
      <c r="Y238" s="115"/>
      <c r="Z238" s="116"/>
    </row>
    <row r="239" spans="1:26" s="50" customFormat="1">
      <c r="A239" s="134">
        <v>748</v>
      </c>
      <c r="B239" s="130" t="s">
        <v>245</v>
      </c>
      <c r="C239" s="442">
        <v>5028</v>
      </c>
      <c r="D239" s="446">
        <v>0.54026666666666667</v>
      </c>
      <c r="E239" s="454">
        <v>0</v>
      </c>
      <c r="F239" s="164">
        <v>0</v>
      </c>
      <c r="G239" s="453">
        <v>0</v>
      </c>
      <c r="H239" s="279">
        <v>1565</v>
      </c>
      <c r="I239" s="15">
        <v>1733</v>
      </c>
      <c r="J239" s="344">
        <v>0.90305828043854586</v>
      </c>
      <c r="K239" s="461">
        <v>0.9032018551487635</v>
      </c>
      <c r="L239" s="468">
        <v>0.51985360196092101</v>
      </c>
      <c r="M239" s="14">
        <f>Lisäosat[[#This Row],[HYTE-kerroin (sis. Kulttuurihyte)]]*Lisäosat[[#This Row],[Asukasmäärä 31.12.2021]]</f>
        <v>2613.8239106595106</v>
      </c>
      <c r="N239" s="461">
        <f>Lisäosat[[#This Row],[HYTE-kerroin (sis. Kulttuurihyte)]]/$N$7</f>
        <v>0.77983395603301719</v>
      </c>
      <c r="O239" s="473">
        <v>0</v>
      </c>
      <c r="P239" s="206">
        <v>166356.059392</v>
      </c>
      <c r="Q239" s="168">
        <v>0</v>
      </c>
      <c r="R239" s="168">
        <v>58219.452252959934</v>
      </c>
      <c r="S239" s="168">
        <v>74067.786923343461</v>
      </c>
      <c r="T239" s="168">
        <v>0</v>
      </c>
      <c r="U239" s="321">
        <f t="shared" si="4"/>
        <v>298643.29856830335</v>
      </c>
      <c r="V239" s="49"/>
      <c r="W239" s="49"/>
      <c r="X239" s="115"/>
      <c r="Y239" s="115"/>
      <c r="Z239" s="116"/>
    </row>
    <row r="240" spans="1:26" s="50" customFormat="1">
      <c r="A240" s="134">
        <v>749</v>
      </c>
      <c r="B240" s="130" t="s">
        <v>246</v>
      </c>
      <c r="C240" s="442">
        <v>21293</v>
      </c>
      <c r="D240" s="446">
        <v>0</v>
      </c>
      <c r="E240" s="454">
        <v>0</v>
      </c>
      <c r="F240" s="164">
        <v>1</v>
      </c>
      <c r="G240" s="453">
        <v>4.6963790917202836E-5</v>
      </c>
      <c r="H240" s="279">
        <v>6984</v>
      </c>
      <c r="I240" s="15">
        <v>9006</v>
      </c>
      <c r="J240" s="344">
        <v>0.77548301132578279</v>
      </c>
      <c r="K240" s="461">
        <v>0.77560630320078305</v>
      </c>
      <c r="L240" s="468">
        <v>0.684702943935523</v>
      </c>
      <c r="M240" s="14">
        <f>Lisäosat[[#This Row],[HYTE-kerroin (sis. Kulttuurihyte)]]*Lisäosat[[#This Row],[Asukasmäärä 31.12.2021]]</f>
        <v>14579.379785219091</v>
      </c>
      <c r="N240" s="461">
        <f>Lisäosat[[#This Row],[HYTE-kerroin (sis. Kulttuurihyte)]]/$N$7</f>
        <v>1.0271249510681106</v>
      </c>
      <c r="O240" s="473">
        <v>0</v>
      </c>
      <c r="P240" s="206">
        <v>0</v>
      </c>
      <c r="Q240" s="168">
        <v>0</v>
      </c>
      <c r="R240" s="168">
        <v>211722.10788017578</v>
      </c>
      <c r="S240" s="168">
        <v>413135.09720463207</v>
      </c>
      <c r="T240" s="168">
        <v>0</v>
      </c>
      <c r="U240" s="321">
        <f t="shared" si="4"/>
        <v>624857.20508480782</v>
      </c>
      <c r="V240" s="49"/>
      <c r="W240" s="49"/>
      <c r="X240" s="115"/>
      <c r="Y240" s="115"/>
      <c r="Z240" s="116"/>
    </row>
    <row r="241" spans="1:26" s="50" customFormat="1">
      <c r="A241" s="134">
        <v>751</v>
      </c>
      <c r="B241" s="130" t="s">
        <v>247</v>
      </c>
      <c r="C241" s="442">
        <v>2904</v>
      </c>
      <c r="D241" s="446">
        <v>0.79239999999999999</v>
      </c>
      <c r="E241" s="454">
        <v>0</v>
      </c>
      <c r="F241" s="164">
        <v>0</v>
      </c>
      <c r="G241" s="453">
        <v>0</v>
      </c>
      <c r="H241" s="279">
        <v>578</v>
      </c>
      <c r="I241" s="15">
        <v>1003</v>
      </c>
      <c r="J241" s="344">
        <v>0.57627118644067798</v>
      </c>
      <c r="K241" s="461">
        <v>0.57636280618482094</v>
      </c>
      <c r="L241" s="468">
        <v>0.64296348160011196</v>
      </c>
      <c r="M241" s="14">
        <f>Lisäosat[[#This Row],[HYTE-kerroin (sis. Kulttuurihyte)]]*Lisäosat[[#This Row],[Asukasmäärä 31.12.2021]]</f>
        <v>1867.1659505667251</v>
      </c>
      <c r="N241" s="461">
        <f>Lisäosat[[#This Row],[HYTE-kerroin (sis. Kulttuurihyte)]]/$N$7</f>
        <v>0.96451145774434688</v>
      </c>
      <c r="O241" s="473">
        <v>0</v>
      </c>
      <c r="P241" s="206">
        <v>140921.17670399998</v>
      </c>
      <c r="Q241" s="168">
        <v>0</v>
      </c>
      <c r="R241" s="168">
        <v>21457.57229304043</v>
      </c>
      <c r="S241" s="168">
        <v>52909.780652440233</v>
      </c>
      <c r="T241" s="168">
        <v>0</v>
      </c>
      <c r="U241" s="321">
        <f t="shared" si="4"/>
        <v>215288.52964948065</v>
      </c>
      <c r="V241" s="49"/>
      <c r="W241" s="49"/>
      <c r="X241" s="115"/>
      <c r="Y241" s="115"/>
      <c r="Z241" s="116"/>
    </row>
    <row r="242" spans="1:26" s="50" customFormat="1">
      <c r="A242" s="134">
        <v>753</v>
      </c>
      <c r="B242" s="130" t="s">
        <v>248</v>
      </c>
      <c r="C242" s="442">
        <v>22190</v>
      </c>
      <c r="D242" s="446">
        <v>0</v>
      </c>
      <c r="E242" s="454">
        <v>0</v>
      </c>
      <c r="F242" s="164">
        <v>4</v>
      </c>
      <c r="G242" s="453">
        <v>1.8026137899954936E-4</v>
      </c>
      <c r="H242" s="279">
        <v>6869</v>
      </c>
      <c r="I242" s="15">
        <v>10264</v>
      </c>
      <c r="J242" s="344">
        <v>0.66923226812158998</v>
      </c>
      <c r="K242" s="461">
        <v>0.66933866748810389</v>
      </c>
      <c r="L242" s="468">
        <v>0.57426471403912605</v>
      </c>
      <c r="M242" s="14">
        <f>Lisäosat[[#This Row],[HYTE-kerroin (sis. Kulttuurihyte)]]*Lisäosat[[#This Row],[Asukasmäärä 31.12.2021]]</f>
        <v>12742.934004528206</v>
      </c>
      <c r="N242" s="461">
        <f>Lisäosat[[#This Row],[HYTE-kerroin (sis. Kulttuurihyte)]]/$N$7</f>
        <v>0.86145622935005817</v>
      </c>
      <c r="O242" s="473">
        <v>2.4000950915046428</v>
      </c>
      <c r="P242" s="206">
        <v>0</v>
      </c>
      <c r="Q242" s="168">
        <v>0</v>
      </c>
      <c r="R242" s="168">
        <v>190410.65290461233</v>
      </c>
      <c r="S242" s="168">
        <v>361095.83234605752</v>
      </c>
      <c r="T242" s="168">
        <v>533646.26300648996</v>
      </c>
      <c r="U242" s="321">
        <f t="shared" si="4"/>
        <v>1085152.7482571597</v>
      </c>
      <c r="V242" s="49"/>
      <c r="W242" s="49"/>
      <c r="X242" s="115"/>
      <c r="Y242" s="115"/>
      <c r="Z242" s="116"/>
    </row>
    <row r="243" spans="1:26" s="50" customFormat="1">
      <c r="A243" s="134">
        <v>755</v>
      </c>
      <c r="B243" s="130" t="s">
        <v>249</v>
      </c>
      <c r="C243" s="442">
        <v>6198</v>
      </c>
      <c r="D243" s="446">
        <v>0</v>
      </c>
      <c r="E243" s="454">
        <v>0</v>
      </c>
      <c r="F243" s="164">
        <v>0</v>
      </c>
      <c r="G243" s="453">
        <v>0</v>
      </c>
      <c r="H243" s="279">
        <v>1335</v>
      </c>
      <c r="I243" s="15">
        <v>2835</v>
      </c>
      <c r="J243" s="344">
        <v>0.47089947089947087</v>
      </c>
      <c r="K243" s="461">
        <v>0.47097433788927712</v>
      </c>
      <c r="L243" s="468">
        <v>0.63645264152647296</v>
      </c>
      <c r="M243" s="14">
        <f>Lisäosat[[#This Row],[HYTE-kerroin (sis. Kulttuurihyte)]]*Lisäosat[[#This Row],[Asukasmäärä 31.12.2021]]</f>
        <v>3944.7334721810794</v>
      </c>
      <c r="N243" s="461">
        <f>Lisäosat[[#This Row],[HYTE-kerroin (sis. Kulttuurihyte)]]/$N$7</f>
        <v>0.95474452691502876</v>
      </c>
      <c r="O243" s="473">
        <v>0.34709981565003528</v>
      </c>
      <c r="P243" s="206">
        <v>0</v>
      </c>
      <c r="Q243" s="168">
        <v>0</v>
      </c>
      <c r="R243" s="168">
        <v>37422.848490767821</v>
      </c>
      <c r="S243" s="168">
        <v>111781.69925500749</v>
      </c>
      <c r="T243" s="168">
        <v>21556.273067137165</v>
      </c>
      <c r="U243" s="321">
        <f t="shared" si="4"/>
        <v>170760.82081291248</v>
      </c>
      <c r="V243" s="49"/>
      <c r="W243" s="49"/>
      <c r="X243" s="115"/>
      <c r="Y243" s="115"/>
      <c r="Z243" s="116"/>
    </row>
    <row r="244" spans="1:26" s="50" customFormat="1">
      <c r="A244" s="134">
        <v>758</v>
      </c>
      <c r="B244" s="130" t="s">
        <v>250</v>
      </c>
      <c r="C244" s="442">
        <v>8187</v>
      </c>
      <c r="D244" s="446">
        <v>1.4546833333333333</v>
      </c>
      <c r="E244" s="454">
        <v>1</v>
      </c>
      <c r="F244" s="164">
        <v>129</v>
      </c>
      <c r="G244" s="453">
        <v>1.5756687431293513E-2</v>
      </c>
      <c r="H244" s="279">
        <v>3654</v>
      </c>
      <c r="I244" s="15">
        <v>3478</v>
      </c>
      <c r="J244" s="344">
        <v>1.0506037952846463</v>
      </c>
      <c r="K244" s="461">
        <v>1.050770827843595</v>
      </c>
      <c r="L244" s="468">
        <v>0.60724359176631204</v>
      </c>
      <c r="M244" s="14">
        <f>Lisäosat[[#This Row],[HYTE-kerroin (sis. Kulttuurihyte)]]*Lisäosat[[#This Row],[Asukasmäärä 31.12.2021]]</f>
        <v>4971.5032857907963</v>
      </c>
      <c r="N244" s="461">
        <f>Lisäosat[[#This Row],[HYTE-kerroin (sis. Kulttuurihyte)]]/$N$7</f>
        <v>0.91092794328357807</v>
      </c>
      <c r="O244" s="473">
        <v>0</v>
      </c>
      <c r="P244" s="206">
        <v>1094005.976457</v>
      </c>
      <c r="Q244" s="168">
        <v>115510.46999999999</v>
      </c>
      <c r="R244" s="168">
        <v>110286.11104006166</v>
      </c>
      <c r="S244" s="168">
        <v>140877.21998370753</v>
      </c>
      <c r="T244" s="168">
        <v>0</v>
      </c>
      <c r="U244" s="321">
        <f t="shared" si="4"/>
        <v>1460679.777480769</v>
      </c>
      <c r="V244" s="49"/>
      <c r="W244" s="49"/>
      <c r="X244" s="115"/>
      <c r="Y244" s="115"/>
      <c r="Z244" s="116"/>
    </row>
    <row r="245" spans="1:26" s="50" customFormat="1">
      <c r="A245" s="134">
        <v>759</v>
      </c>
      <c r="B245" s="130" t="s">
        <v>251</v>
      </c>
      <c r="C245" s="442">
        <v>1997</v>
      </c>
      <c r="D245" s="446">
        <v>1.1890000000000001</v>
      </c>
      <c r="E245" s="454">
        <v>0</v>
      </c>
      <c r="F245" s="164">
        <v>0</v>
      </c>
      <c r="G245" s="453">
        <v>0</v>
      </c>
      <c r="H245" s="279">
        <v>705</v>
      </c>
      <c r="I245" s="15">
        <v>712</v>
      </c>
      <c r="J245" s="344">
        <v>0.9901685393258427</v>
      </c>
      <c r="K245" s="461">
        <v>0.9903259634524797</v>
      </c>
      <c r="L245" s="468">
        <v>0.54940539111325704</v>
      </c>
      <c r="M245" s="14">
        <f>Lisäosat[[#This Row],[HYTE-kerroin (sis. Kulttuurihyte)]]*Lisäosat[[#This Row],[Asukasmäärä 31.12.2021]]</f>
        <v>1097.1625660531743</v>
      </c>
      <c r="N245" s="461">
        <f>Lisäosat[[#This Row],[HYTE-kerroin (sis. Kulttuurihyte)]]/$N$7</f>
        <v>0.82416468406027477</v>
      </c>
      <c r="O245" s="473">
        <v>0</v>
      </c>
      <c r="P245" s="206">
        <v>218115.41538000002</v>
      </c>
      <c r="Q245" s="168">
        <v>0</v>
      </c>
      <c r="R245" s="168">
        <v>25353.869766367199</v>
      </c>
      <c r="S245" s="168">
        <v>31090.236351151485</v>
      </c>
      <c r="T245" s="168">
        <v>0</v>
      </c>
      <c r="U245" s="321">
        <f t="shared" si="4"/>
        <v>274559.5214975187</v>
      </c>
      <c r="V245" s="49"/>
      <c r="W245" s="49"/>
      <c r="X245" s="115"/>
      <c r="Y245" s="115"/>
      <c r="Z245" s="116"/>
    </row>
    <row r="246" spans="1:26" s="50" customFormat="1">
      <c r="A246" s="134">
        <v>761</v>
      </c>
      <c r="B246" s="130" t="s">
        <v>252</v>
      </c>
      <c r="C246" s="442">
        <v>8563</v>
      </c>
      <c r="D246" s="446">
        <v>0</v>
      </c>
      <c r="E246" s="454">
        <v>0</v>
      </c>
      <c r="F246" s="164">
        <v>0</v>
      </c>
      <c r="G246" s="453">
        <v>0</v>
      </c>
      <c r="H246" s="279">
        <v>2678</v>
      </c>
      <c r="I246" s="15">
        <v>3194</v>
      </c>
      <c r="J246" s="344">
        <v>0.83844708829054482</v>
      </c>
      <c r="K246" s="461">
        <v>0.83858039064803569</v>
      </c>
      <c r="L246" s="468">
        <v>0.64640108119130402</v>
      </c>
      <c r="M246" s="14">
        <f>Lisäosat[[#This Row],[HYTE-kerroin (sis. Kulttuurihyte)]]*Lisäosat[[#This Row],[Asukasmäärä 31.12.2021]]</f>
        <v>5535.1324582411362</v>
      </c>
      <c r="N246" s="461">
        <f>Lisäosat[[#This Row],[HYTE-kerroin (sis. Kulttuurihyte)]]/$N$7</f>
        <v>0.96966821125792224</v>
      </c>
      <c r="O246" s="473">
        <v>0</v>
      </c>
      <c r="P246" s="206">
        <v>0</v>
      </c>
      <c r="Q246" s="168">
        <v>0</v>
      </c>
      <c r="R246" s="168">
        <v>92057.393007227249</v>
      </c>
      <c r="S246" s="168">
        <v>156848.7493888</v>
      </c>
      <c r="T246" s="168">
        <v>0</v>
      </c>
      <c r="U246" s="321">
        <f t="shared" si="4"/>
        <v>248906.14239602725</v>
      </c>
      <c r="V246" s="49"/>
      <c r="W246" s="49"/>
      <c r="X246" s="115"/>
      <c r="Y246" s="115"/>
      <c r="Z246" s="116"/>
    </row>
    <row r="247" spans="1:26" s="50" customFormat="1">
      <c r="A247" s="134">
        <v>762</v>
      </c>
      <c r="B247" s="130" t="s">
        <v>253</v>
      </c>
      <c r="C247" s="442">
        <v>3777</v>
      </c>
      <c r="D247" s="446">
        <v>1.0705166666666668</v>
      </c>
      <c r="E247" s="454">
        <v>0</v>
      </c>
      <c r="F247" s="164">
        <v>0</v>
      </c>
      <c r="G247" s="453">
        <v>0</v>
      </c>
      <c r="H247" s="279">
        <v>1160</v>
      </c>
      <c r="I247" s="15">
        <v>1307</v>
      </c>
      <c r="J247" s="344">
        <v>0.88752869166029069</v>
      </c>
      <c r="K247" s="461">
        <v>0.88766979736462359</v>
      </c>
      <c r="L247" s="468">
        <v>0.675625600506367</v>
      </c>
      <c r="M247" s="14">
        <f>Lisäosat[[#This Row],[HYTE-kerroin (sis. Kulttuurihyte)]]*Lisäosat[[#This Row],[Asukasmäärä 31.12.2021]]</f>
        <v>2551.837893112548</v>
      </c>
      <c r="N247" s="461">
        <f>Lisäosat[[#This Row],[HYTE-kerroin (sis. Kulttuurihyte)]]/$N$7</f>
        <v>1.0135080008153332</v>
      </c>
      <c r="O247" s="473">
        <v>0</v>
      </c>
      <c r="P247" s="206">
        <v>371421.34559700009</v>
      </c>
      <c r="Q247" s="168">
        <v>0</v>
      </c>
      <c r="R247" s="168">
        <v>42981.983531964077</v>
      </c>
      <c r="S247" s="168">
        <v>72311.292493412009</v>
      </c>
      <c r="T247" s="168">
        <v>0</v>
      </c>
      <c r="U247" s="321">
        <f t="shared" si="4"/>
        <v>486714.62162237614</v>
      </c>
      <c r="V247" s="49"/>
      <c r="W247" s="49"/>
      <c r="X247" s="115"/>
      <c r="Y247" s="115"/>
      <c r="Z247" s="116"/>
    </row>
    <row r="248" spans="1:26" s="50" customFormat="1">
      <c r="A248" s="134">
        <v>765</v>
      </c>
      <c r="B248" s="130" t="s">
        <v>254</v>
      </c>
      <c r="C248" s="442">
        <v>10348</v>
      </c>
      <c r="D248" s="446">
        <v>0.59563333333333335</v>
      </c>
      <c r="E248" s="454">
        <v>0</v>
      </c>
      <c r="F248" s="164">
        <v>0</v>
      </c>
      <c r="G248" s="453">
        <v>0</v>
      </c>
      <c r="H248" s="279">
        <v>4525</v>
      </c>
      <c r="I248" s="15">
        <v>4283</v>
      </c>
      <c r="J248" s="344">
        <v>1.05650245155265</v>
      </c>
      <c r="K248" s="461">
        <v>1.0566704219224607</v>
      </c>
      <c r="L248" s="468">
        <v>0.62830194380516402</v>
      </c>
      <c r="M248" s="14">
        <f>Lisäosat[[#This Row],[HYTE-kerroin (sis. Kulttuurihyte)]]*Lisäosat[[#This Row],[Asukasmäärä 31.12.2021]]</f>
        <v>6501.6685144958374</v>
      </c>
      <c r="N248" s="461">
        <f>Lisäosat[[#This Row],[HYTE-kerroin (sis. Kulttuurihyte)]]/$N$7</f>
        <v>0.94251764068309396</v>
      </c>
      <c r="O248" s="473">
        <v>0</v>
      </c>
      <c r="P248" s="206">
        <v>377459.70502933336</v>
      </c>
      <c r="Q248" s="168">
        <v>0</v>
      </c>
      <c r="R248" s="168">
        <v>140179.33524400744</v>
      </c>
      <c r="S248" s="168">
        <v>184237.42938994773</v>
      </c>
      <c r="T248" s="168">
        <v>0</v>
      </c>
      <c r="U248" s="321">
        <f t="shared" si="4"/>
        <v>701876.46966328844</v>
      </c>
      <c r="V248" s="49"/>
      <c r="W248" s="49"/>
      <c r="X248" s="115"/>
      <c r="Y248" s="115"/>
      <c r="Z248" s="116"/>
    </row>
    <row r="249" spans="1:26" s="50" customFormat="1">
      <c r="A249" s="134">
        <v>768</v>
      </c>
      <c r="B249" s="130" t="s">
        <v>255</v>
      </c>
      <c r="C249" s="442">
        <v>2430</v>
      </c>
      <c r="D249" s="446">
        <v>1.2305166666666667</v>
      </c>
      <c r="E249" s="454">
        <v>0</v>
      </c>
      <c r="F249" s="164">
        <v>0</v>
      </c>
      <c r="G249" s="453">
        <v>0</v>
      </c>
      <c r="H249" s="279">
        <v>733</v>
      </c>
      <c r="I249" s="15">
        <v>802</v>
      </c>
      <c r="J249" s="344">
        <v>0.91396508728179549</v>
      </c>
      <c r="K249" s="461">
        <v>0.91411039603472755</v>
      </c>
      <c r="L249" s="468">
        <v>0.51944117824798197</v>
      </c>
      <c r="M249" s="14">
        <f>Lisäosat[[#This Row],[HYTE-kerroin (sis. Kulttuurihyte)]]*Lisäosat[[#This Row],[Asukasmäärä 31.12.2021]]</f>
        <v>1262.2420631425962</v>
      </c>
      <c r="N249" s="461">
        <f>Lisäosat[[#This Row],[HYTE-kerroin (sis. Kulttuurihyte)]]/$N$7</f>
        <v>0.77921527797748413</v>
      </c>
      <c r="O249" s="473">
        <v>0</v>
      </c>
      <c r="P249" s="206">
        <v>274675.68423000001</v>
      </c>
      <c r="Q249" s="168">
        <v>0</v>
      </c>
      <c r="R249" s="168">
        <v>28476.915523511452</v>
      </c>
      <c r="S249" s="168">
        <v>35768.085140417061</v>
      </c>
      <c r="T249" s="168">
        <v>0</v>
      </c>
      <c r="U249" s="321">
        <f t="shared" si="4"/>
        <v>338920.68489392853</v>
      </c>
      <c r="V249" s="49"/>
      <c r="W249" s="49"/>
      <c r="X249" s="115"/>
      <c r="Y249" s="115"/>
      <c r="Z249" s="116"/>
    </row>
    <row r="250" spans="1:26" s="50" customFormat="1">
      <c r="A250" s="134">
        <v>777</v>
      </c>
      <c r="B250" s="130" t="s">
        <v>256</v>
      </c>
      <c r="C250" s="442">
        <v>7508</v>
      </c>
      <c r="D250" s="446">
        <v>1.4814499999999999</v>
      </c>
      <c r="E250" s="454">
        <v>0</v>
      </c>
      <c r="F250" s="164">
        <v>0</v>
      </c>
      <c r="G250" s="453">
        <v>0</v>
      </c>
      <c r="H250" s="279">
        <v>2194</v>
      </c>
      <c r="I250" s="15">
        <v>2438</v>
      </c>
      <c r="J250" s="344">
        <v>0.89991796554552916</v>
      </c>
      <c r="K250" s="461">
        <v>0.90006104098586515</v>
      </c>
      <c r="L250" s="468">
        <v>0.69784342889990902</v>
      </c>
      <c r="M250" s="14">
        <f>Lisäosat[[#This Row],[HYTE-kerroin (sis. Kulttuurihyte)]]*Lisäosat[[#This Row],[Asukasmäärä 31.12.2021]]</f>
        <v>5239.4084641805166</v>
      </c>
      <c r="N250" s="461">
        <f>Lisäosat[[#This Row],[HYTE-kerroin (sis. Kulttuurihyte)]]/$N$7</f>
        <v>1.0468370321911724</v>
      </c>
      <c r="O250" s="473">
        <v>0</v>
      </c>
      <c r="P250" s="206">
        <v>1021733.6654759999</v>
      </c>
      <c r="Q250" s="168">
        <v>0</v>
      </c>
      <c r="R250" s="168">
        <v>86633.179351154438</v>
      </c>
      <c r="S250" s="168">
        <v>148468.83454798907</v>
      </c>
      <c r="T250" s="168">
        <v>0</v>
      </c>
      <c r="U250" s="321">
        <f t="shared" si="4"/>
        <v>1256835.6793751435</v>
      </c>
      <c r="V250" s="49"/>
      <c r="W250" s="49"/>
      <c r="X250" s="115"/>
      <c r="Y250" s="115"/>
      <c r="Z250" s="116"/>
    </row>
    <row r="251" spans="1:26" s="50" customFormat="1">
      <c r="A251" s="134">
        <v>778</v>
      </c>
      <c r="B251" s="130" t="s">
        <v>257</v>
      </c>
      <c r="C251" s="442">
        <v>6891</v>
      </c>
      <c r="D251" s="446">
        <v>0.39226666666666665</v>
      </c>
      <c r="E251" s="454">
        <v>0</v>
      </c>
      <c r="F251" s="164">
        <v>0</v>
      </c>
      <c r="G251" s="453">
        <v>0</v>
      </c>
      <c r="H251" s="279">
        <v>2380</v>
      </c>
      <c r="I251" s="15">
        <v>2529</v>
      </c>
      <c r="J251" s="344">
        <v>0.94108343218663504</v>
      </c>
      <c r="K251" s="461">
        <v>0.94123305240937549</v>
      </c>
      <c r="L251" s="468">
        <v>0.54306800292285695</v>
      </c>
      <c r="M251" s="14">
        <f>Lisäosat[[#This Row],[HYTE-kerroin (sis. Kulttuurihyte)]]*Lisäosat[[#This Row],[Asukasmäärä 31.12.2021]]</f>
        <v>3742.2816081414071</v>
      </c>
      <c r="N251" s="461">
        <f>Lisäosat[[#This Row],[HYTE-kerroin (sis. Kulttuurihyte)]]/$N$7</f>
        <v>0.81465794892408516</v>
      </c>
      <c r="O251" s="473">
        <v>0</v>
      </c>
      <c r="P251" s="206">
        <v>165538.431904</v>
      </c>
      <c r="Q251" s="168">
        <v>0</v>
      </c>
      <c r="R251" s="168">
        <v>83150.993880441543</v>
      </c>
      <c r="S251" s="168">
        <v>106044.8317228176</v>
      </c>
      <c r="T251" s="168">
        <v>0</v>
      </c>
      <c r="U251" s="321">
        <f t="shared" si="4"/>
        <v>354734.25750725914</v>
      </c>
      <c r="V251" s="49"/>
      <c r="W251" s="49"/>
      <c r="X251" s="115"/>
      <c r="Y251" s="115"/>
      <c r="Z251" s="116"/>
    </row>
    <row r="252" spans="1:26" s="50" customFormat="1">
      <c r="A252" s="134">
        <v>781</v>
      </c>
      <c r="B252" s="130" t="s">
        <v>258</v>
      </c>
      <c r="C252" s="442">
        <v>3584</v>
      </c>
      <c r="D252" s="446">
        <v>1.0842833333333333</v>
      </c>
      <c r="E252" s="454">
        <v>0</v>
      </c>
      <c r="F252" s="164">
        <v>1</v>
      </c>
      <c r="G252" s="453">
        <v>2.7901785714285713E-4</v>
      </c>
      <c r="H252" s="279">
        <v>945</v>
      </c>
      <c r="I252" s="15">
        <v>1163</v>
      </c>
      <c r="J252" s="344">
        <v>0.81255374032674121</v>
      </c>
      <c r="K252" s="461">
        <v>0.81268292597326119</v>
      </c>
      <c r="L252" s="468">
        <v>0.52545656865100998</v>
      </c>
      <c r="M252" s="14">
        <f>Lisäosat[[#This Row],[HYTE-kerroin (sis. Kulttuurihyte)]]*Lisäosat[[#This Row],[Asukasmäärä 31.12.2021]]</f>
        <v>1883.2363420452198</v>
      </c>
      <c r="N252" s="461">
        <f>Lisäosat[[#This Row],[HYTE-kerroin (sis. Kulttuurihyte)]]/$N$7</f>
        <v>0.78823898326178254</v>
      </c>
      <c r="O252" s="473">
        <v>0</v>
      </c>
      <c r="P252" s="206">
        <v>356974.52492799994</v>
      </c>
      <c r="Q252" s="168">
        <v>0</v>
      </c>
      <c r="R252" s="168">
        <v>37340.244877742312</v>
      </c>
      <c r="S252" s="168">
        <v>53365.166467433221</v>
      </c>
      <c r="T252" s="168">
        <v>0</v>
      </c>
      <c r="U252" s="321">
        <f t="shared" si="4"/>
        <v>447679.93627317547</v>
      </c>
      <c r="V252" s="49"/>
      <c r="W252" s="49"/>
      <c r="X252" s="115"/>
      <c r="Y252" s="115"/>
      <c r="Z252" s="116"/>
    </row>
    <row r="253" spans="1:26" s="50" customFormat="1">
      <c r="A253" s="134">
        <v>783</v>
      </c>
      <c r="B253" s="130" t="s">
        <v>259</v>
      </c>
      <c r="C253" s="442">
        <v>6588</v>
      </c>
      <c r="D253" s="446">
        <v>0</v>
      </c>
      <c r="E253" s="454">
        <v>0</v>
      </c>
      <c r="F253" s="164">
        <v>0</v>
      </c>
      <c r="G253" s="453">
        <v>0</v>
      </c>
      <c r="H253" s="279">
        <v>3210</v>
      </c>
      <c r="I253" s="15">
        <v>2666</v>
      </c>
      <c r="J253" s="344">
        <v>1.2040510127531883</v>
      </c>
      <c r="K253" s="461">
        <v>1.2042424414560615</v>
      </c>
      <c r="L253" s="468">
        <v>0.56308026257703103</v>
      </c>
      <c r="M253" s="14">
        <f>Lisäosat[[#This Row],[HYTE-kerroin (sis. Kulttuurihyte)]]*Lisäosat[[#This Row],[Asukasmäärä 31.12.2021]]</f>
        <v>3709.5727698574806</v>
      </c>
      <c r="N253" s="461">
        <f>Lisäosat[[#This Row],[HYTE-kerroin (sis. Kulttuurihyte)]]/$N$7</f>
        <v>0.84467839998262695</v>
      </c>
      <c r="O253" s="473">
        <v>0</v>
      </c>
      <c r="P253" s="206">
        <v>0</v>
      </c>
      <c r="Q253" s="168">
        <v>0</v>
      </c>
      <c r="R253" s="168">
        <v>101708.10079928668</v>
      </c>
      <c r="S253" s="168">
        <v>105117.96313972598</v>
      </c>
      <c r="T253" s="168">
        <v>0</v>
      </c>
      <c r="U253" s="321">
        <f t="shared" si="4"/>
        <v>206826.06393901265</v>
      </c>
      <c r="V253" s="49"/>
      <c r="W253" s="49"/>
      <c r="X253" s="115"/>
      <c r="Y253" s="115"/>
      <c r="Z253" s="116"/>
    </row>
    <row r="254" spans="1:26" s="109" customFormat="1">
      <c r="A254" s="130">
        <v>785</v>
      </c>
      <c r="B254" s="130" t="s">
        <v>260</v>
      </c>
      <c r="C254" s="442">
        <v>2673</v>
      </c>
      <c r="D254" s="446">
        <v>1.7081500000000001</v>
      </c>
      <c r="E254" s="454">
        <v>0</v>
      </c>
      <c r="F254" s="164">
        <v>0</v>
      </c>
      <c r="G254" s="453">
        <v>0</v>
      </c>
      <c r="H254" s="279">
        <v>833</v>
      </c>
      <c r="I254" s="15">
        <v>851</v>
      </c>
      <c r="J254" s="344">
        <v>0.97884841363102237</v>
      </c>
      <c r="K254" s="461">
        <v>0.97900403800253666</v>
      </c>
      <c r="L254" s="468">
        <v>0.67953475481569703</v>
      </c>
      <c r="M254" s="14">
        <f>Lisäosat[[#This Row],[HYTE-kerroin (sis. Kulttuurihyte)]]*Lisäosat[[#This Row],[Asukasmäärä 31.12.2021]]</f>
        <v>1816.3963996223581</v>
      </c>
      <c r="N254" s="461">
        <f>Lisäosat[[#This Row],[HYTE-kerroin (sis. Kulttuurihyte)]]/$N$7</f>
        <v>1.0193721349836631</v>
      </c>
      <c r="O254" s="472">
        <v>0</v>
      </c>
      <c r="P254" s="206">
        <v>838844.38301400025</v>
      </c>
      <c r="Q254" s="168">
        <v>0</v>
      </c>
      <c r="R254" s="168">
        <v>33548.373313705612</v>
      </c>
      <c r="S254" s="168">
        <v>51471.126630566054</v>
      </c>
      <c r="T254" s="168">
        <v>0</v>
      </c>
      <c r="U254" s="321">
        <f t="shared" si="4"/>
        <v>923863.88295827201</v>
      </c>
      <c r="V254" s="64"/>
      <c r="W254" s="64"/>
      <c r="X254" s="114"/>
      <c r="Y254" s="115"/>
      <c r="Z254" s="116"/>
    </row>
    <row r="255" spans="1:26" s="50" customFormat="1">
      <c r="A255" s="134">
        <v>790</v>
      </c>
      <c r="B255" s="130" t="s">
        <v>261</v>
      </c>
      <c r="C255" s="442">
        <v>23998</v>
      </c>
      <c r="D255" s="446">
        <v>0</v>
      </c>
      <c r="E255" s="454">
        <v>0</v>
      </c>
      <c r="F255" s="164">
        <v>0</v>
      </c>
      <c r="G255" s="453">
        <v>0</v>
      </c>
      <c r="H255" s="279">
        <v>7937</v>
      </c>
      <c r="I255" s="15">
        <v>9001</v>
      </c>
      <c r="J255" s="344">
        <v>0.88179091212087546</v>
      </c>
      <c r="K255" s="461">
        <v>0.88193110559168753</v>
      </c>
      <c r="L255" s="468">
        <v>0.66044532765109698</v>
      </c>
      <c r="M255" s="14">
        <f>Lisäosat[[#This Row],[HYTE-kerroin (sis. Kulttuurihyte)]]*Lisäosat[[#This Row],[Asukasmäärä 31.12.2021]]</f>
        <v>15849.366972971025</v>
      </c>
      <c r="N255" s="461">
        <f>Lisäosat[[#This Row],[HYTE-kerroin (sis. Kulttuurihyte)]]/$N$7</f>
        <v>0.99073602772573299</v>
      </c>
      <c r="O255" s="473">
        <v>0</v>
      </c>
      <c r="P255" s="206">
        <v>0</v>
      </c>
      <c r="Q255" s="168">
        <v>0</v>
      </c>
      <c r="R255" s="168">
        <v>271329.94985490304</v>
      </c>
      <c r="S255" s="168">
        <v>449122.65552261082</v>
      </c>
      <c r="T255" s="168">
        <v>0</v>
      </c>
      <c r="U255" s="321">
        <f t="shared" si="4"/>
        <v>720452.60537751392</v>
      </c>
      <c r="V255" s="49"/>
      <c r="W255" s="49"/>
      <c r="X255" s="115"/>
      <c r="Y255" s="115"/>
      <c r="Z255" s="116"/>
    </row>
    <row r="256" spans="1:26" s="50" customFormat="1">
      <c r="A256" s="134">
        <v>791</v>
      </c>
      <c r="B256" s="130" t="s">
        <v>262</v>
      </c>
      <c r="C256" s="442">
        <v>5131</v>
      </c>
      <c r="D256" s="446">
        <v>1.4546666666666668</v>
      </c>
      <c r="E256" s="454">
        <v>0</v>
      </c>
      <c r="F256" s="164">
        <v>0</v>
      </c>
      <c r="G256" s="453">
        <v>0</v>
      </c>
      <c r="H256" s="279">
        <v>1714</v>
      </c>
      <c r="I256" s="15">
        <v>1887</v>
      </c>
      <c r="J256" s="344">
        <v>0.90832008479067305</v>
      </c>
      <c r="K256" s="461">
        <v>0.90846449606044777</v>
      </c>
      <c r="L256" s="468">
        <v>0.53810231298096201</v>
      </c>
      <c r="M256" s="14">
        <f>Lisäosat[[#This Row],[HYTE-kerroin (sis. Kulttuurihyte)]]*Lisäosat[[#This Row],[Asukasmäärä 31.12.2021]]</f>
        <v>2761.0029679053159</v>
      </c>
      <c r="N256" s="461">
        <f>Lisäosat[[#This Row],[HYTE-kerroin (sis. Kulttuurihyte)]]/$N$7</f>
        <v>0.80720890246713206</v>
      </c>
      <c r="O256" s="473">
        <v>0</v>
      </c>
      <c r="P256" s="206">
        <v>685633.36408000009</v>
      </c>
      <c r="Q256" s="168">
        <v>0</v>
      </c>
      <c r="R256" s="168">
        <v>59758.26764144854</v>
      </c>
      <c r="S256" s="168">
        <v>78238.391915976768</v>
      </c>
      <c r="T256" s="168">
        <v>0</v>
      </c>
      <c r="U256" s="321">
        <f t="shared" si="4"/>
        <v>823630.02363742539</v>
      </c>
      <c r="V256" s="49"/>
      <c r="W256" s="49"/>
      <c r="X256" s="115"/>
      <c r="Y256" s="115"/>
      <c r="Z256" s="116"/>
    </row>
    <row r="257" spans="1:26" s="50" customFormat="1">
      <c r="A257" s="134">
        <v>831</v>
      </c>
      <c r="B257" s="130" t="s">
        <v>263</v>
      </c>
      <c r="C257" s="442">
        <v>4595</v>
      </c>
      <c r="D257" s="446">
        <v>0</v>
      </c>
      <c r="E257" s="454">
        <v>0</v>
      </c>
      <c r="F257" s="164">
        <v>0</v>
      </c>
      <c r="G257" s="453">
        <v>0</v>
      </c>
      <c r="H257" s="279">
        <v>782</v>
      </c>
      <c r="I257" s="15">
        <v>1877</v>
      </c>
      <c r="J257" s="344">
        <v>0.41662226957911563</v>
      </c>
      <c r="K257" s="461">
        <v>0.41668850718849337</v>
      </c>
      <c r="L257" s="468">
        <v>0.61093356221952699</v>
      </c>
      <c r="M257" s="14">
        <f>Lisäosat[[#This Row],[HYTE-kerroin (sis. Kulttuurihyte)]]*Lisäosat[[#This Row],[Asukasmäärä 31.12.2021]]</f>
        <v>2807.2397183987264</v>
      </c>
      <c r="N257" s="461">
        <f>Lisäosat[[#This Row],[HYTE-kerroin (sis. Kulttuurihyte)]]/$N$7</f>
        <v>0.91646327908835312</v>
      </c>
      <c r="O257" s="473">
        <v>0</v>
      </c>
      <c r="P257" s="206">
        <v>0</v>
      </c>
      <c r="Q257" s="168">
        <v>0</v>
      </c>
      <c r="R257" s="168">
        <v>24546.244912609051</v>
      </c>
      <c r="S257" s="168">
        <v>79548.600216393461</v>
      </c>
      <c r="T257" s="168">
        <v>0</v>
      </c>
      <c r="U257" s="321">
        <f t="shared" si="4"/>
        <v>104094.84512900251</v>
      </c>
      <c r="V257" s="49"/>
      <c r="W257" s="49"/>
      <c r="X257" s="115"/>
      <c r="Y257" s="115"/>
      <c r="Z257" s="116"/>
    </row>
    <row r="258" spans="1:26" s="50" customFormat="1">
      <c r="A258" s="134">
        <v>832</v>
      </c>
      <c r="B258" s="130" t="s">
        <v>264</v>
      </c>
      <c r="C258" s="442">
        <v>3913</v>
      </c>
      <c r="D258" s="446">
        <v>1.7243499999999998</v>
      </c>
      <c r="E258" s="454">
        <v>0</v>
      </c>
      <c r="F258" s="164">
        <v>0</v>
      </c>
      <c r="G258" s="453">
        <v>0</v>
      </c>
      <c r="H258" s="279">
        <v>1239</v>
      </c>
      <c r="I258" s="15">
        <v>1335</v>
      </c>
      <c r="J258" s="344">
        <v>0.92808988764044942</v>
      </c>
      <c r="K258" s="461">
        <v>0.92823744205588443</v>
      </c>
      <c r="L258" s="468">
        <v>0.47422495064595399</v>
      </c>
      <c r="M258" s="14">
        <f>Lisäosat[[#This Row],[HYTE-kerroin (sis. Kulttuurihyte)]]*Lisäosat[[#This Row],[Asukasmäärä 31.12.2021]]</f>
        <v>1855.6422318776179</v>
      </c>
      <c r="N258" s="461">
        <f>Lisäosat[[#This Row],[HYTE-kerroin (sis. Kulttuurihyte)]]/$N$7</f>
        <v>0.71138627859232739</v>
      </c>
      <c r="O258" s="473">
        <v>0</v>
      </c>
      <c r="P258" s="206">
        <v>1239628.9383659998</v>
      </c>
      <c r="Q258" s="168">
        <v>0</v>
      </c>
      <c r="R258" s="168">
        <v>46564.715680003144</v>
      </c>
      <c r="S258" s="168">
        <v>52583.233658609272</v>
      </c>
      <c r="T258" s="168">
        <v>0</v>
      </c>
      <c r="U258" s="321">
        <f t="shared" si="4"/>
        <v>1338776.8877046122</v>
      </c>
      <c r="V258" s="49"/>
      <c r="W258" s="49"/>
      <c r="X258" s="115"/>
      <c r="Y258" s="115"/>
      <c r="Z258" s="116"/>
    </row>
    <row r="259" spans="1:26" s="50" customFormat="1">
      <c r="A259" s="134">
        <v>833</v>
      </c>
      <c r="B259" s="130" t="s">
        <v>265</v>
      </c>
      <c r="C259" s="442">
        <v>1677</v>
      </c>
      <c r="D259" s="446">
        <v>0.48993333333333333</v>
      </c>
      <c r="E259" s="454">
        <v>0</v>
      </c>
      <c r="F259" s="164">
        <v>0</v>
      </c>
      <c r="G259" s="453">
        <v>0</v>
      </c>
      <c r="H259" s="279">
        <v>452</v>
      </c>
      <c r="I259" s="15">
        <v>627</v>
      </c>
      <c r="J259" s="344">
        <v>0.72089314194577347</v>
      </c>
      <c r="K259" s="461">
        <v>0.72100775473012491</v>
      </c>
      <c r="L259" s="468">
        <v>0.499872864525161</v>
      </c>
      <c r="M259" s="14">
        <f>Lisäosat[[#This Row],[HYTE-kerroin (sis. Kulttuurihyte)]]*Lisäosat[[#This Row],[Asukasmäärä 31.12.2021]]</f>
        <v>838.28679380869494</v>
      </c>
      <c r="N259" s="461">
        <f>Lisäosat[[#This Row],[HYTE-kerroin (sis. Kulttuurihyte)]]/$N$7</f>
        <v>0.74986079154938046</v>
      </c>
      <c r="O259" s="473">
        <v>0.30712412088105268</v>
      </c>
      <c r="P259" s="206">
        <v>50315.898568000004</v>
      </c>
      <c r="Q259" s="168">
        <v>0</v>
      </c>
      <c r="R259" s="168">
        <v>15501.046660028618</v>
      </c>
      <c r="S259" s="168">
        <v>23754.487580920795</v>
      </c>
      <c r="T259" s="168">
        <v>5160.7724501896037</v>
      </c>
      <c r="U259" s="321">
        <f t="shared" si="4"/>
        <v>94732.205259139009</v>
      </c>
      <c r="V259" s="49"/>
      <c r="W259" s="49"/>
      <c r="X259" s="115"/>
      <c r="Y259" s="115"/>
      <c r="Z259" s="116"/>
    </row>
    <row r="260" spans="1:26" s="50" customFormat="1">
      <c r="A260" s="134">
        <v>834</v>
      </c>
      <c r="B260" s="130" t="s">
        <v>266</v>
      </c>
      <c r="C260" s="442">
        <v>5967</v>
      </c>
      <c r="D260" s="446">
        <v>0</v>
      </c>
      <c r="E260" s="454">
        <v>0</v>
      </c>
      <c r="F260" s="164">
        <v>0</v>
      </c>
      <c r="G260" s="453">
        <v>0</v>
      </c>
      <c r="H260" s="279">
        <v>1558</v>
      </c>
      <c r="I260" s="15">
        <v>2466</v>
      </c>
      <c r="J260" s="344">
        <v>0.63179237631792373</v>
      </c>
      <c r="K260" s="461">
        <v>0.63189282322075646</v>
      </c>
      <c r="L260" s="468">
        <v>0.552015018018294</v>
      </c>
      <c r="M260" s="14">
        <f>Lisäosat[[#This Row],[HYTE-kerroin (sis. Kulttuurihyte)]]*Lisäosat[[#This Row],[Asukasmäärä 31.12.2021]]</f>
        <v>3293.8736125151604</v>
      </c>
      <c r="N260" s="461">
        <f>Lisäosat[[#This Row],[HYTE-kerroin (sis. Kulttuurihyte)]]/$N$7</f>
        <v>0.82807939325041746</v>
      </c>
      <c r="O260" s="473">
        <v>0</v>
      </c>
      <c r="P260" s="206">
        <v>0</v>
      </c>
      <c r="Q260" s="168">
        <v>0</v>
      </c>
      <c r="R260" s="168">
        <v>48337.867384348814</v>
      </c>
      <c r="S260" s="168">
        <v>93338.318579631799</v>
      </c>
      <c r="T260" s="168">
        <v>0</v>
      </c>
      <c r="U260" s="321">
        <f t="shared" si="4"/>
        <v>141676.18596398062</v>
      </c>
      <c r="V260" s="49"/>
      <c r="W260" s="49"/>
      <c r="X260" s="115"/>
      <c r="Y260" s="115"/>
      <c r="Z260" s="116"/>
    </row>
    <row r="261" spans="1:26" s="50" customFormat="1">
      <c r="A261" s="134">
        <v>837</v>
      </c>
      <c r="B261" s="130" t="s">
        <v>267</v>
      </c>
      <c r="C261" s="442">
        <v>244223</v>
      </c>
      <c r="D261" s="446">
        <v>0</v>
      </c>
      <c r="E261" s="454">
        <v>0</v>
      </c>
      <c r="F261" s="164">
        <v>19</v>
      </c>
      <c r="G261" s="453">
        <v>7.7797750416627425E-5</v>
      </c>
      <c r="H261" s="279">
        <v>124149</v>
      </c>
      <c r="I261" s="15">
        <v>103625</v>
      </c>
      <c r="J261" s="344">
        <v>1.1980603136308805</v>
      </c>
      <c r="K261" s="461">
        <v>1.1982507898892558</v>
      </c>
      <c r="L261" s="468">
        <v>0.74193555114536103</v>
      </c>
      <c r="M261" s="14">
        <f>Lisäosat[[#This Row],[HYTE-kerroin (sis. Kulttuurihyte)]]*Lisäosat[[#This Row],[Asukasmäärä 31.12.2021]]</f>
        <v>181197.72610737351</v>
      </c>
      <c r="N261" s="461">
        <f>Lisäosat[[#This Row],[HYTE-kerroin (sis. Kulttuurihyte)]]/$N$7</f>
        <v>1.1129797577409457</v>
      </c>
      <c r="O261" s="473">
        <v>1.2571758480655948</v>
      </c>
      <c r="P261" s="206">
        <v>0</v>
      </c>
      <c r="Q261" s="168">
        <v>0</v>
      </c>
      <c r="R261" s="168">
        <v>3751649.9620899661</v>
      </c>
      <c r="S261" s="168">
        <v>5134590.1740293484</v>
      </c>
      <c r="T261" s="168">
        <v>3076453.1965640802</v>
      </c>
      <c r="U261" s="321">
        <f t="shared" si="4"/>
        <v>11962693.332683394</v>
      </c>
      <c r="V261" s="49"/>
      <c r="W261" s="49"/>
      <c r="X261" s="115"/>
      <c r="Y261" s="115"/>
      <c r="Z261" s="116"/>
    </row>
    <row r="262" spans="1:26" s="50" customFormat="1">
      <c r="A262" s="134">
        <v>844</v>
      </c>
      <c r="B262" s="130" t="s">
        <v>268</v>
      </c>
      <c r="C262" s="442">
        <v>1479</v>
      </c>
      <c r="D262" s="446">
        <v>1.4789666666666665</v>
      </c>
      <c r="E262" s="454">
        <v>0</v>
      </c>
      <c r="F262" s="164">
        <v>0</v>
      </c>
      <c r="G262" s="453">
        <v>0</v>
      </c>
      <c r="H262" s="279">
        <v>396</v>
      </c>
      <c r="I262" s="15">
        <v>533</v>
      </c>
      <c r="J262" s="344">
        <v>0.74296435272045025</v>
      </c>
      <c r="K262" s="461">
        <v>0.7430824745448712</v>
      </c>
      <c r="L262" s="468">
        <v>0.51953833669973404</v>
      </c>
      <c r="M262" s="14">
        <f>Lisäosat[[#This Row],[HYTE-kerroin (sis. Kulttuurihyte)]]*Lisäosat[[#This Row],[Asukasmäärä 31.12.2021]]</f>
        <v>768.39719997890666</v>
      </c>
      <c r="N262" s="461">
        <f>Lisäosat[[#This Row],[HYTE-kerroin (sis. Kulttuurihyte)]]/$N$7</f>
        <v>0.77936102566395982</v>
      </c>
      <c r="O262" s="473">
        <v>0</v>
      </c>
      <c r="P262" s="206">
        <v>200933.80156199995</v>
      </c>
      <c r="Q262" s="168">
        <v>0</v>
      </c>
      <c r="R262" s="168">
        <v>14089.423321700904</v>
      </c>
      <c r="S262" s="168">
        <v>21774.029936917665</v>
      </c>
      <c r="T262" s="168">
        <v>0</v>
      </c>
      <c r="U262" s="321">
        <f t="shared" si="4"/>
        <v>236797.25482061855</v>
      </c>
      <c r="V262" s="49"/>
      <c r="W262" s="49"/>
      <c r="X262" s="115"/>
      <c r="Y262" s="115"/>
      <c r="Z262" s="116"/>
    </row>
    <row r="263" spans="1:26" s="50" customFormat="1">
      <c r="A263" s="134">
        <v>845</v>
      </c>
      <c r="B263" s="130" t="s">
        <v>269</v>
      </c>
      <c r="C263" s="442">
        <v>2882</v>
      </c>
      <c r="D263" s="446">
        <v>1.3779666666666666</v>
      </c>
      <c r="E263" s="454">
        <v>0</v>
      </c>
      <c r="F263" s="164">
        <v>2</v>
      </c>
      <c r="G263" s="453">
        <v>6.939625260235947E-4</v>
      </c>
      <c r="H263" s="279">
        <v>951</v>
      </c>
      <c r="I263" s="15">
        <v>1068</v>
      </c>
      <c r="J263" s="344">
        <v>0.8904494382022472</v>
      </c>
      <c r="K263" s="461">
        <v>0.89059100826790372</v>
      </c>
      <c r="L263" s="468">
        <v>0.512900688839244</v>
      </c>
      <c r="M263" s="14">
        <f>Lisäosat[[#This Row],[HYTE-kerroin (sis. Kulttuurihyte)]]*Lisäosat[[#This Row],[Asukasmäärä 31.12.2021]]</f>
        <v>1478.1797852347013</v>
      </c>
      <c r="N263" s="461">
        <f>Lisäosat[[#This Row],[HYTE-kerroin (sis. Kulttuurihyte)]]/$N$7</f>
        <v>0.76940387009116995</v>
      </c>
      <c r="O263" s="473">
        <v>0</v>
      </c>
      <c r="P263" s="206">
        <v>364803.61187600001</v>
      </c>
      <c r="Q263" s="168">
        <v>0</v>
      </c>
      <c r="R263" s="168">
        <v>32904.879724316226</v>
      </c>
      <c r="S263" s="168">
        <v>41887.100703555981</v>
      </c>
      <c r="T263" s="168">
        <v>0</v>
      </c>
      <c r="U263" s="321">
        <f t="shared" si="4"/>
        <v>439595.59230387222</v>
      </c>
      <c r="V263" s="49"/>
      <c r="W263" s="49"/>
      <c r="X263" s="115"/>
      <c r="Y263" s="115"/>
      <c r="Z263" s="116"/>
    </row>
    <row r="264" spans="1:26" s="50" customFormat="1">
      <c r="A264" s="134">
        <v>846</v>
      </c>
      <c r="B264" s="130" t="s">
        <v>270</v>
      </c>
      <c r="C264" s="442">
        <v>4952</v>
      </c>
      <c r="D264" s="446">
        <v>0.17711666666666667</v>
      </c>
      <c r="E264" s="454">
        <v>0</v>
      </c>
      <c r="F264" s="164">
        <v>0</v>
      </c>
      <c r="G264" s="453">
        <v>0</v>
      </c>
      <c r="H264" s="279">
        <v>1566</v>
      </c>
      <c r="I264" s="15">
        <v>1782</v>
      </c>
      <c r="J264" s="344">
        <v>0.87878787878787878</v>
      </c>
      <c r="K264" s="461">
        <v>0.87892759481482052</v>
      </c>
      <c r="L264" s="468">
        <v>0.62391871362549201</v>
      </c>
      <c r="M264" s="14">
        <f>Lisäosat[[#This Row],[HYTE-kerroin (sis. Kulttuurihyte)]]*Lisäosat[[#This Row],[Asukasmäärä 31.12.2021]]</f>
        <v>3089.6454698734365</v>
      </c>
      <c r="N264" s="461">
        <f>Lisäosat[[#This Row],[HYTE-kerroin (sis. Kulttuurihyte)]]/$N$7</f>
        <v>0.93594234387198549</v>
      </c>
      <c r="O264" s="473">
        <v>0</v>
      </c>
      <c r="P264" s="206">
        <v>53712.485349333336</v>
      </c>
      <c r="Q264" s="168">
        <v>0</v>
      </c>
      <c r="R264" s="168">
        <v>55798.401942884746</v>
      </c>
      <c r="S264" s="168">
        <v>87551.116736673415</v>
      </c>
      <c r="T264" s="168">
        <v>0</v>
      </c>
      <c r="U264" s="321">
        <f t="shared" si="4"/>
        <v>197062.0040288915</v>
      </c>
      <c r="V264" s="49"/>
      <c r="W264" s="49"/>
      <c r="X264" s="115"/>
      <c r="Y264" s="115"/>
      <c r="Z264" s="116"/>
    </row>
    <row r="265" spans="1:26" s="50" customFormat="1">
      <c r="A265" s="134">
        <v>848</v>
      </c>
      <c r="B265" s="130" t="s">
        <v>271</v>
      </c>
      <c r="C265" s="442">
        <v>4241</v>
      </c>
      <c r="D265" s="446">
        <v>0.92721666666666658</v>
      </c>
      <c r="E265" s="454">
        <v>0</v>
      </c>
      <c r="F265" s="164">
        <v>1</v>
      </c>
      <c r="G265" s="453">
        <v>2.3579344494223061E-4</v>
      </c>
      <c r="H265" s="279">
        <v>1241</v>
      </c>
      <c r="I265" s="15">
        <v>1415</v>
      </c>
      <c r="J265" s="344">
        <v>0.87703180212014131</v>
      </c>
      <c r="K265" s="461">
        <v>0.87717123895336524</v>
      </c>
      <c r="L265" s="468">
        <v>0.50108934585494103</v>
      </c>
      <c r="M265" s="14">
        <f>Lisäosat[[#This Row],[HYTE-kerroin (sis. Kulttuurihyte)]]*Lisäosat[[#This Row],[Asukasmäärä 31.12.2021]]</f>
        <v>2125.1199157708047</v>
      </c>
      <c r="N265" s="461">
        <f>Lisäosat[[#This Row],[HYTE-kerroin (sis. Kulttuurihyte)]]/$N$7</f>
        <v>0.75168563886074713</v>
      </c>
      <c r="O265" s="473">
        <v>0</v>
      </c>
      <c r="P265" s="206">
        <v>240815.63709533331</v>
      </c>
      <c r="Q265" s="168">
        <v>0</v>
      </c>
      <c r="R265" s="168">
        <v>47691.466936823672</v>
      </c>
      <c r="S265" s="168">
        <v>60219.408226375221</v>
      </c>
      <c r="T265" s="168">
        <v>0</v>
      </c>
      <c r="U265" s="321">
        <f t="shared" ref="U265:U300" si="5">SUM(P265:T265)</f>
        <v>348726.51225853222</v>
      </c>
      <c r="V265" s="49"/>
      <c r="W265" s="49"/>
      <c r="X265" s="115"/>
      <c r="Y265" s="115"/>
      <c r="Z265" s="116"/>
    </row>
    <row r="266" spans="1:26" s="50" customFormat="1">
      <c r="A266" s="134">
        <v>849</v>
      </c>
      <c r="B266" s="130" t="s">
        <v>272</v>
      </c>
      <c r="C266" s="442">
        <v>2938</v>
      </c>
      <c r="D266" s="446">
        <v>0.86536666666666673</v>
      </c>
      <c r="E266" s="454">
        <v>0</v>
      </c>
      <c r="F266" s="164">
        <v>0</v>
      </c>
      <c r="G266" s="453">
        <v>0</v>
      </c>
      <c r="H266" s="279">
        <v>1058</v>
      </c>
      <c r="I266" s="15">
        <v>1069</v>
      </c>
      <c r="J266" s="344">
        <v>0.9897100093545369</v>
      </c>
      <c r="K266" s="461">
        <v>0.98986736058077618</v>
      </c>
      <c r="L266" s="468">
        <v>0.59404916959974996</v>
      </c>
      <c r="M266" s="14">
        <f>Lisäosat[[#This Row],[HYTE-kerroin (sis. Kulttuurihyte)]]*Lisäosat[[#This Row],[Asukasmäärä 31.12.2021]]</f>
        <v>1745.3164602840654</v>
      </c>
      <c r="N266" s="461">
        <f>Lisäosat[[#This Row],[HYTE-kerroin (sis. Kulttuurihyte)]]/$N$7</f>
        <v>0.89113495080087268</v>
      </c>
      <c r="O266" s="473">
        <v>0</v>
      </c>
      <c r="P266" s="206">
        <v>155699.4706106667</v>
      </c>
      <c r="Q266" s="168">
        <v>0</v>
      </c>
      <c r="R266" s="168">
        <v>37283.512515052629</v>
      </c>
      <c r="S266" s="168">
        <v>49456.938230206491</v>
      </c>
      <c r="T266" s="168">
        <v>0</v>
      </c>
      <c r="U266" s="321">
        <f t="shared" si="5"/>
        <v>242439.92135592582</v>
      </c>
      <c r="V266" s="49"/>
      <c r="W266" s="49"/>
      <c r="X266" s="115"/>
      <c r="Y266" s="115"/>
      <c r="Z266" s="116"/>
    </row>
    <row r="267" spans="1:26" s="50" customFormat="1">
      <c r="A267" s="134">
        <v>850</v>
      </c>
      <c r="B267" s="130" t="s">
        <v>273</v>
      </c>
      <c r="C267" s="442">
        <v>2387</v>
      </c>
      <c r="D267" s="446">
        <v>0.21193333333333333</v>
      </c>
      <c r="E267" s="454">
        <v>0</v>
      </c>
      <c r="F267" s="164">
        <v>0</v>
      </c>
      <c r="G267" s="453">
        <v>0</v>
      </c>
      <c r="H267" s="279">
        <v>528</v>
      </c>
      <c r="I267" s="15">
        <v>880</v>
      </c>
      <c r="J267" s="344">
        <v>0.6</v>
      </c>
      <c r="K267" s="461">
        <v>0.60009539232184295</v>
      </c>
      <c r="L267" s="468">
        <v>0.48564849383689901</v>
      </c>
      <c r="M267" s="14">
        <f>Lisäosat[[#This Row],[HYTE-kerroin (sis. Kulttuurihyte)]]*Lisäosat[[#This Row],[Asukasmäärä 31.12.2021]]</f>
        <v>1159.2429547886779</v>
      </c>
      <c r="N267" s="461">
        <f>Lisäosat[[#This Row],[HYTE-kerroin (sis. Kulttuurihyte)]]/$N$7</f>
        <v>0.72852277018323952</v>
      </c>
      <c r="O267" s="473">
        <v>0</v>
      </c>
      <c r="P267" s="206">
        <v>30980.389234666665</v>
      </c>
      <c r="Q267" s="168">
        <v>0</v>
      </c>
      <c r="R267" s="168">
        <v>18363.723132874104</v>
      </c>
      <c r="S267" s="168">
        <v>32849.404972353448</v>
      </c>
      <c r="T267" s="168">
        <v>0</v>
      </c>
      <c r="U267" s="321">
        <f t="shared" si="5"/>
        <v>82193.517339894228</v>
      </c>
      <c r="V267" s="49"/>
      <c r="W267" s="49"/>
      <c r="X267" s="115"/>
      <c r="Y267" s="115"/>
      <c r="Z267" s="116"/>
    </row>
    <row r="268" spans="1:26" s="50" customFormat="1">
      <c r="A268" s="134">
        <v>851</v>
      </c>
      <c r="B268" s="130" t="s">
        <v>274</v>
      </c>
      <c r="C268" s="442">
        <v>21333</v>
      </c>
      <c r="D268" s="446">
        <v>0.14405000000000001</v>
      </c>
      <c r="E268" s="454">
        <v>0</v>
      </c>
      <c r="F268" s="164">
        <v>12</v>
      </c>
      <c r="G268" s="453">
        <v>5.6250878919983122E-4</v>
      </c>
      <c r="H268" s="279">
        <v>8579</v>
      </c>
      <c r="I268" s="15">
        <v>8484</v>
      </c>
      <c r="J268" s="344">
        <v>1.0111975483262612</v>
      </c>
      <c r="K268" s="461">
        <v>1.0113583157962225</v>
      </c>
      <c r="L268" s="468">
        <v>0.58638740204092299</v>
      </c>
      <c r="M268" s="14">
        <f>Lisäosat[[#This Row],[HYTE-kerroin (sis. Kulttuurihyte)]]*Lisäosat[[#This Row],[Asukasmäärä 31.12.2021]]</f>
        <v>12509.40244773901</v>
      </c>
      <c r="N268" s="461">
        <f>Lisäosat[[#This Row],[HYTE-kerroin (sis. Kulttuurihyte)]]/$N$7</f>
        <v>0.87964151018015224</v>
      </c>
      <c r="O268" s="473">
        <v>0</v>
      </c>
      <c r="P268" s="206">
        <v>188191.66212600004</v>
      </c>
      <c r="Q268" s="168">
        <v>0</v>
      </c>
      <c r="R268" s="168">
        <v>276595.43511029205</v>
      </c>
      <c r="S268" s="168">
        <v>354478.26123975654</v>
      </c>
      <c r="T268" s="168">
        <v>0</v>
      </c>
      <c r="U268" s="321">
        <f t="shared" si="5"/>
        <v>819265.35847604857</v>
      </c>
      <c r="V268" s="49"/>
      <c r="W268" s="49"/>
      <c r="X268" s="115"/>
      <c r="Y268" s="115"/>
      <c r="Z268" s="116"/>
    </row>
    <row r="269" spans="1:26" s="50" customFormat="1">
      <c r="A269" s="134">
        <v>853</v>
      </c>
      <c r="B269" s="130" t="s">
        <v>275</v>
      </c>
      <c r="C269" s="442">
        <v>195137</v>
      </c>
      <c r="D269" s="446">
        <v>0</v>
      </c>
      <c r="E269" s="454">
        <v>0</v>
      </c>
      <c r="F269" s="164">
        <v>13</v>
      </c>
      <c r="G269" s="453">
        <v>6.6619861943147628E-5</v>
      </c>
      <c r="H269" s="279">
        <v>98911</v>
      </c>
      <c r="I269" s="15">
        <v>80746</v>
      </c>
      <c r="J269" s="344">
        <v>1.2249647041339509</v>
      </c>
      <c r="K269" s="461">
        <v>1.2251594578461227</v>
      </c>
      <c r="L269" s="468">
        <v>0.66758632501069004</v>
      </c>
      <c r="M269" s="14">
        <f>Lisäosat[[#This Row],[HYTE-kerroin (sis. Kulttuurihyte)]]*Lisäosat[[#This Row],[Asukasmäärä 31.12.2021]]</f>
        <v>130270.79270361102</v>
      </c>
      <c r="N269" s="461">
        <f>Lisäosat[[#This Row],[HYTE-kerroin (sis. Kulttuurihyte)]]/$N$7</f>
        <v>1.0014482594000871</v>
      </c>
      <c r="O269" s="473">
        <v>0.65892412014851109</v>
      </c>
      <c r="P269" s="206">
        <v>0</v>
      </c>
      <c r="Q269" s="168">
        <v>0</v>
      </c>
      <c r="R269" s="168">
        <v>3064927.9252317157</v>
      </c>
      <c r="S269" s="168">
        <v>3691476.41390714</v>
      </c>
      <c r="T269" s="168">
        <v>1288376.3698548684</v>
      </c>
      <c r="U269" s="321">
        <f t="shared" si="5"/>
        <v>8044780.7089937245</v>
      </c>
      <c r="V269" s="49"/>
      <c r="W269" s="49"/>
      <c r="X269" s="115"/>
      <c r="Y269" s="115"/>
      <c r="Z269" s="116"/>
    </row>
    <row r="270" spans="1:26" s="50" customFormat="1">
      <c r="A270" s="134">
        <v>854</v>
      </c>
      <c r="B270" s="130" t="s">
        <v>276</v>
      </c>
      <c r="C270" s="442">
        <v>3296</v>
      </c>
      <c r="D270" s="446">
        <v>1.7608999999999999</v>
      </c>
      <c r="E270" s="454">
        <v>0</v>
      </c>
      <c r="F270" s="164">
        <v>1</v>
      </c>
      <c r="G270" s="453">
        <v>3.0339805825242716E-4</v>
      </c>
      <c r="H270" s="279">
        <v>1028</v>
      </c>
      <c r="I270" s="15">
        <v>1047</v>
      </c>
      <c r="J270" s="344">
        <v>0.98185291308500477</v>
      </c>
      <c r="K270" s="461">
        <v>0.98200901513348393</v>
      </c>
      <c r="L270" s="468">
        <v>0.58191365771922199</v>
      </c>
      <c r="M270" s="14">
        <f>Lisäosat[[#This Row],[HYTE-kerroin (sis. Kulttuurihyte)]]*Lisäosat[[#This Row],[Asukasmäärä 31.12.2021]]</f>
        <v>1917.9874158425557</v>
      </c>
      <c r="N270" s="461">
        <f>Lisäosat[[#This Row],[HYTE-kerroin (sis. Kulttuurihyte)]]/$N$7</f>
        <v>0.87293043283162097</v>
      </c>
      <c r="O270" s="473">
        <v>0</v>
      </c>
      <c r="P270" s="206">
        <v>1066297.3582079997</v>
      </c>
      <c r="Q270" s="168">
        <v>0</v>
      </c>
      <c r="R270" s="168">
        <v>41494.515971941124</v>
      </c>
      <c r="S270" s="168">
        <v>54349.905767920005</v>
      </c>
      <c r="T270" s="168">
        <v>0</v>
      </c>
      <c r="U270" s="321">
        <f t="shared" si="5"/>
        <v>1162141.7799478609</v>
      </c>
      <c r="V270" s="49"/>
      <c r="W270" s="49"/>
      <c r="X270" s="115"/>
      <c r="Y270" s="115"/>
      <c r="Z270" s="116"/>
    </row>
    <row r="271" spans="1:26" s="50" customFormat="1">
      <c r="A271" s="134">
        <v>857</v>
      </c>
      <c r="B271" s="130" t="s">
        <v>277</v>
      </c>
      <c r="C271" s="442">
        <v>2420</v>
      </c>
      <c r="D271" s="446">
        <v>1.1848333333333332</v>
      </c>
      <c r="E271" s="454">
        <v>0</v>
      </c>
      <c r="F271" s="164">
        <v>1</v>
      </c>
      <c r="G271" s="453">
        <v>4.1322314049586776E-4</v>
      </c>
      <c r="H271" s="279">
        <v>617</v>
      </c>
      <c r="I271" s="15">
        <v>754</v>
      </c>
      <c r="J271" s="344">
        <v>0.8183023872679045</v>
      </c>
      <c r="K271" s="461">
        <v>0.81843248687572301</v>
      </c>
      <c r="L271" s="468">
        <v>0.44212972225331498</v>
      </c>
      <c r="M271" s="14">
        <f>Lisäosat[[#This Row],[HYTE-kerroin (sis. Kulttuurihyte)]]*Lisäosat[[#This Row],[Asukasmäärä 31.12.2021]]</f>
        <v>1069.9539278530222</v>
      </c>
      <c r="N271" s="461">
        <f>Lisäosat[[#This Row],[HYTE-kerroin (sis. Kulttuurihyte)]]/$N$7</f>
        <v>0.66324012969039792</v>
      </c>
      <c r="O271" s="473">
        <v>0</v>
      </c>
      <c r="P271" s="206">
        <v>263389.87179999996</v>
      </c>
      <c r="Q271" s="168">
        <v>0</v>
      </c>
      <c r="R271" s="168">
        <v>25391.376845827181</v>
      </c>
      <c r="S271" s="168">
        <v>30319.226640640914</v>
      </c>
      <c r="T271" s="168">
        <v>0</v>
      </c>
      <c r="U271" s="321">
        <f t="shared" si="5"/>
        <v>319100.47528646811</v>
      </c>
      <c r="V271" s="49"/>
      <c r="W271" s="49"/>
      <c r="X271" s="115"/>
      <c r="Y271" s="115"/>
      <c r="Z271" s="116"/>
    </row>
    <row r="272" spans="1:26" s="50" customFormat="1">
      <c r="A272" s="134">
        <v>858</v>
      </c>
      <c r="B272" s="130" t="s">
        <v>278</v>
      </c>
      <c r="C272" s="442">
        <v>39718</v>
      </c>
      <c r="D272" s="446">
        <v>0</v>
      </c>
      <c r="E272" s="454">
        <v>0</v>
      </c>
      <c r="F272" s="164">
        <v>3</v>
      </c>
      <c r="G272" s="453">
        <v>7.5532504154287729E-5</v>
      </c>
      <c r="H272" s="279">
        <v>14082</v>
      </c>
      <c r="I272" s="15">
        <v>17699</v>
      </c>
      <c r="J272" s="344">
        <v>0.79563817164811568</v>
      </c>
      <c r="K272" s="461">
        <v>0.79576466793568301</v>
      </c>
      <c r="L272" s="468">
        <v>0.71708969168521797</v>
      </c>
      <c r="M272" s="14">
        <f>Lisäosat[[#This Row],[HYTE-kerroin (sis. Kulttuurihyte)]]*Lisäosat[[#This Row],[Asukasmäärä 31.12.2021]]</f>
        <v>28481.368374353486</v>
      </c>
      <c r="N272" s="461">
        <f>Lisäosat[[#This Row],[HYTE-kerroin (sis. Kulttuurihyte)]]/$N$7</f>
        <v>1.0757084090366997</v>
      </c>
      <c r="O272" s="473">
        <v>0.90647711993095592</v>
      </c>
      <c r="P272" s="206">
        <v>0</v>
      </c>
      <c r="Q272" s="168">
        <v>0</v>
      </c>
      <c r="R272" s="168">
        <v>405191.24145931046</v>
      </c>
      <c r="S272" s="168">
        <v>807074.99668735999</v>
      </c>
      <c r="T272" s="168">
        <v>360754.65165916545</v>
      </c>
      <c r="U272" s="321">
        <f t="shared" si="5"/>
        <v>1573020.8898058359</v>
      </c>
      <c r="V272" s="49"/>
      <c r="W272" s="49"/>
      <c r="X272" s="115"/>
      <c r="Y272" s="115"/>
      <c r="Z272" s="116"/>
    </row>
    <row r="273" spans="1:26" s="50" customFormat="1">
      <c r="A273" s="134">
        <v>859</v>
      </c>
      <c r="B273" s="130" t="s">
        <v>279</v>
      </c>
      <c r="C273" s="442">
        <v>6593</v>
      </c>
      <c r="D273" s="446">
        <v>0</v>
      </c>
      <c r="E273" s="454">
        <v>0</v>
      </c>
      <c r="F273" s="164">
        <v>0</v>
      </c>
      <c r="G273" s="453">
        <v>0</v>
      </c>
      <c r="H273" s="279">
        <v>1381</v>
      </c>
      <c r="I273" s="15">
        <v>2536</v>
      </c>
      <c r="J273" s="344">
        <v>0.54455835962145105</v>
      </c>
      <c r="K273" s="461">
        <v>0.54464493743195652</v>
      </c>
      <c r="L273" s="468">
        <v>0.65887245190294197</v>
      </c>
      <c r="M273" s="14">
        <f>Lisäosat[[#This Row],[HYTE-kerroin (sis. Kulttuurihyte)]]*Lisäosat[[#This Row],[Asukasmäärä 31.12.2021]]</f>
        <v>4343.9460753960966</v>
      </c>
      <c r="N273" s="461">
        <f>Lisäosat[[#This Row],[HYTE-kerroin (sis. Kulttuurihyte)]]/$N$7</f>
        <v>0.98837655207257724</v>
      </c>
      <c r="O273" s="473">
        <v>0</v>
      </c>
      <c r="P273" s="206">
        <v>0</v>
      </c>
      <c r="Q273" s="168">
        <v>0</v>
      </c>
      <c r="R273" s="168">
        <v>46034.621009307557</v>
      </c>
      <c r="S273" s="168">
        <v>123094.16522161594</v>
      </c>
      <c r="T273" s="168">
        <v>0</v>
      </c>
      <c r="U273" s="321">
        <f t="shared" si="5"/>
        <v>169128.78623092349</v>
      </c>
      <c r="V273" s="49"/>
      <c r="W273" s="49"/>
      <c r="X273" s="115"/>
      <c r="Y273" s="115"/>
      <c r="Z273" s="116"/>
    </row>
    <row r="274" spans="1:26" s="50" customFormat="1">
      <c r="A274" s="134">
        <v>886</v>
      </c>
      <c r="B274" s="130" t="s">
        <v>280</v>
      </c>
      <c r="C274" s="442">
        <v>12669</v>
      </c>
      <c r="D274" s="446">
        <v>0</v>
      </c>
      <c r="E274" s="454">
        <v>0</v>
      </c>
      <c r="F274" s="164">
        <v>1</v>
      </c>
      <c r="G274" s="453">
        <v>7.8932828163233082E-5</v>
      </c>
      <c r="H274" s="279">
        <v>3664</v>
      </c>
      <c r="I274" s="15">
        <v>4976</v>
      </c>
      <c r="J274" s="344">
        <v>0.7363344051446945</v>
      </c>
      <c r="K274" s="461">
        <v>0.73645147289229385</v>
      </c>
      <c r="L274" s="468">
        <v>0.60653952763219998</v>
      </c>
      <c r="M274" s="14">
        <f>Lisäosat[[#This Row],[HYTE-kerroin (sis. Kulttuurihyte)]]*Lisäosat[[#This Row],[Asukasmäärä 31.12.2021]]</f>
        <v>7684.2492755723415</v>
      </c>
      <c r="N274" s="461">
        <f>Lisäosat[[#This Row],[HYTE-kerroin (sis. Kulttuurihyte)]]/$N$7</f>
        <v>0.90987177455273827</v>
      </c>
      <c r="O274" s="473">
        <v>0</v>
      </c>
      <c r="P274" s="206">
        <v>0</v>
      </c>
      <c r="Q274" s="168">
        <v>0</v>
      </c>
      <c r="R274" s="168">
        <v>119611.92956312909</v>
      </c>
      <c r="S274" s="168">
        <v>217748.15651806525</v>
      </c>
      <c r="T274" s="168">
        <v>0</v>
      </c>
      <c r="U274" s="321">
        <f t="shared" si="5"/>
        <v>337360.08608119434</v>
      </c>
      <c r="V274" s="49"/>
      <c r="W274" s="49"/>
      <c r="X274" s="115"/>
      <c r="Y274" s="115"/>
      <c r="Z274" s="116"/>
    </row>
    <row r="275" spans="1:26" s="50" customFormat="1">
      <c r="A275" s="134">
        <v>887</v>
      </c>
      <c r="B275" s="130" t="s">
        <v>281</v>
      </c>
      <c r="C275" s="442">
        <v>4669</v>
      </c>
      <c r="D275" s="446">
        <v>0</v>
      </c>
      <c r="E275" s="454">
        <v>0</v>
      </c>
      <c r="F275" s="164">
        <v>0</v>
      </c>
      <c r="G275" s="453">
        <v>0</v>
      </c>
      <c r="H275" s="279">
        <v>1327</v>
      </c>
      <c r="I275" s="15">
        <v>1661</v>
      </c>
      <c r="J275" s="344">
        <v>0.79891631547260689</v>
      </c>
      <c r="K275" s="461">
        <v>0.79904333294309215</v>
      </c>
      <c r="L275" s="468">
        <v>0.53149146659830904</v>
      </c>
      <c r="M275" s="14">
        <f>Lisäosat[[#This Row],[HYTE-kerroin (sis. Kulttuurihyte)]]*Lisäosat[[#This Row],[Asukasmäärä 31.12.2021]]</f>
        <v>2481.5336575475048</v>
      </c>
      <c r="N275" s="461">
        <f>Lisäosat[[#This Row],[HYTE-kerroin (sis. Kulttuurihyte)]]/$N$7</f>
        <v>0.79729195187207136</v>
      </c>
      <c r="O275" s="473">
        <v>0</v>
      </c>
      <c r="P275" s="206">
        <v>0</v>
      </c>
      <c r="Q275" s="168">
        <v>0</v>
      </c>
      <c r="R275" s="168">
        <v>47828.001181774831</v>
      </c>
      <c r="S275" s="168">
        <v>70319.085168961348</v>
      </c>
      <c r="T275" s="168">
        <v>0</v>
      </c>
      <c r="U275" s="321">
        <f t="shared" si="5"/>
        <v>118147.08635073618</v>
      </c>
      <c r="V275" s="49"/>
      <c r="W275" s="49"/>
      <c r="X275" s="115"/>
      <c r="Y275" s="115"/>
      <c r="Z275" s="116"/>
    </row>
    <row r="276" spans="1:26" s="50" customFormat="1">
      <c r="A276" s="134">
        <v>889</v>
      </c>
      <c r="B276" s="130" t="s">
        <v>282</v>
      </c>
      <c r="C276" s="442">
        <v>2568</v>
      </c>
      <c r="D276" s="446">
        <v>1.3616333333333333</v>
      </c>
      <c r="E276" s="454">
        <v>0</v>
      </c>
      <c r="F276" s="164">
        <v>0</v>
      </c>
      <c r="G276" s="453">
        <v>0</v>
      </c>
      <c r="H276" s="279">
        <v>780</v>
      </c>
      <c r="I276" s="15">
        <v>880</v>
      </c>
      <c r="J276" s="344">
        <v>0.88636363636363635</v>
      </c>
      <c r="K276" s="461">
        <v>0.88650455683908624</v>
      </c>
      <c r="L276" s="468">
        <v>0.61922417083498105</v>
      </c>
      <c r="M276" s="14">
        <f>Lisäosat[[#This Row],[HYTE-kerroin (sis. Kulttuurihyte)]]*Lisäosat[[#This Row],[Asukasmäärä 31.12.2021]]</f>
        <v>1590.1676707042313</v>
      </c>
      <c r="N276" s="461">
        <f>Lisäosat[[#This Row],[HYTE-kerroin (sis. Kulttuurihyte)]]/$N$7</f>
        <v>0.92890004607452659</v>
      </c>
      <c r="O276" s="473">
        <v>0</v>
      </c>
      <c r="P276" s="206">
        <v>321204.51038400002</v>
      </c>
      <c r="Q276" s="168">
        <v>0</v>
      </c>
      <c r="R276" s="168">
        <v>29185.290259162757</v>
      </c>
      <c r="S276" s="168">
        <v>45060.495363053175</v>
      </c>
      <c r="T276" s="168">
        <v>0</v>
      </c>
      <c r="U276" s="321">
        <f t="shared" si="5"/>
        <v>395450.29600621597</v>
      </c>
      <c r="V276" s="49"/>
      <c r="W276" s="49"/>
      <c r="X276" s="115"/>
      <c r="Y276" s="115"/>
      <c r="Z276" s="116"/>
    </row>
    <row r="277" spans="1:26" s="50" customFormat="1">
      <c r="A277" s="134">
        <v>890</v>
      </c>
      <c r="B277" s="130" t="s">
        <v>283</v>
      </c>
      <c r="C277" s="442">
        <v>1176</v>
      </c>
      <c r="D277" s="446">
        <v>1.9536666666666667</v>
      </c>
      <c r="E277" s="454">
        <v>1</v>
      </c>
      <c r="F277" s="164">
        <v>504</v>
      </c>
      <c r="G277" s="453">
        <v>0.42857142857142855</v>
      </c>
      <c r="H277" s="279">
        <v>454</v>
      </c>
      <c r="I277" s="15">
        <v>486</v>
      </c>
      <c r="J277" s="344">
        <v>0.93415637860082301</v>
      </c>
      <c r="K277" s="461">
        <v>0.93430489751068824</v>
      </c>
      <c r="L277" s="468">
        <v>0.54240378427357405</v>
      </c>
      <c r="M277" s="14">
        <f>Lisäosat[[#This Row],[HYTE-kerroin (sis. Kulttuurihyte)]]*Lisäosat[[#This Row],[Asukasmäärä 31.12.2021]]</f>
        <v>637.86685030572312</v>
      </c>
      <c r="N277" s="461">
        <f>Lisäosat[[#This Row],[HYTE-kerroin (sis. Kulttuurihyte)]]/$N$7</f>
        <v>0.81366155252520034</v>
      </c>
      <c r="O277" s="473">
        <v>0</v>
      </c>
      <c r="P277" s="206">
        <v>422098.90464000008</v>
      </c>
      <c r="Q277" s="168">
        <v>451296.72</v>
      </c>
      <c r="R277" s="168">
        <v>14085.879612438341</v>
      </c>
      <c r="S277" s="168">
        <v>18075.198471188418</v>
      </c>
      <c r="T277" s="168">
        <v>0</v>
      </c>
      <c r="U277" s="321">
        <f t="shared" si="5"/>
        <v>905556.70272362686</v>
      </c>
      <c r="V277" s="49"/>
      <c r="W277" s="49"/>
      <c r="X277" s="115"/>
      <c r="Y277" s="115"/>
      <c r="Z277" s="116"/>
    </row>
    <row r="278" spans="1:26" s="50" customFormat="1">
      <c r="A278" s="134">
        <v>892</v>
      </c>
      <c r="B278" s="130" t="s">
        <v>284</v>
      </c>
      <c r="C278" s="442">
        <v>3634</v>
      </c>
      <c r="D278" s="446">
        <v>0</v>
      </c>
      <c r="E278" s="454">
        <v>0</v>
      </c>
      <c r="F278" s="164">
        <v>0</v>
      </c>
      <c r="G278" s="453">
        <v>0</v>
      </c>
      <c r="H278" s="279">
        <v>802</v>
      </c>
      <c r="I278" s="15">
        <v>1347</v>
      </c>
      <c r="J278" s="344">
        <v>0.59539717891610988</v>
      </c>
      <c r="K278" s="461">
        <v>0.59549183944830253</v>
      </c>
      <c r="L278" s="468">
        <v>0.69472970433567405</v>
      </c>
      <c r="M278" s="14">
        <f>Lisäosat[[#This Row],[HYTE-kerroin (sis. Kulttuurihyte)]]*Lisäosat[[#This Row],[Asukasmäärä 31.12.2021]]</f>
        <v>2524.6477455558393</v>
      </c>
      <c r="N278" s="461">
        <f>Lisäosat[[#This Row],[HYTE-kerroin (sis. Kulttuurihyte)]]/$N$7</f>
        <v>1.0421661245822509</v>
      </c>
      <c r="O278" s="473">
        <v>0</v>
      </c>
      <c r="P278" s="206">
        <v>0</v>
      </c>
      <c r="Q278" s="168">
        <v>0</v>
      </c>
      <c r="R278" s="168">
        <v>27742.702357196784</v>
      </c>
      <c r="S278" s="168">
        <v>71540.806751265583</v>
      </c>
      <c r="T278" s="168">
        <v>0</v>
      </c>
      <c r="U278" s="321">
        <f t="shared" si="5"/>
        <v>99283.509108462371</v>
      </c>
      <c r="V278" s="49"/>
      <c r="W278" s="49"/>
      <c r="X278" s="115"/>
      <c r="Y278" s="115"/>
      <c r="Z278" s="116"/>
    </row>
    <row r="279" spans="1:26" s="50" customFormat="1">
      <c r="A279" s="134">
        <v>893</v>
      </c>
      <c r="B279" s="130" t="s">
        <v>285</v>
      </c>
      <c r="C279" s="442">
        <v>7497</v>
      </c>
      <c r="D279" s="446">
        <v>1.1783333333333333E-2</v>
      </c>
      <c r="E279" s="454">
        <v>0</v>
      </c>
      <c r="F279" s="164">
        <v>0</v>
      </c>
      <c r="G279" s="453">
        <v>0</v>
      </c>
      <c r="H279" s="279">
        <v>3190</v>
      </c>
      <c r="I279" s="15">
        <v>3189</v>
      </c>
      <c r="J279" s="344">
        <v>1.0003135779241141</v>
      </c>
      <c r="K279" s="461">
        <v>1.0004726149820629</v>
      </c>
      <c r="L279" s="468">
        <v>0.53617925390783305</v>
      </c>
      <c r="M279" s="14">
        <f>Lisäosat[[#This Row],[HYTE-kerroin (sis. Kulttuurihyte)]]*Lisäosat[[#This Row],[Asukasmäärä 31.12.2021]]</f>
        <v>4019.7358665470242</v>
      </c>
      <c r="N279" s="461">
        <f>Lisäosat[[#This Row],[HYTE-kerroin (sis. Kulttuurihyte)]]/$N$7</f>
        <v>0.80432411575212903</v>
      </c>
      <c r="O279" s="473">
        <v>0.18745428772826886</v>
      </c>
      <c r="P279" s="206">
        <v>5409.9201659999999</v>
      </c>
      <c r="Q279" s="168">
        <v>0</v>
      </c>
      <c r="R279" s="168">
        <v>96156.963753753138</v>
      </c>
      <c r="S279" s="168">
        <v>113907.03805154322</v>
      </c>
      <c r="T279" s="168">
        <v>14081.554846890293</v>
      </c>
      <c r="U279" s="321">
        <f t="shared" si="5"/>
        <v>229555.47681818667</v>
      </c>
      <c r="V279" s="49"/>
      <c r="W279" s="49"/>
      <c r="X279" s="115"/>
      <c r="Y279" s="115"/>
      <c r="Z279" s="116"/>
    </row>
    <row r="280" spans="1:26" s="50" customFormat="1">
      <c r="A280" s="134">
        <v>895</v>
      </c>
      <c r="B280" s="130" t="s">
        <v>286</v>
      </c>
      <c r="C280" s="442">
        <v>15463</v>
      </c>
      <c r="D280" s="446">
        <v>0</v>
      </c>
      <c r="E280" s="454">
        <v>0</v>
      </c>
      <c r="F280" s="164">
        <v>1</v>
      </c>
      <c r="G280" s="453">
        <v>6.4670503783224477E-5</v>
      </c>
      <c r="H280" s="279">
        <v>8165</v>
      </c>
      <c r="I280" s="15">
        <v>6442</v>
      </c>
      <c r="J280" s="344">
        <v>1.2674635206457623</v>
      </c>
      <c r="K280" s="461">
        <v>1.267665031125905</v>
      </c>
      <c r="L280" s="468">
        <v>0.56145960102265302</v>
      </c>
      <c r="M280" s="14">
        <f>Lisäosat[[#This Row],[HYTE-kerroin (sis. Kulttuurihyte)]]*Lisäosat[[#This Row],[Asukasmäärä 31.12.2021]]</f>
        <v>8681.8498106132829</v>
      </c>
      <c r="N280" s="461">
        <f>Lisäosat[[#This Row],[HYTE-kerroin (sis. Kulttuurihyte)]]/$N$7</f>
        <v>0.84224724069744761</v>
      </c>
      <c r="O280" s="473">
        <v>0</v>
      </c>
      <c r="P280" s="206">
        <v>0</v>
      </c>
      <c r="Q280" s="168">
        <v>0</v>
      </c>
      <c r="R280" s="168">
        <v>251296.41410416435</v>
      </c>
      <c r="S280" s="168">
        <v>246017.10897606853</v>
      </c>
      <c r="T280" s="168">
        <v>0</v>
      </c>
      <c r="U280" s="321">
        <f t="shared" si="5"/>
        <v>497313.5230802329</v>
      </c>
      <c r="V280" s="49"/>
      <c r="W280" s="49"/>
      <c r="X280" s="115"/>
      <c r="Y280" s="115"/>
      <c r="Z280" s="116"/>
    </row>
    <row r="281" spans="1:26" s="50" customFormat="1">
      <c r="A281" s="134">
        <v>905</v>
      </c>
      <c r="B281" s="130" t="s">
        <v>287</v>
      </c>
      <c r="C281" s="442">
        <v>67615</v>
      </c>
      <c r="D281" s="446">
        <v>0</v>
      </c>
      <c r="E281" s="454">
        <v>0</v>
      </c>
      <c r="F281" s="164">
        <v>4</v>
      </c>
      <c r="G281" s="453">
        <v>5.9158470753531024E-5</v>
      </c>
      <c r="H281" s="279">
        <v>34621</v>
      </c>
      <c r="I281" s="15">
        <v>27828</v>
      </c>
      <c r="J281" s="344">
        <v>1.2441066551674573</v>
      </c>
      <c r="K281" s="461">
        <v>1.2443044522048852</v>
      </c>
      <c r="L281" s="468">
        <v>0.765444961572043</v>
      </c>
      <c r="M281" s="14">
        <f>Lisäosat[[#This Row],[HYTE-kerroin (sis. Kulttuurihyte)]]*Lisäosat[[#This Row],[Asukasmäärä 31.12.2021]]</f>
        <v>51755.561076693688</v>
      </c>
      <c r="N281" s="461">
        <f>Lisäosat[[#This Row],[HYTE-kerroin (sis. Kulttuurihyte)]]/$N$7</f>
        <v>1.1482462952197443</v>
      </c>
      <c r="O281" s="473">
        <v>3.1139720766223029E-2</v>
      </c>
      <c r="P281" s="206">
        <v>0</v>
      </c>
      <c r="Q281" s="168">
        <v>0</v>
      </c>
      <c r="R281" s="168">
        <v>1078593.335769383</v>
      </c>
      <c r="S281" s="168">
        <v>1466594.5377167361</v>
      </c>
      <c r="T281" s="168">
        <v>21097.232440473865</v>
      </c>
      <c r="U281" s="321">
        <f t="shared" si="5"/>
        <v>2566285.1059265933</v>
      </c>
      <c r="V281" s="49"/>
      <c r="W281" s="49"/>
      <c r="X281" s="115"/>
      <c r="Y281" s="115"/>
      <c r="Z281" s="116"/>
    </row>
    <row r="282" spans="1:26" s="50" customFormat="1">
      <c r="A282" s="134">
        <v>908</v>
      </c>
      <c r="B282" s="130" t="s">
        <v>288</v>
      </c>
      <c r="C282" s="442">
        <v>20695</v>
      </c>
      <c r="D282" s="446">
        <v>0</v>
      </c>
      <c r="E282" s="454">
        <v>0</v>
      </c>
      <c r="F282" s="164">
        <v>1</v>
      </c>
      <c r="G282" s="453">
        <v>4.8320850446967865E-5</v>
      </c>
      <c r="H282" s="279">
        <v>6584</v>
      </c>
      <c r="I282" s="15">
        <v>7930</v>
      </c>
      <c r="J282" s="344">
        <v>0.83026481715006306</v>
      </c>
      <c r="K282" s="461">
        <v>0.83039681863115056</v>
      </c>
      <c r="L282" s="468">
        <v>0.641860814746681</v>
      </c>
      <c r="M282" s="14">
        <f>Lisäosat[[#This Row],[HYTE-kerroin (sis. Kulttuurihyte)]]*Lisäosat[[#This Row],[Asukasmäärä 31.12.2021]]</f>
        <v>13283.309561182563</v>
      </c>
      <c r="N282" s="461">
        <f>Lisäosat[[#This Row],[HYTE-kerroin (sis. Kulttuurihyte)]]/$N$7</f>
        <v>0.96285734387218369</v>
      </c>
      <c r="O282" s="473">
        <v>0</v>
      </c>
      <c r="P282" s="206">
        <v>0</v>
      </c>
      <c r="Q282" s="168">
        <v>0</v>
      </c>
      <c r="R282" s="168">
        <v>220312.49691134869</v>
      </c>
      <c r="S282" s="168">
        <v>376408.42529680417</v>
      </c>
      <c r="T282" s="168">
        <v>0</v>
      </c>
      <c r="U282" s="321">
        <f t="shared" si="5"/>
        <v>596720.92220815283</v>
      </c>
      <c r="V282" s="49"/>
      <c r="W282" s="49"/>
      <c r="X282" s="115"/>
      <c r="Y282" s="115"/>
      <c r="Z282" s="116"/>
    </row>
    <row r="283" spans="1:26" s="50" customFormat="1">
      <c r="A283" s="134">
        <v>915</v>
      </c>
      <c r="B283" s="130" t="s">
        <v>289</v>
      </c>
      <c r="C283" s="442">
        <v>19973</v>
      </c>
      <c r="D283" s="446">
        <v>7.091666666666667E-2</v>
      </c>
      <c r="E283" s="454">
        <v>0</v>
      </c>
      <c r="F283" s="164">
        <v>0</v>
      </c>
      <c r="G283" s="453">
        <v>0</v>
      </c>
      <c r="H283" s="279">
        <v>7766</v>
      </c>
      <c r="I283" s="15">
        <v>6928</v>
      </c>
      <c r="J283" s="344">
        <v>1.120958429561201</v>
      </c>
      <c r="K283" s="461">
        <v>1.1211366476066764</v>
      </c>
      <c r="L283" s="468">
        <v>0.68406358787014698</v>
      </c>
      <c r="M283" s="14">
        <f>Lisäosat[[#This Row],[HYTE-kerroin (sis. Kulttuurihyte)]]*Lisäosat[[#This Row],[Asukasmäärä 31.12.2021]]</f>
        <v>13662.802040530445</v>
      </c>
      <c r="N283" s="461">
        <f>Lisäosat[[#This Row],[HYTE-kerroin (sis. Kulttuurihyte)]]/$N$7</f>
        <v>1.026165851106323</v>
      </c>
      <c r="O283" s="473">
        <v>0</v>
      </c>
      <c r="P283" s="206">
        <v>86741.474043333335</v>
      </c>
      <c r="Q283" s="168">
        <v>0</v>
      </c>
      <c r="R283" s="168">
        <v>287071.36620714923</v>
      </c>
      <c r="S283" s="168">
        <v>387162.08317892905</v>
      </c>
      <c r="T283" s="168">
        <v>0</v>
      </c>
      <c r="U283" s="321">
        <f t="shared" si="5"/>
        <v>760974.9234294116</v>
      </c>
      <c r="V283" s="49"/>
      <c r="W283" s="49"/>
      <c r="X283" s="115"/>
      <c r="Y283" s="115"/>
      <c r="Z283" s="116"/>
    </row>
    <row r="284" spans="1:26" s="50" customFormat="1">
      <c r="A284" s="134">
        <v>918</v>
      </c>
      <c r="B284" s="130" t="s">
        <v>290</v>
      </c>
      <c r="C284" s="442">
        <v>2271</v>
      </c>
      <c r="D284" s="446">
        <v>0</v>
      </c>
      <c r="E284" s="454">
        <v>0</v>
      </c>
      <c r="F284" s="164">
        <v>0</v>
      </c>
      <c r="G284" s="453">
        <v>0</v>
      </c>
      <c r="H284" s="279">
        <v>683</v>
      </c>
      <c r="I284" s="15">
        <v>954</v>
      </c>
      <c r="J284" s="344">
        <v>0.71593291404612158</v>
      </c>
      <c r="K284" s="461">
        <v>0.7160467382177127</v>
      </c>
      <c r="L284" s="468">
        <v>0.374330303533989</v>
      </c>
      <c r="M284" s="14">
        <f>Lisäosat[[#This Row],[HYTE-kerroin (sis. Kulttuurihyte)]]*Lisäosat[[#This Row],[Asukasmäärä 31.12.2021]]</f>
        <v>850.104119325689</v>
      </c>
      <c r="N284" s="461">
        <f>Lisäosat[[#This Row],[HYTE-kerroin (sis. Kulttuurihyte)]]/$N$7</f>
        <v>0.56153401720566498</v>
      </c>
      <c r="O284" s="473">
        <v>0</v>
      </c>
      <c r="P284" s="206">
        <v>0</v>
      </c>
      <c r="Q284" s="168">
        <v>0</v>
      </c>
      <c r="R284" s="168">
        <v>20847.142266752897</v>
      </c>
      <c r="S284" s="168">
        <v>24089.354495569092</v>
      </c>
      <c r="T284" s="168">
        <v>0</v>
      </c>
      <c r="U284" s="321">
        <f t="shared" si="5"/>
        <v>44936.496762321985</v>
      </c>
      <c r="V284" s="49"/>
      <c r="W284" s="49"/>
      <c r="X284" s="115"/>
      <c r="Y284" s="115"/>
      <c r="Z284" s="116"/>
    </row>
    <row r="285" spans="1:26" s="50" customFormat="1">
      <c r="A285" s="134">
        <v>921</v>
      </c>
      <c r="B285" s="130" t="s">
        <v>291</v>
      </c>
      <c r="C285" s="442">
        <v>1941</v>
      </c>
      <c r="D285" s="446">
        <v>1.6164666666666667</v>
      </c>
      <c r="E285" s="454">
        <v>0</v>
      </c>
      <c r="F285" s="164">
        <v>0</v>
      </c>
      <c r="G285" s="453">
        <v>0</v>
      </c>
      <c r="H285" s="279">
        <v>540</v>
      </c>
      <c r="I285" s="15">
        <v>647</v>
      </c>
      <c r="J285" s="344">
        <v>0.83462132921174648</v>
      </c>
      <c r="K285" s="461">
        <v>0.83475402332250181</v>
      </c>
      <c r="L285" s="468">
        <v>0.60414685253502798</v>
      </c>
      <c r="M285" s="14">
        <f>Lisäosat[[#This Row],[HYTE-kerroin (sis. Kulttuurihyte)]]*Lisäosat[[#This Row],[Asukasmäärä 31.12.2021]]</f>
        <v>1172.6490407704894</v>
      </c>
      <c r="N285" s="461">
        <f>Lisäosat[[#This Row],[HYTE-kerroin (sis. Kulttuurihyte)]]/$N$7</f>
        <v>0.9062825154238392</v>
      </c>
      <c r="O285" s="473">
        <v>0</v>
      </c>
      <c r="P285" s="206">
        <v>576432.85389599996</v>
      </c>
      <c r="Q285" s="168">
        <v>0</v>
      </c>
      <c r="R285" s="168">
        <v>20771.701909828273</v>
      </c>
      <c r="S285" s="168">
        <v>33229.292506447622</v>
      </c>
      <c r="T285" s="168">
        <v>0</v>
      </c>
      <c r="U285" s="321">
        <f t="shared" si="5"/>
        <v>630433.84831227583</v>
      </c>
      <c r="V285" s="49"/>
      <c r="W285" s="49"/>
      <c r="X285" s="115"/>
      <c r="Y285" s="115"/>
      <c r="Z285" s="116"/>
    </row>
    <row r="286" spans="1:26" s="50" customFormat="1">
      <c r="A286" s="134">
        <v>922</v>
      </c>
      <c r="B286" s="130" t="s">
        <v>292</v>
      </c>
      <c r="C286" s="442">
        <v>4444</v>
      </c>
      <c r="D286" s="446">
        <v>0</v>
      </c>
      <c r="E286" s="454">
        <v>0</v>
      </c>
      <c r="F286" s="164">
        <v>0</v>
      </c>
      <c r="G286" s="453">
        <v>0</v>
      </c>
      <c r="H286" s="279">
        <v>846</v>
      </c>
      <c r="I286" s="15">
        <v>1944</v>
      </c>
      <c r="J286" s="344">
        <v>0.43518518518518517</v>
      </c>
      <c r="K286" s="461">
        <v>0.43525437406059597</v>
      </c>
      <c r="L286" s="468">
        <v>0.66912237267077301</v>
      </c>
      <c r="M286" s="14">
        <f>Lisäosat[[#This Row],[HYTE-kerroin (sis. Kulttuurihyte)]]*Lisäosat[[#This Row],[Asukasmäärä 31.12.2021]]</f>
        <v>2973.5798241489151</v>
      </c>
      <c r="N286" s="461">
        <f>Lisäosat[[#This Row],[HYTE-kerroin (sis. Kulttuurihyte)]]/$N$7</f>
        <v>1.0037524891272627</v>
      </c>
      <c r="O286" s="473">
        <v>0.39125233720479491</v>
      </c>
      <c r="P286" s="206">
        <v>0</v>
      </c>
      <c r="Q286" s="168">
        <v>0</v>
      </c>
      <c r="R286" s="168">
        <v>24797.347019330198</v>
      </c>
      <c r="S286" s="168">
        <v>84262.170805164584</v>
      </c>
      <c r="T286" s="168">
        <v>17422.028373111847</v>
      </c>
      <c r="U286" s="321">
        <f t="shared" si="5"/>
        <v>126481.54619760663</v>
      </c>
      <c r="V286" s="49"/>
      <c r="W286" s="49"/>
      <c r="X286" s="115"/>
      <c r="Y286" s="115"/>
      <c r="Z286" s="116"/>
    </row>
    <row r="287" spans="1:26" s="50" customFormat="1">
      <c r="A287" s="134">
        <v>924</v>
      </c>
      <c r="B287" s="130" t="s">
        <v>293</v>
      </c>
      <c r="C287" s="442">
        <v>3004</v>
      </c>
      <c r="D287" s="446">
        <v>0.99025000000000007</v>
      </c>
      <c r="E287" s="454">
        <v>0</v>
      </c>
      <c r="F287" s="164">
        <v>0</v>
      </c>
      <c r="G287" s="453">
        <v>0</v>
      </c>
      <c r="H287" s="279">
        <v>1051</v>
      </c>
      <c r="I287" s="15">
        <v>1183</v>
      </c>
      <c r="J287" s="344">
        <v>0.88841927303465762</v>
      </c>
      <c r="K287" s="461">
        <v>0.8885605203300323</v>
      </c>
      <c r="L287" s="468">
        <v>0.60146910642737295</v>
      </c>
      <c r="M287" s="14">
        <f>Lisäosat[[#This Row],[HYTE-kerroin (sis. Kulttuurihyte)]]*Lisäosat[[#This Row],[Asukasmäärä 31.12.2021]]</f>
        <v>1806.8131957078283</v>
      </c>
      <c r="N287" s="461">
        <f>Lisäosat[[#This Row],[HYTE-kerroin (sis. Kulttuurihyte)]]/$N$7</f>
        <v>0.90226562041242087</v>
      </c>
      <c r="O287" s="473">
        <v>0</v>
      </c>
      <c r="P287" s="206">
        <v>182171.30164000002</v>
      </c>
      <c r="Q287" s="168">
        <v>0</v>
      </c>
      <c r="R287" s="168">
        <v>34219.602995375571</v>
      </c>
      <c r="S287" s="168">
        <v>51199.567899050249</v>
      </c>
      <c r="T287" s="168">
        <v>0</v>
      </c>
      <c r="U287" s="321">
        <f t="shared" si="5"/>
        <v>267590.47253442585</v>
      </c>
      <c r="V287" s="49"/>
      <c r="W287" s="49"/>
      <c r="X287" s="115"/>
      <c r="Y287" s="115"/>
      <c r="Z287" s="116"/>
    </row>
    <row r="288" spans="1:26" s="50" customFormat="1">
      <c r="A288" s="134">
        <v>925</v>
      </c>
      <c r="B288" s="130" t="s">
        <v>294</v>
      </c>
      <c r="C288" s="442">
        <v>3490</v>
      </c>
      <c r="D288" s="446">
        <v>0.83401666666666663</v>
      </c>
      <c r="E288" s="454">
        <v>0</v>
      </c>
      <c r="F288" s="164">
        <v>0</v>
      </c>
      <c r="G288" s="453">
        <v>0</v>
      </c>
      <c r="H288" s="279">
        <v>1777</v>
      </c>
      <c r="I288" s="15">
        <v>1394</v>
      </c>
      <c r="J288" s="344">
        <v>1.2747489239598278</v>
      </c>
      <c r="K288" s="461">
        <v>1.2749515927258668</v>
      </c>
      <c r="L288" s="468">
        <v>0.56625400087847</v>
      </c>
      <c r="M288" s="14">
        <f>Lisäosat[[#This Row],[HYTE-kerroin (sis. Kulttuurihyte)]]*Lisäosat[[#This Row],[Asukasmäärä 31.12.2021]]</f>
        <v>1976.2264630658603</v>
      </c>
      <c r="N288" s="461">
        <f>Lisäosat[[#This Row],[HYTE-kerroin (sis. Kulttuurihyte)]]/$N$7</f>
        <v>0.84943933437971275</v>
      </c>
      <c r="O288" s="473">
        <v>0</v>
      </c>
      <c r="P288" s="206">
        <v>178252.38052666667</v>
      </c>
      <c r="Q288" s="168">
        <v>0</v>
      </c>
      <c r="R288" s="168">
        <v>57043.629171422181</v>
      </c>
      <c r="S288" s="168">
        <v>56000.222502250377</v>
      </c>
      <c r="T288" s="168">
        <v>0</v>
      </c>
      <c r="U288" s="321">
        <f t="shared" si="5"/>
        <v>291296.23220033926</v>
      </c>
      <c r="V288" s="49"/>
      <c r="W288" s="49"/>
      <c r="X288" s="115"/>
      <c r="Y288" s="115"/>
      <c r="Z288" s="116"/>
    </row>
    <row r="289" spans="1:26" s="50" customFormat="1">
      <c r="A289" s="134">
        <v>927</v>
      </c>
      <c r="B289" s="130" t="s">
        <v>295</v>
      </c>
      <c r="C289" s="442">
        <v>29239</v>
      </c>
      <c r="D289" s="446">
        <v>0</v>
      </c>
      <c r="E289" s="454">
        <v>0</v>
      </c>
      <c r="F289" s="164">
        <v>3</v>
      </c>
      <c r="G289" s="453">
        <v>1.0260268819043059E-4</v>
      </c>
      <c r="H289" s="279">
        <v>7874</v>
      </c>
      <c r="I289" s="15">
        <v>13053</v>
      </c>
      <c r="J289" s="344">
        <v>0.60323297326285141</v>
      </c>
      <c r="K289" s="461">
        <v>0.60332887958607107</v>
      </c>
      <c r="L289" s="468">
        <v>0.64175760968609197</v>
      </c>
      <c r="M289" s="14">
        <f>Lisäosat[[#This Row],[HYTE-kerroin (sis. Kulttuurihyte)]]*Lisäosat[[#This Row],[Asukasmäärä 31.12.2021]]</f>
        <v>18764.350749611644</v>
      </c>
      <c r="N289" s="461">
        <f>Lisäosat[[#This Row],[HYTE-kerroin (sis. Kulttuurihyte)]]/$N$7</f>
        <v>0.96270252564955683</v>
      </c>
      <c r="O289" s="473">
        <v>3.2113249677886056E-2</v>
      </c>
      <c r="P289" s="206">
        <v>0</v>
      </c>
      <c r="Q289" s="168">
        <v>0</v>
      </c>
      <c r="R289" s="168">
        <v>226154.19847298361</v>
      </c>
      <c r="S289" s="168">
        <v>531724.39329565899</v>
      </c>
      <c r="T289" s="168">
        <v>9408.3722594637384</v>
      </c>
      <c r="U289" s="321">
        <f t="shared" si="5"/>
        <v>767286.96402810642</v>
      </c>
      <c r="V289" s="49"/>
      <c r="W289" s="49"/>
      <c r="X289" s="115"/>
      <c r="Y289" s="115"/>
      <c r="Z289" s="116"/>
    </row>
    <row r="290" spans="1:26" s="50" customFormat="1">
      <c r="A290" s="134">
        <v>931</v>
      </c>
      <c r="B290" s="130" t="s">
        <v>296</v>
      </c>
      <c r="C290" s="442">
        <v>6070</v>
      </c>
      <c r="D290" s="446">
        <v>1.4403999999999999</v>
      </c>
      <c r="E290" s="454">
        <v>0</v>
      </c>
      <c r="F290" s="164">
        <v>0</v>
      </c>
      <c r="G290" s="453">
        <v>0</v>
      </c>
      <c r="H290" s="279">
        <v>2193</v>
      </c>
      <c r="I290" s="15">
        <v>2064</v>
      </c>
      <c r="J290" s="344">
        <v>1.0625</v>
      </c>
      <c r="K290" s="461">
        <v>1.0626689239032636</v>
      </c>
      <c r="L290" s="468">
        <v>0.61059406322870302</v>
      </c>
      <c r="M290" s="14">
        <f>Lisäosat[[#This Row],[HYTE-kerroin (sis. Kulttuurihyte)]]*Lisäosat[[#This Row],[Asukasmäärä 31.12.2021]]</f>
        <v>3706.3059637982274</v>
      </c>
      <c r="N290" s="461">
        <f>Lisäosat[[#This Row],[HYTE-kerroin (sis. Kulttuurihyte)]]/$N$7</f>
        <v>0.9159539956283852</v>
      </c>
      <c r="O290" s="473">
        <v>0</v>
      </c>
      <c r="P290" s="206">
        <v>803152.92408000003</v>
      </c>
      <c r="Q290" s="168">
        <v>0</v>
      </c>
      <c r="R290" s="168">
        <v>82694.132718949826</v>
      </c>
      <c r="S290" s="168">
        <v>105025.3918329406</v>
      </c>
      <c r="T290" s="168">
        <v>0</v>
      </c>
      <c r="U290" s="321">
        <f t="shared" si="5"/>
        <v>990872.44863189047</v>
      </c>
      <c r="V290" s="49"/>
      <c r="W290" s="49"/>
      <c r="X290" s="115"/>
      <c r="Y290" s="115"/>
      <c r="Z290" s="116"/>
    </row>
    <row r="291" spans="1:26" s="50" customFormat="1">
      <c r="A291" s="134">
        <v>934</v>
      </c>
      <c r="B291" s="130" t="s">
        <v>297</v>
      </c>
      <c r="C291" s="442">
        <v>2756</v>
      </c>
      <c r="D291" s="446">
        <v>0.61865000000000003</v>
      </c>
      <c r="E291" s="454">
        <v>0</v>
      </c>
      <c r="F291" s="164">
        <v>0</v>
      </c>
      <c r="G291" s="453">
        <v>0</v>
      </c>
      <c r="H291" s="279">
        <v>958</v>
      </c>
      <c r="I291" s="15">
        <v>1071</v>
      </c>
      <c r="J291" s="344">
        <v>0.89449112978524747</v>
      </c>
      <c r="K291" s="461">
        <v>0.89463334242814441</v>
      </c>
      <c r="L291" s="468">
        <v>0.43071723325918199</v>
      </c>
      <c r="M291" s="14">
        <f>Lisäosat[[#This Row],[HYTE-kerroin (sis. Kulttuurihyte)]]*Lisäosat[[#This Row],[Asukasmäärä 31.12.2021]]</f>
        <v>1187.0566948623054</v>
      </c>
      <c r="N291" s="461">
        <f>Lisäosat[[#This Row],[HYTE-kerroin (sis. Kulttuurihyte)]]/$N$7</f>
        <v>0.64612022053345985</v>
      </c>
      <c r="O291" s="473">
        <v>0</v>
      </c>
      <c r="P291" s="206">
        <v>104414.16325600001</v>
      </c>
      <c r="Q291" s="168">
        <v>0</v>
      </c>
      <c r="R291" s="168">
        <v>31609.113684003805</v>
      </c>
      <c r="S291" s="168">
        <v>33637.561421957173</v>
      </c>
      <c r="T291" s="168">
        <v>0</v>
      </c>
      <c r="U291" s="321">
        <f t="shared" si="5"/>
        <v>169660.83836196101</v>
      </c>
      <c r="V291" s="49"/>
      <c r="W291" s="49"/>
      <c r="X291" s="115"/>
      <c r="Y291" s="115"/>
      <c r="Z291" s="116"/>
    </row>
    <row r="292" spans="1:26" s="50" customFormat="1">
      <c r="A292" s="134">
        <v>935</v>
      </c>
      <c r="B292" s="130" t="s">
        <v>298</v>
      </c>
      <c r="C292" s="442">
        <v>3040</v>
      </c>
      <c r="D292" s="446">
        <v>0.64713333333333334</v>
      </c>
      <c r="E292" s="454">
        <v>0</v>
      </c>
      <c r="F292" s="164">
        <v>0</v>
      </c>
      <c r="G292" s="453">
        <v>0</v>
      </c>
      <c r="H292" s="279">
        <v>1178</v>
      </c>
      <c r="I292" s="15">
        <v>1101</v>
      </c>
      <c r="J292" s="344">
        <v>1.0699364214350591</v>
      </c>
      <c r="K292" s="461">
        <v>1.0701065276341675</v>
      </c>
      <c r="L292" s="468">
        <v>0.63609828941323798</v>
      </c>
      <c r="M292" s="14">
        <f>Lisäosat[[#This Row],[HYTE-kerroin (sis. Kulttuurihyte)]]*Lisäosat[[#This Row],[Asukasmäärä 31.12.2021]]</f>
        <v>1933.7387998162435</v>
      </c>
      <c r="N292" s="461">
        <f>Lisäosat[[#This Row],[HYTE-kerroin (sis. Kulttuurihyte)]]/$N$7</f>
        <v>0.95421296224133922</v>
      </c>
      <c r="O292" s="473">
        <v>0</v>
      </c>
      <c r="P292" s="206">
        <v>120476.55381333333</v>
      </c>
      <c r="Q292" s="168">
        <v>0</v>
      </c>
      <c r="R292" s="168">
        <v>41705.047680180884</v>
      </c>
      <c r="S292" s="168">
        <v>54796.25188448625</v>
      </c>
      <c r="T292" s="168">
        <v>0</v>
      </c>
      <c r="U292" s="321">
        <f t="shared" si="5"/>
        <v>216977.85337800044</v>
      </c>
      <c r="V292" s="49"/>
      <c r="W292" s="49"/>
      <c r="X292" s="115"/>
      <c r="Y292" s="115"/>
      <c r="Z292" s="116"/>
    </row>
    <row r="293" spans="1:26" s="50" customFormat="1">
      <c r="A293" s="134">
        <v>936</v>
      </c>
      <c r="B293" s="130" t="s">
        <v>299</v>
      </c>
      <c r="C293" s="442">
        <v>6465</v>
      </c>
      <c r="D293" s="446">
        <v>1.0767333333333333</v>
      </c>
      <c r="E293" s="454">
        <v>0</v>
      </c>
      <c r="F293" s="164">
        <v>0</v>
      </c>
      <c r="G293" s="453">
        <v>0</v>
      </c>
      <c r="H293" s="279">
        <v>2200</v>
      </c>
      <c r="I293" s="15">
        <v>2194</v>
      </c>
      <c r="J293" s="344">
        <v>1.0027347310847767</v>
      </c>
      <c r="K293" s="461">
        <v>1.0028941530750948</v>
      </c>
      <c r="L293" s="468">
        <v>0.60386824542416095</v>
      </c>
      <c r="M293" s="14">
        <f>Lisäosat[[#This Row],[HYTE-kerroin (sis. Kulttuurihyte)]]*Lisäosat[[#This Row],[Asukasmäärä 31.12.2021]]</f>
        <v>3904.0082066672007</v>
      </c>
      <c r="N293" s="461">
        <f>Lisäosat[[#This Row],[HYTE-kerroin (sis. Kulttuurihyte)]]/$N$7</f>
        <v>0.90586457605662729</v>
      </c>
      <c r="O293" s="473">
        <v>0</v>
      </c>
      <c r="P293" s="206">
        <v>639444.90066000004</v>
      </c>
      <c r="Q293" s="168">
        <v>0</v>
      </c>
      <c r="R293" s="168">
        <v>83121.171169262845</v>
      </c>
      <c r="S293" s="168">
        <v>110627.66960665314</v>
      </c>
      <c r="T293" s="168">
        <v>0</v>
      </c>
      <c r="U293" s="321">
        <f t="shared" si="5"/>
        <v>833193.74143591605</v>
      </c>
      <c r="V293" s="49"/>
      <c r="W293" s="49"/>
      <c r="X293" s="115"/>
      <c r="Y293" s="115"/>
      <c r="Z293" s="116"/>
    </row>
    <row r="294" spans="1:26" s="50" customFormat="1">
      <c r="A294" s="134">
        <v>946</v>
      </c>
      <c r="B294" s="130" t="s">
        <v>300</v>
      </c>
      <c r="C294" s="442">
        <v>6376</v>
      </c>
      <c r="D294" s="446">
        <v>0.40866666666666668</v>
      </c>
      <c r="E294" s="454">
        <v>0</v>
      </c>
      <c r="F294" s="164">
        <v>0</v>
      </c>
      <c r="G294" s="453">
        <v>0</v>
      </c>
      <c r="H294" s="279">
        <v>2391</v>
      </c>
      <c r="I294" s="15">
        <v>2709</v>
      </c>
      <c r="J294" s="344">
        <v>0.88261351052048731</v>
      </c>
      <c r="K294" s="461">
        <v>0.88275383477391822</v>
      </c>
      <c r="L294" s="468">
        <v>0.57797559623944905</v>
      </c>
      <c r="M294" s="14">
        <f>Lisäosat[[#This Row],[HYTE-kerroin (sis. Kulttuurihyte)]]*Lisäosat[[#This Row],[Asukasmäärä 31.12.2021]]</f>
        <v>3685.1724016227272</v>
      </c>
      <c r="N294" s="461">
        <f>Lisäosat[[#This Row],[HYTE-kerroin (sis. Kulttuurihyte)]]/$N$7</f>
        <v>0.86702293492973392</v>
      </c>
      <c r="O294" s="473">
        <v>0</v>
      </c>
      <c r="P294" s="206">
        <v>159570.53674666668</v>
      </c>
      <c r="Q294" s="168">
        <v>0</v>
      </c>
      <c r="R294" s="168">
        <v>72156.580935647202</v>
      </c>
      <c r="S294" s="168">
        <v>104426.53122348538</v>
      </c>
      <c r="T294" s="168">
        <v>0</v>
      </c>
      <c r="U294" s="321">
        <f t="shared" si="5"/>
        <v>336153.64890579926</v>
      </c>
      <c r="V294" s="49"/>
      <c r="W294" s="49"/>
      <c r="X294" s="115"/>
      <c r="Y294" s="115"/>
      <c r="Z294" s="116"/>
    </row>
    <row r="295" spans="1:26" s="50" customFormat="1">
      <c r="A295" s="134">
        <v>976</v>
      </c>
      <c r="B295" s="130" t="s">
        <v>301</v>
      </c>
      <c r="C295" s="442">
        <v>3830</v>
      </c>
      <c r="D295" s="446">
        <v>1.7273999999999998</v>
      </c>
      <c r="E295" s="454">
        <v>0</v>
      </c>
      <c r="F295" s="164">
        <v>4</v>
      </c>
      <c r="G295" s="453">
        <v>1.0443864229765013E-3</v>
      </c>
      <c r="H295" s="279">
        <v>1161</v>
      </c>
      <c r="I295" s="15">
        <v>1281</v>
      </c>
      <c r="J295" s="344">
        <v>0.90632318501170961</v>
      </c>
      <c r="K295" s="461">
        <v>0.90646727879997357</v>
      </c>
      <c r="L295" s="468">
        <v>0.65761459493699304</v>
      </c>
      <c r="M295" s="14">
        <f>Lisäosat[[#This Row],[HYTE-kerroin (sis. Kulttuurihyte)]]*Lisäosat[[#This Row],[Asukasmäärä 31.12.2021]]</f>
        <v>2518.6638986086832</v>
      </c>
      <c r="N295" s="461">
        <f>Lisäosat[[#This Row],[HYTE-kerroin (sis. Kulttuurihyte)]]/$N$7</f>
        <v>0.98648963704461634</v>
      </c>
      <c r="O295" s="473">
        <v>0</v>
      </c>
      <c r="P295" s="206">
        <v>1215480.86424</v>
      </c>
      <c r="Q295" s="168">
        <v>0</v>
      </c>
      <c r="R295" s="168">
        <v>44508.087269445983</v>
      </c>
      <c r="S295" s="168">
        <v>71371.242803649846</v>
      </c>
      <c r="T295" s="168">
        <v>0</v>
      </c>
      <c r="U295" s="321">
        <f t="shared" si="5"/>
        <v>1331360.1943130956</v>
      </c>
      <c r="V295" s="49"/>
      <c r="W295" s="49"/>
      <c r="X295" s="115"/>
      <c r="Y295" s="115"/>
      <c r="Z295" s="116"/>
    </row>
    <row r="296" spans="1:26" s="50" customFormat="1">
      <c r="A296" s="134">
        <v>977</v>
      </c>
      <c r="B296" s="130" t="s">
        <v>302</v>
      </c>
      <c r="C296" s="442">
        <v>15357</v>
      </c>
      <c r="D296" s="446">
        <v>0</v>
      </c>
      <c r="E296" s="454">
        <v>0</v>
      </c>
      <c r="F296" s="164">
        <v>1</v>
      </c>
      <c r="G296" s="453">
        <v>6.5116884808230771E-5</v>
      </c>
      <c r="H296" s="279">
        <v>6587</v>
      </c>
      <c r="I296" s="15">
        <v>6187</v>
      </c>
      <c r="J296" s="344">
        <v>1.0646516890253759</v>
      </c>
      <c r="K296" s="461">
        <v>1.0648209550196595</v>
      </c>
      <c r="L296" s="468">
        <v>0.63249636777764995</v>
      </c>
      <c r="M296" s="14">
        <f>Lisäosat[[#This Row],[HYTE-kerroin (sis. Kulttuurihyte)]]*Lisäosat[[#This Row],[Asukasmäärä 31.12.2021]]</f>
        <v>9713.2467199613711</v>
      </c>
      <c r="N296" s="461">
        <f>Lisäosat[[#This Row],[HYTE-kerroin (sis. Kulttuurihyte)]]/$N$7</f>
        <v>0.94880970873341663</v>
      </c>
      <c r="O296" s="473">
        <v>0.31673080865221398</v>
      </c>
      <c r="P296" s="206">
        <v>0</v>
      </c>
      <c r="Q296" s="168">
        <v>0</v>
      </c>
      <c r="R296" s="168">
        <v>209638.47830795718</v>
      </c>
      <c r="S296" s="168">
        <v>275243.74746669043</v>
      </c>
      <c r="T296" s="168">
        <v>48737.630985289936</v>
      </c>
      <c r="U296" s="321">
        <f t="shared" si="5"/>
        <v>533619.8567599376</v>
      </c>
      <c r="V296" s="49"/>
      <c r="W296" s="49"/>
      <c r="X296" s="115"/>
      <c r="Y296" s="115"/>
      <c r="Z296" s="116"/>
    </row>
    <row r="297" spans="1:26" s="50" customFormat="1">
      <c r="A297" s="134">
        <v>980</v>
      </c>
      <c r="B297" s="130" t="s">
        <v>303</v>
      </c>
      <c r="C297" s="442">
        <v>33533</v>
      </c>
      <c r="D297" s="446">
        <v>0</v>
      </c>
      <c r="E297" s="454">
        <v>0</v>
      </c>
      <c r="F297" s="164">
        <v>0</v>
      </c>
      <c r="G297" s="453">
        <v>0</v>
      </c>
      <c r="H297" s="279">
        <v>9714</v>
      </c>
      <c r="I297" s="15">
        <v>14540</v>
      </c>
      <c r="J297" s="344">
        <v>0.66808803301237962</v>
      </c>
      <c r="K297" s="461">
        <v>0.6681942504601539</v>
      </c>
      <c r="L297" s="468">
        <v>0.66245398804843703</v>
      </c>
      <c r="M297" s="14">
        <f>Lisäosat[[#This Row],[HYTE-kerroin (sis. Kulttuurihyte)]]*Lisäosat[[#This Row],[Asukasmäärä 31.12.2021]]</f>
        <v>22214.069581228239</v>
      </c>
      <c r="N297" s="461">
        <f>Lisäosat[[#This Row],[HYTE-kerroin (sis. Kulttuurihyte)]]/$N$7</f>
        <v>0.99374922524533449</v>
      </c>
      <c r="O297" s="473">
        <v>0.55301095580771642</v>
      </c>
      <c r="P297" s="206">
        <v>0</v>
      </c>
      <c r="Q297" s="168">
        <v>0</v>
      </c>
      <c r="R297" s="168">
        <v>287252.07100472198</v>
      </c>
      <c r="S297" s="168">
        <v>629478.8894281676</v>
      </c>
      <c r="T297" s="168">
        <v>185812.04613862353</v>
      </c>
      <c r="U297" s="321">
        <f t="shared" si="5"/>
        <v>1102543.0065715131</v>
      </c>
      <c r="V297" s="49"/>
      <c r="W297" s="49"/>
      <c r="X297" s="115"/>
      <c r="Y297" s="115"/>
      <c r="Z297" s="116"/>
    </row>
    <row r="298" spans="1:26" s="50" customFormat="1">
      <c r="A298" s="134">
        <v>981</v>
      </c>
      <c r="B298" s="130" t="s">
        <v>304</v>
      </c>
      <c r="C298" s="442">
        <v>2282</v>
      </c>
      <c r="D298" s="446">
        <v>0</v>
      </c>
      <c r="E298" s="454">
        <v>0</v>
      </c>
      <c r="F298" s="164">
        <v>0</v>
      </c>
      <c r="G298" s="453">
        <v>0</v>
      </c>
      <c r="H298" s="279">
        <v>595</v>
      </c>
      <c r="I298" s="15">
        <v>963</v>
      </c>
      <c r="J298" s="344">
        <v>0.61786085150571135</v>
      </c>
      <c r="K298" s="461">
        <v>0.61795908347437967</v>
      </c>
      <c r="L298" s="468">
        <v>0.47314401960709701</v>
      </c>
      <c r="M298" s="14">
        <f>Lisäosat[[#This Row],[HYTE-kerroin (sis. Kulttuurihyte)]]*Lisäosat[[#This Row],[Asukasmäärä 31.12.2021]]</f>
        <v>1079.7146527433954</v>
      </c>
      <c r="N298" s="461">
        <f>Lisäosat[[#This Row],[HYTE-kerroin (sis. Kulttuurihyte)]]/$N$7</f>
        <v>0.70976477068115573</v>
      </c>
      <c r="O298" s="473">
        <v>0</v>
      </c>
      <c r="P298" s="206">
        <v>0</v>
      </c>
      <c r="Q298" s="168">
        <v>0</v>
      </c>
      <c r="R298" s="168">
        <v>18078.541297223011</v>
      </c>
      <c r="S298" s="168">
        <v>30595.815774457165</v>
      </c>
      <c r="T298" s="168">
        <v>0</v>
      </c>
      <c r="U298" s="321">
        <f t="shared" si="5"/>
        <v>48674.357071680177</v>
      </c>
      <c r="V298" s="49"/>
      <c r="W298" s="49"/>
      <c r="X298" s="115"/>
      <c r="Y298" s="115"/>
      <c r="Z298" s="116"/>
    </row>
    <row r="299" spans="1:26" s="50" customFormat="1">
      <c r="A299" s="134">
        <v>989</v>
      </c>
      <c r="B299" s="130" t="s">
        <v>305</v>
      </c>
      <c r="C299" s="442">
        <v>5484</v>
      </c>
      <c r="D299" s="446">
        <v>0.91591666666666671</v>
      </c>
      <c r="E299" s="454">
        <v>0</v>
      </c>
      <c r="F299" s="164">
        <v>0</v>
      </c>
      <c r="G299" s="453">
        <v>0</v>
      </c>
      <c r="H299" s="279">
        <v>2029</v>
      </c>
      <c r="I299" s="15">
        <v>2007</v>
      </c>
      <c r="J299" s="344">
        <v>1.0109616342800198</v>
      </c>
      <c r="K299" s="461">
        <v>1.0111223642426668</v>
      </c>
      <c r="L299" s="468">
        <v>0.54490374791459295</v>
      </c>
      <c r="M299" s="14">
        <f>Lisäosat[[#This Row],[HYTE-kerroin (sis. Kulttuurihyte)]]*Lisäosat[[#This Row],[Asukasmäärä 31.12.2021]]</f>
        <v>2988.2521535636279</v>
      </c>
      <c r="N299" s="461">
        <f>Lisäosat[[#This Row],[HYTE-kerroin (sis. Kulttuurihyte)]]/$N$7</f>
        <v>0.81741175552227607</v>
      </c>
      <c r="O299" s="473">
        <v>0</v>
      </c>
      <c r="P299" s="206">
        <v>307601.59988000005</v>
      </c>
      <c r="Q299" s="168">
        <v>0</v>
      </c>
      <c r="R299" s="168">
        <v>71086.836483396983</v>
      </c>
      <c r="S299" s="168">
        <v>84677.939810997821</v>
      </c>
      <c r="T299" s="168">
        <v>0</v>
      </c>
      <c r="U299" s="321">
        <f t="shared" si="5"/>
        <v>463366.37617439486</v>
      </c>
      <c r="V299" s="49"/>
      <c r="W299" s="49"/>
      <c r="X299" s="115"/>
      <c r="Y299" s="115"/>
      <c r="Z299" s="116"/>
    </row>
    <row r="300" spans="1:26" s="50" customFormat="1">
      <c r="A300" s="134">
        <v>992</v>
      </c>
      <c r="B300" s="130" t="s">
        <v>306</v>
      </c>
      <c r="C300" s="443">
        <v>18318</v>
      </c>
      <c r="D300" s="447">
        <v>0</v>
      </c>
      <c r="E300" s="455">
        <v>0</v>
      </c>
      <c r="F300" s="456">
        <v>6</v>
      </c>
      <c r="G300" s="457">
        <v>3.2754667540124465E-4</v>
      </c>
      <c r="H300" s="427">
        <v>6683</v>
      </c>
      <c r="I300" s="436">
        <v>6391</v>
      </c>
      <c r="J300" s="462">
        <v>1.0456892505085276</v>
      </c>
      <c r="K300" s="463">
        <v>1.045855501717748</v>
      </c>
      <c r="L300" s="469">
        <v>0.56878864181106903</v>
      </c>
      <c r="M300" s="470">
        <f>Lisäosat[[#This Row],[HYTE-kerroin (sis. Kulttuurihyte)]]*Lisäosat[[#This Row],[Asukasmäärä 31.12.2021]]</f>
        <v>10419.070340695162</v>
      </c>
      <c r="N300" s="463">
        <f>Lisäosat[[#This Row],[HYTE-kerroin (sis. Kulttuurihyte)]]/$N$7</f>
        <v>0.85324155688646475</v>
      </c>
      <c r="O300" s="474">
        <v>0</v>
      </c>
      <c r="P300" s="206">
        <v>0</v>
      </c>
      <c r="Q300" s="168">
        <v>0</v>
      </c>
      <c r="R300" s="168">
        <v>245605.31745157036</v>
      </c>
      <c r="S300" s="168">
        <v>295244.63326958386</v>
      </c>
      <c r="T300" s="168">
        <v>0</v>
      </c>
      <c r="U300" s="321">
        <f t="shared" si="5"/>
        <v>540849.95072115422</v>
      </c>
      <c r="V300" s="49"/>
      <c r="W300" s="49"/>
      <c r="X300" s="115"/>
      <c r="Y300" s="115"/>
      <c r="Z300" s="116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U6 U10:U300 U8:U9" formulaRange="1"/>
    <ignoredError sqref="M7" calculatedColumn="1"/>
    <ignoredError sqref="G7" formula="1"/>
  </ignoredError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8"/>
  <sheetViews>
    <sheetView zoomScale="80" zoomScaleNormal="80" workbookViewId="0">
      <pane xSplit="2" ySplit="4" topLeftCell="C5" activePane="bottomRight" state="frozen"/>
      <selection activeCell="G29" sqref="G29"/>
      <selection pane="topRight" activeCell="G29" sqref="G29"/>
      <selection pane="bottomLeft" activeCell="G29" sqref="G29"/>
      <selection pane="bottomRight" activeCell="P1" sqref="P1"/>
    </sheetView>
  </sheetViews>
  <sheetFormatPr defaultRowHeight="15"/>
  <cols>
    <col min="1" max="1" width="10.625" style="249" customWidth="1"/>
    <col min="2" max="3" width="20.625" style="249" customWidth="1"/>
    <col min="4" max="4" width="24.125" style="139" customWidth="1"/>
    <col min="5" max="5" width="30.375" style="139" bestFit="1" customWidth="1"/>
    <col min="6" max="6" width="18" style="139" customWidth="1"/>
    <col min="7" max="7" width="20.625" style="139" bestFit="1" customWidth="1"/>
    <col min="8" max="8" width="23.5" style="39" customWidth="1"/>
    <col min="9" max="9" width="15.875" style="39" bestFit="1" customWidth="1"/>
    <col min="10" max="10" width="19.625" style="39" bestFit="1" customWidth="1"/>
    <col min="11" max="11" width="21.125" style="139" customWidth="1"/>
    <col min="12" max="12" width="21.375" style="139" bestFit="1" customWidth="1"/>
    <col min="13" max="13" width="23.125" style="139" bestFit="1" customWidth="1"/>
    <col min="14" max="15" width="23.125" style="139" customWidth="1"/>
    <col min="16" max="16" width="25.125" style="258" bestFit="1" customWidth="1"/>
    <col min="17" max="17" width="8.625" style="23"/>
  </cols>
  <sheetData>
    <row r="1" spans="1:17" ht="23.25">
      <c r="A1" s="324" t="s">
        <v>761</v>
      </c>
      <c r="B1" s="247"/>
      <c r="C1" s="247"/>
      <c r="D1" s="46"/>
      <c r="E1" s="333"/>
      <c r="F1" s="333"/>
      <c r="G1" s="46"/>
      <c r="H1" s="43"/>
      <c r="I1" s="43"/>
      <c r="J1" s="248"/>
      <c r="K1" s="46"/>
      <c r="L1" s="46"/>
      <c r="M1" s="46"/>
      <c r="N1" s="46"/>
      <c r="O1" s="46"/>
    </row>
    <row r="2" spans="1:17" ht="14.25">
      <c r="A2" s="249" t="s">
        <v>372</v>
      </c>
      <c r="B2" s="250"/>
      <c r="C2" s="341"/>
      <c r="D2" s="341"/>
      <c r="E2" s="341"/>
      <c r="F2" s="341"/>
      <c r="G2" s="341"/>
      <c r="H2" s="341"/>
      <c r="I2" s="341"/>
      <c r="J2" s="341"/>
      <c r="K2" s="394"/>
      <c r="L2" s="341"/>
      <c r="M2" s="341"/>
      <c r="N2" s="341"/>
      <c r="O2" s="341"/>
      <c r="P2" s="352"/>
    </row>
    <row r="3" spans="1:17" s="221" customFormat="1" ht="60">
      <c r="A3" s="256" t="s">
        <v>674</v>
      </c>
      <c r="B3" s="256" t="s">
        <v>3</v>
      </c>
      <c r="C3" s="256" t="s">
        <v>755</v>
      </c>
      <c r="D3" s="262" t="s">
        <v>754</v>
      </c>
      <c r="E3" s="262" t="s">
        <v>756</v>
      </c>
      <c r="F3" s="262" t="s">
        <v>1097</v>
      </c>
      <c r="G3" s="262" t="s">
        <v>1081</v>
      </c>
      <c r="H3" s="262" t="s">
        <v>770</v>
      </c>
      <c r="I3" s="262" t="s">
        <v>1091</v>
      </c>
      <c r="J3" s="262" t="s">
        <v>757</v>
      </c>
      <c r="K3" s="395" t="s">
        <v>747</v>
      </c>
      <c r="L3" s="395" t="s">
        <v>760</v>
      </c>
      <c r="M3" s="395" t="s">
        <v>1102</v>
      </c>
      <c r="N3" s="395" t="s">
        <v>1111</v>
      </c>
      <c r="O3" s="395" t="s">
        <v>1112</v>
      </c>
      <c r="P3" s="260" t="s">
        <v>1092</v>
      </c>
      <c r="Q3" s="257"/>
    </row>
    <row r="4" spans="1:17" s="34" customFormat="1">
      <c r="A4" s="246"/>
      <c r="B4" s="246" t="s">
        <v>376</v>
      </c>
      <c r="C4" s="251">
        <f>SUM(C5:C297)</f>
        <v>-5517897</v>
      </c>
      <c r="D4" s="251">
        <f t="shared" ref="D4:J4" si="0">SUM(D5:D297)</f>
        <v>-9987393.5700000003</v>
      </c>
      <c r="E4" s="251">
        <f t="shared" si="0"/>
        <v>-5517897</v>
      </c>
      <c r="F4" s="251">
        <f t="shared" si="0"/>
        <v>-9987393.5700000003</v>
      </c>
      <c r="G4" s="251">
        <f t="shared" si="0"/>
        <v>-110357.94000000002</v>
      </c>
      <c r="H4" s="251">
        <f t="shared" si="0"/>
        <v>-135022939.58999994</v>
      </c>
      <c r="I4" s="251">
        <f t="shared" si="0"/>
        <v>-334598482.06199974</v>
      </c>
      <c r="J4" s="251">
        <f t="shared" si="0"/>
        <v>-993221.46000000008</v>
      </c>
      <c r="K4" s="251">
        <f t="shared" ref="K4" si="1">SUM(K5:K297)</f>
        <v>-1081400.9573035128</v>
      </c>
      <c r="L4" s="251">
        <f>SUM(L5:L297)</f>
        <v>1673009.2263127551</v>
      </c>
      <c r="M4" s="251">
        <f>SUM(M5:M297)</f>
        <v>8000950.6499999976</v>
      </c>
      <c r="N4" s="251">
        <f t="shared" ref="N4:O4" si="2">SUM(N5:N297)</f>
        <v>8938993.1399999987</v>
      </c>
      <c r="O4" s="251">
        <f t="shared" si="2"/>
        <v>9987393.5700000003</v>
      </c>
      <c r="P4" s="261">
        <f>SUM(P5:P297)</f>
        <v>-474216636.56299078</v>
      </c>
      <c r="Q4" s="119"/>
    </row>
    <row r="5" spans="1:17" s="50" customFormat="1">
      <c r="A5" s="249">
        <v>5</v>
      </c>
      <c r="B5" s="249" t="s">
        <v>14</v>
      </c>
      <c r="C5" s="339">
        <v>-9311</v>
      </c>
      <c r="D5" s="126">
        <v>-16852.91</v>
      </c>
      <c r="E5" s="126">
        <v>-9311</v>
      </c>
      <c r="F5" s="126">
        <v>-16852.91</v>
      </c>
      <c r="G5" s="126">
        <v>-186.22</v>
      </c>
      <c r="H5" s="126">
        <v>-227840.16999999998</v>
      </c>
      <c r="I5" s="126">
        <v>-247298.75</v>
      </c>
      <c r="J5" s="126">
        <v>-1675.98</v>
      </c>
      <c r="K5" s="126">
        <v>1357610.106746292</v>
      </c>
      <c r="L5" s="37">
        <v>156590.91069951275</v>
      </c>
      <c r="M5" s="37">
        <v>13500.949999999999</v>
      </c>
      <c r="N5" s="37">
        <v>15083.820000000002</v>
      </c>
      <c r="O5" s="37">
        <v>16852.91</v>
      </c>
      <c r="P5" s="261">
        <f>SUM(LisäyksetVähennykset[[#This Row],[Kuntien yhdistymisavustus (-1,00 €/as)]:[Kriisikuntien harkinnanvarainen yhdistymisavustus vuoden 2022 palautus (1,81€/as)]])</f>
        <v>1030309.7574458048</v>
      </c>
      <c r="Q5" s="117"/>
    </row>
    <row r="6" spans="1:17" s="50" customFormat="1">
      <c r="A6" s="249">
        <v>9</v>
      </c>
      <c r="B6" s="249" t="s">
        <v>15</v>
      </c>
      <c r="C6" s="339">
        <v>-2491</v>
      </c>
      <c r="D6" s="126">
        <v>-4508.71</v>
      </c>
      <c r="E6" s="126">
        <v>-2491</v>
      </c>
      <c r="F6" s="126">
        <v>-4508.71</v>
      </c>
      <c r="G6" s="126">
        <v>-49.82</v>
      </c>
      <c r="H6" s="126">
        <v>-60954.77</v>
      </c>
      <c r="I6" s="126">
        <v>-37360.425000000003</v>
      </c>
      <c r="J6" s="126">
        <v>-448.38</v>
      </c>
      <c r="K6" s="126">
        <v>413751.29628251819</v>
      </c>
      <c r="L6" s="37">
        <v>30410.714416795221</v>
      </c>
      <c r="M6" s="37">
        <v>3611.95</v>
      </c>
      <c r="N6" s="37">
        <v>4035.42</v>
      </c>
      <c r="O6" s="37">
        <v>4508.71</v>
      </c>
      <c r="P6" s="261">
        <f>SUM(LisäyksetVähennykset[[#This Row],[Kuntien yhdistymisavustus (-1,00 €/as)]:[Kriisikuntien harkinnanvarainen yhdistymisavustus vuoden 2022 palautus (1,81€/as)]])</f>
        <v>343505.27569931344</v>
      </c>
      <c r="Q6" s="117"/>
    </row>
    <row r="7" spans="1:17" s="50" customFormat="1">
      <c r="A7" s="249">
        <v>10</v>
      </c>
      <c r="B7" s="249" t="s">
        <v>16</v>
      </c>
      <c r="C7" s="339">
        <v>-11197</v>
      </c>
      <c r="D7" s="126">
        <v>-20266.57</v>
      </c>
      <c r="E7" s="126">
        <v>-11197</v>
      </c>
      <c r="F7" s="126">
        <v>-20266.57</v>
      </c>
      <c r="G7" s="126">
        <v>-223.94</v>
      </c>
      <c r="H7" s="126">
        <v>-273990.58999999997</v>
      </c>
      <c r="I7" s="126">
        <v>-368839.77500000002</v>
      </c>
      <c r="J7" s="126">
        <v>-2015.46</v>
      </c>
      <c r="K7" s="126">
        <v>449394.50858596608</v>
      </c>
      <c r="L7" s="37">
        <v>-604146.33963847859</v>
      </c>
      <c r="M7" s="37">
        <v>16235.65</v>
      </c>
      <c r="N7" s="37">
        <v>18139.14</v>
      </c>
      <c r="O7" s="37">
        <v>20266.57</v>
      </c>
      <c r="P7" s="261">
        <f>SUM(LisäyksetVähennykset[[#This Row],[Kuntien yhdistymisavustus (-1,00 €/as)]:[Kriisikuntien harkinnanvarainen yhdistymisavustus vuoden 2022 palautus (1,81€/as)]])</f>
        <v>-808107.37605251255</v>
      </c>
      <c r="Q7" s="117"/>
    </row>
    <row r="8" spans="1:17" s="50" customFormat="1">
      <c r="A8" s="249">
        <v>16</v>
      </c>
      <c r="B8" s="249" t="s">
        <v>17</v>
      </c>
      <c r="C8" s="339">
        <v>-8033</v>
      </c>
      <c r="D8" s="126">
        <v>-14539.73</v>
      </c>
      <c r="E8" s="126">
        <v>-8033</v>
      </c>
      <c r="F8" s="126">
        <v>-14539.73</v>
      </c>
      <c r="G8" s="126">
        <v>-160.66</v>
      </c>
      <c r="H8" s="126">
        <v>-196567.50999999998</v>
      </c>
      <c r="I8" s="126">
        <v>-250710.98499999999</v>
      </c>
      <c r="J8" s="126">
        <v>-1445.94</v>
      </c>
      <c r="K8" s="126">
        <v>3305207.0963274743</v>
      </c>
      <c r="L8" s="37">
        <v>2894068.920832519</v>
      </c>
      <c r="M8" s="37">
        <v>11647.85</v>
      </c>
      <c r="N8" s="37">
        <v>13013.460000000001</v>
      </c>
      <c r="O8" s="37">
        <v>14539.73</v>
      </c>
      <c r="P8" s="261">
        <f>SUM(LisäyksetVähennykset[[#This Row],[Kuntien yhdistymisavustus (-1,00 €/as)]:[Kriisikuntien harkinnanvarainen yhdistymisavustus vuoden 2022 palautus (1,81€/as)]])</f>
        <v>5744446.5021599932</v>
      </c>
      <c r="Q8" s="117"/>
    </row>
    <row r="9" spans="1:17" s="50" customFormat="1">
      <c r="A9" s="249">
        <v>18</v>
      </c>
      <c r="B9" s="249" t="s">
        <v>18</v>
      </c>
      <c r="C9" s="339">
        <v>-4847</v>
      </c>
      <c r="D9" s="126">
        <v>-8773.07</v>
      </c>
      <c r="E9" s="126">
        <v>-4847</v>
      </c>
      <c r="F9" s="126">
        <v>-8773.07</v>
      </c>
      <c r="G9" s="126">
        <v>-96.94</v>
      </c>
      <c r="H9" s="126">
        <v>-118606.09</v>
      </c>
      <c r="I9" s="126">
        <v>-102430.07</v>
      </c>
      <c r="J9" s="126">
        <v>-872.45999999999992</v>
      </c>
      <c r="K9" s="126">
        <v>-455199.6460995652</v>
      </c>
      <c r="L9" s="37">
        <v>-328307.6518825799</v>
      </c>
      <c r="M9" s="37">
        <v>7028.15</v>
      </c>
      <c r="N9" s="37">
        <v>7852.14</v>
      </c>
      <c r="O9" s="37">
        <v>8773.07</v>
      </c>
      <c r="P9" s="261">
        <f>SUM(LisäyksetVähennykset[[#This Row],[Kuntien yhdistymisavustus (-1,00 €/as)]:[Kriisikuntien harkinnanvarainen yhdistymisavustus vuoden 2022 palautus (1,81€/as)]])</f>
        <v>-1009099.6379821451</v>
      </c>
      <c r="Q9" s="117"/>
    </row>
    <row r="10" spans="1:17" s="50" customFormat="1">
      <c r="A10" s="249">
        <v>19</v>
      </c>
      <c r="B10" s="249" t="s">
        <v>19</v>
      </c>
      <c r="C10" s="339">
        <v>-3955</v>
      </c>
      <c r="D10" s="126">
        <v>-7158.55</v>
      </c>
      <c r="E10" s="126">
        <v>-3955</v>
      </c>
      <c r="F10" s="126">
        <v>-7158.55</v>
      </c>
      <c r="G10" s="126">
        <v>-79.100000000000009</v>
      </c>
      <c r="H10" s="126">
        <v>-96778.849999999991</v>
      </c>
      <c r="I10" s="126">
        <v>-86607.6</v>
      </c>
      <c r="J10" s="126">
        <v>-711.9</v>
      </c>
      <c r="K10" s="126">
        <v>-90275.155369053187</v>
      </c>
      <c r="L10" s="37">
        <v>-365058.11083873111</v>
      </c>
      <c r="M10" s="37">
        <v>5734.75</v>
      </c>
      <c r="N10" s="37">
        <v>6407.1</v>
      </c>
      <c r="O10" s="37">
        <v>7158.55</v>
      </c>
      <c r="P10" s="261">
        <f>SUM(LisäyksetVähennykset[[#This Row],[Kuntien yhdistymisavustus (-1,00 €/as)]:[Kriisikuntien harkinnanvarainen yhdistymisavustus vuoden 2022 palautus (1,81€/as)]])</f>
        <v>-642437.4162077842</v>
      </c>
      <c r="Q10" s="117"/>
    </row>
    <row r="11" spans="1:17" s="50" customFormat="1">
      <c r="A11" s="249">
        <v>20</v>
      </c>
      <c r="B11" s="249" t="s">
        <v>20</v>
      </c>
      <c r="C11" s="339">
        <v>-16467</v>
      </c>
      <c r="D11" s="126">
        <v>-29805.27</v>
      </c>
      <c r="E11" s="126">
        <v>-16467</v>
      </c>
      <c r="F11" s="126">
        <v>-29805.27</v>
      </c>
      <c r="G11" s="126">
        <v>-329.34000000000003</v>
      </c>
      <c r="H11" s="126">
        <v>-402947.49</v>
      </c>
      <c r="I11" s="126">
        <v>-884925.3</v>
      </c>
      <c r="J11" s="126">
        <v>-2964.06</v>
      </c>
      <c r="K11" s="126">
        <v>-1559634.2949535965</v>
      </c>
      <c r="L11" s="37">
        <v>-1707264.5085644324</v>
      </c>
      <c r="M11" s="37">
        <v>23877.149999999998</v>
      </c>
      <c r="N11" s="37">
        <v>26676.54</v>
      </c>
      <c r="O11" s="37">
        <v>29805.27</v>
      </c>
      <c r="P11" s="261">
        <f>SUM(LisäyksetVähennykset[[#This Row],[Kuntien yhdistymisavustus (-1,00 €/as)]:[Kriisikuntien harkinnanvarainen yhdistymisavustus vuoden 2022 palautus (1,81€/as)]])</f>
        <v>-4570250.5735180285</v>
      </c>
      <c r="Q11" s="117"/>
    </row>
    <row r="12" spans="1:17" s="50" customFormat="1">
      <c r="A12" s="249">
        <v>46</v>
      </c>
      <c r="B12" s="249" t="s">
        <v>21</v>
      </c>
      <c r="C12" s="339">
        <v>-1362</v>
      </c>
      <c r="D12" s="126">
        <v>-2465.2200000000003</v>
      </c>
      <c r="E12" s="126">
        <v>-1362</v>
      </c>
      <c r="F12" s="126">
        <v>-2465.2200000000003</v>
      </c>
      <c r="G12" s="126">
        <v>-27.240000000000002</v>
      </c>
      <c r="H12" s="126">
        <v>-33328.14</v>
      </c>
      <c r="I12" s="126">
        <v>-51427.584999999999</v>
      </c>
      <c r="J12" s="126">
        <v>-245.16</v>
      </c>
      <c r="K12" s="126">
        <v>423169.38777901919</v>
      </c>
      <c r="L12" s="37">
        <v>341345.80526720308</v>
      </c>
      <c r="M12" s="37">
        <v>1974.8999999999999</v>
      </c>
      <c r="N12" s="37">
        <v>2206.44</v>
      </c>
      <c r="O12" s="37">
        <v>2465.2200000000003</v>
      </c>
      <c r="P12" s="261">
        <f>SUM(LisäyksetVähennykset[[#This Row],[Kuntien yhdistymisavustus (-1,00 €/as)]:[Kriisikuntien harkinnanvarainen yhdistymisavustus vuoden 2022 palautus (1,81€/as)]])</f>
        <v>678479.1880462222</v>
      </c>
      <c r="Q12" s="117"/>
    </row>
    <row r="13" spans="1:17" s="50" customFormat="1">
      <c r="A13" s="249">
        <v>47</v>
      </c>
      <c r="B13" s="249" t="s">
        <v>22</v>
      </c>
      <c r="C13" s="339">
        <v>-1789</v>
      </c>
      <c r="D13" s="126">
        <v>-3238.09</v>
      </c>
      <c r="E13" s="126">
        <v>-1789</v>
      </c>
      <c r="F13" s="126">
        <v>-3238.09</v>
      </c>
      <c r="G13" s="126">
        <v>-35.78</v>
      </c>
      <c r="H13" s="126">
        <v>-43776.829999999994</v>
      </c>
      <c r="I13" s="126">
        <v>-32545.32</v>
      </c>
      <c r="J13" s="126">
        <v>-322.02</v>
      </c>
      <c r="K13" s="126">
        <v>-40129.627860742439</v>
      </c>
      <c r="L13" s="37">
        <v>668980.33645591384</v>
      </c>
      <c r="M13" s="37">
        <v>2594.0499999999997</v>
      </c>
      <c r="N13" s="37">
        <v>2898.1800000000003</v>
      </c>
      <c r="O13" s="37">
        <v>3238.09</v>
      </c>
      <c r="P13" s="261">
        <f>SUM(LisäyksetVähennykset[[#This Row],[Kuntien yhdistymisavustus (-1,00 €/as)]:[Kriisikuntien harkinnanvarainen yhdistymisavustus vuoden 2022 palautus (1,81€/as)]])</f>
        <v>550846.89859517151</v>
      </c>
      <c r="Q13" s="117"/>
    </row>
    <row r="14" spans="1:17" s="50" customFormat="1">
      <c r="A14" s="249">
        <v>49</v>
      </c>
      <c r="B14" s="249" t="s">
        <v>23</v>
      </c>
      <c r="C14" s="339">
        <v>-297132</v>
      </c>
      <c r="D14" s="126">
        <v>-537808.92000000004</v>
      </c>
      <c r="E14" s="126">
        <v>-297132</v>
      </c>
      <c r="F14" s="126">
        <v>-537808.92000000004</v>
      </c>
      <c r="G14" s="126">
        <v>-5942.64</v>
      </c>
      <c r="H14" s="126">
        <v>-7270820.04</v>
      </c>
      <c r="I14" s="126">
        <v>-22170371.075649999</v>
      </c>
      <c r="J14" s="126">
        <v>-53483.759999999995</v>
      </c>
      <c r="K14" s="126">
        <v>85654835.328998104</v>
      </c>
      <c r="L14" s="37">
        <v>30661654.44133902</v>
      </c>
      <c r="M14" s="37">
        <v>430841.39999999997</v>
      </c>
      <c r="N14" s="37">
        <v>481353.84</v>
      </c>
      <c r="O14" s="37">
        <v>537808.92000000004</v>
      </c>
      <c r="P14" s="261">
        <f>SUM(LisäyksetVähennykset[[#This Row],[Kuntien yhdistymisavustus (-1,00 €/as)]:[Kriisikuntien harkinnanvarainen yhdistymisavustus vuoden 2022 palautus (1,81€/as)]])</f>
        <v>86595994.574687138</v>
      </c>
      <c r="Q14" s="117"/>
    </row>
    <row r="15" spans="1:17" s="50" customFormat="1">
      <c r="A15" s="249">
        <v>50</v>
      </c>
      <c r="B15" s="249" t="s">
        <v>24</v>
      </c>
      <c r="C15" s="339">
        <v>-11417</v>
      </c>
      <c r="D15" s="126">
        <v>-20664.77</v>
      </c>
      <c r="E15" s="126">
        <v>-11417</v>
      </c>
      <c r="F15" s="126">
        <v>-20664.77</v>
      </c>
      <c r="G15" s="126">
        <v>-228.34</v>
      </c>
      <c r="H15" s="126">
        <v>-279373.99</v>
      </c>
      <c r="I15" s="126">
        <v>-255751.94750000001</v>
      </c>
      <c r="J15" s="126">
        <v>-2055.06</v>
      </c>
      <c r="K15" s="126">
        <v>92375.646514763721</v>
      </c>
      <c r="L15" s="37">
        <v>60286.297986327292</v>
      </c>
      <c r="M15" s="37">
        <v>16554.649999999998</v>
      </c>
      <c r="N15" s="37">
        <v>18495.54</v>
      </c>
      <c r="O15" s="37">
        <v>20664.77</v>
      </c>
      <c r="P15" s="261">
        <f>SUM(LisäyksetVähennykset[[#This Row],[Kuntien yhdistymisavustus (-1,00 €/as)]:[Kriisikuntien harkinnanvarainen yhdistymisavustus vuoden 2022 palautus (1,81€/as)]])</f>
        <v>-393195.97299890901</v>
      </c>
      <c r="Q15" s="117"/>
    </row>
    <row r="16" spans="1:17" s="109" customFormat="1">
      <c r="A16" s="249">
        <v>51</v>
      </c>
      <c r="B16" s="249" t="s">
        <v>25</v>
      </c>
      <c r="C16" s="339">
        <v>-9334</v>
      </c>
      <c r="D16" s="126">
        <v>-16894.54</v>
      </c>
      <c r="E16" s="126">
        <v>-9334</v>
      </c>
      <c r="F16" s="126">
        <v>-16894.54</v>
      </c>
      <c r="G16" s="126">
        <v>-186.68</v>
      </c>
      <c r="H16" s="126">
        <v>-228402.97999999998</v>
      </c>
      <c r="I16" s="126">
        <v>-157372.04250000001</v>
      </c>
      <c r="J16" s="126">
        <v>-1680.12</v>
      </c>
      <c r="K16" s="126">
        <v>-3965481.1848943904</v>
      </c>
      <c r="L16" s="126">
        <v>-4472680.0518201273</v>
      </c>
      <c r="M16" s="126">
        <v>13534.3</v>
      </c>
      <c r="N16" s="126">
        <v>15121.080000000002</v>
      </c>
      <c r="O16" s="126">
        <v>16894.54</v>
      </c>
      <c r="P16" s="261">
        <f>SUM(LisäyksetVähennykset[[#This Row],[Kuntien yhdistymisavustus (-1,00 €/as)]:[Kriisikuntien harkinnanvarainen yhdistymisavustus vuoden 2022 palautus (1,81€/as)]])</f>
        <v>-8832710.2192145176</v>
      </c>
      <c r="Q16" s="65"/>
    </row>
    <row r="17" spans="1:17" s="50" customFormat="1">
      <c r="A17" s="249">
        <v>52</v>
      </c>
      <c r="B17" s="249" t="s">
        <v>26</v>
      </c>
      <c r="C17" s="339">
        <v>-2404</v>
      </c>
      <c r="D17" s="126">
        <v>-4351.24</v>
      </c>
      <c r="E17" s="126">
        <v>-2404</v>
      </c>
      <c r="F17" s="126">
        <v>-4351.24</v>
      </c>
      <c r="G17" s="126">
        <v>-48.08</v>
      </c>
      <c r="H17" s="126">
        <v>-58825.88</v>
      </c>
      <c r="I17" s="126">
        <v>-30205.505000000001</v>
      </c>
      <c r="J17" s="126">
        <v>-432.71999999999997</v>
      </c>
      <c r="K17" s="126">
        <v>586767.76662889076</v>
      </c>
      <c r="L17" s="37">
        <v>293419.35851192137</v>
      </c>
      <c r="M17" s="37">
        <v>3485.7999999999997</v>
      </c>
      <c r="N17" s="37">
        <v>3894.4800000000005</v>
      </c>
      <c r="O17" s="37">
        <v>4351.24</v>
      </c>
      <c r="P17" s="261">
        <f>SUM(LisäyksetVähennykset[[#This Row],[Kuntien yhdistymisavustus (-1,00 €/as)]:[Kriisikuntien harkinnanvarainen yhdistymisavustus vuoden 2022 palautus (1,81€/as)]])</f>
        <v>788895.98014081211</v>
      </c>
      <c r="Q17" s="117"/>
    </row>
    <row r="18" spans="1:17" s="50" customFormat="1">
      <c r="A18" s="249">
        <v>61</v>
      </c>
      <c r="B18" s="249" t="s">
        <v>27</v>
      </c>
      <c r="C18" s="339">
        <v>-16573</v>
      </c>
      <c r="D18" s="126">
        <v>-29997.13</v>
      </c>
      <c r="E18" s="126">
        <v>-16573</v>
      </c>
      <c r="F18" s="126">
        <v>-29997.13</v>
      </c>
      <c r="G18" s="126">
        <v>-331.46</v>
      </c>
      <c r="H18" s="126">
        <v>-405541.31</v>
      </c>
      <c r="I18" s="126">
        <v>-1112021.8875</v>
      </c>
      <c r="J18" s="126">
        <v>-2983.14</v>
      </c>
      <c r="K18" s="126">
        <v>1336798.4277311836</v>
      </c>
      <c r="L18" s="37">
        <v>1992799.1365088173</v>
      </c>
      <c r="M18" s="37">
        <v>24030.85</v>
      </c>
      <c r="N18" s="37">
        <v>26848.260000000002</v>
      </c>
      <c r="O18" s="37">
        <v>29997.13</v>
      </c>
      <c r="P18" s="261">
        <f>SUM(LisäyksetVähennykset[[#This Row],[Kuntien yhdistymisavustus (-1,00 €/as)]:[Kriisikuntien harkinnanvarainen yhdistymisavustus vuoden 2022 palautus (1,81€/as)]])</f>
        <v>1796455.746740001</v>
      </c>
      <c r="Q18" s="117"/>
    </row>
    <row r="19" spans="1:17" s="50" customFormat="1">
      <c r="A19" s="249">
        <v>69</v>
      </c>
      <c r="B19" s="249" t="s">
        <v>28</v>
      </c>
      <c r="C19" s="339">
        <v>-6802</v>
      </c>
      <c r="D19" s="126">
        <v>-12311.62</v>
      </c>
      <c r="E19" s="126">
        <v>-6802</v>
      </c>
      <c r="F19" s="126">
        <v>-12311.62</v>
      </c>
      <c r="G19" s="126">
        <v>-136.04</v>
      </c>
      <c r="H19" s="126">
        <v>-166444.94</v>
      </c>
      <c r="I19" s="126">
        <v>-191058.32500000001</v>
      </c>
      <c r="J19" s="126">
        <v>-1224.3599999999999</v>
      </c>
      <c r="K19" s="126">
        <v>-1346132.7263176125</v>
      </c>
      <c r="L19" s="37">
        <v>-1618806.7812533176</v>
      </c>
      <c r="M19" s="37">
        <v>9862.9</v>
      </c>
      <c r="N19" s="37">
        <v>11019.240000000002</v>
      </c>
      <c r="O19" s="37">
        <v>12311.62</v>
      </c>
      <c r="P19" s="261">
        <f>SUM(LisäyksetVähennykset[[#This Row],[Kuntien yhdistymisavustus (-1,00 €/as)]:[Kriisikuntien harkinnanvarainen yhdistymisavustus vuoden 2022 palautus (1,81€/as)]])</f>
        <v>-3328836.6525709298</v>
      </c>
      <c r="Q19" s="117"/>
    </row>
    <row r="20" spans="1:17" s="50" customFormat="1">
      <c r="A20" s="249">
        <v>71</v>
      </c>
      <c r="B20" s="249" t="s">
        <v>29</v>
      </c>
      <c r="C20" s="339">
        <v>-6613</v>
      </c>
      <c r="D20" s="126">
        <v>-11969.53</v>
      </c>
      <c r="E20" s="126">
        <v>-6613</v>
      </c>
      <c r="F20" s="126">
        <v>-11969.53</v>
      </c>
      <c r="G20" s="126">
        <v>-132.26</v>
      </c>
      <c r="H20" s="126">
        <v>-161820.10999999999</v>
      </c>
      <c r="I20" s="126">
        <v>-184655.27</v>
      </c>
      <c r="J20" s="126">
        <v>-1190.3399999999999</v>
      </c>
      <c r="K20" s="126">
        <v>116196.85905073934</v>
      </c>
      <c r="L20" s="37">
        <v>-570776.7071980047</v>
      </c>
      <c r="M20" s="37">
        <v>9588.85</v>
      </c>
      <c r="N20" s="37">
        <v>10713.060000000001</v>
      </c>
      <c r="O20" s="37">
        <v>11969.53</v>
      </c>
      <c r="P20" s="261">
        <f>SUM(LisäyksetVähennykset[[#This Row],[Kuntien yhdistymisavustus (-1,00 €/as)]:[Kriisikuntien harkinnanvarainen yhdistymisavustus vuoden 2022 palautus (1,81€/as)]])</f>
        <v>-807271.44814726536</v>
      </c>
      <c r="Q20" s="117"/>
    </row>
    <row r="21" spans="1:17" s="50" customFormat="1">
      <c r="A21" s="249">
        <v>72</v>
      </c>
      <c r="B21" s="249" t="s">
        <v>30</v>
      </c>
      <c r="C21" s="339">
        <v>-950</v>
      </c>
      <c r="D21" s="126">
        <v>-1719.5</v>
      </c>
      <c r="E21" s="126">
        <v>-950</v>
      </c>
      <c r="F21" s="126">
        <v>-1719.5</v>
      </c>
      <c r="G21" s="126">
        <v>-19</v>
      </c>
      <c r="H21" s="126">
        <v>-23246.5</v>
      </c>
      <c r="I21" s="126">
        <v>-13695.82</v>
      </c>
      <c r="J21" s="126">
        <v>-171</v>
      </c>
      <c r="K21" s="126">
        <v>-18543.602143970566</v>
      </c>
      <c r="L21" s="37">
        <v>20153.898237397832</v>
      </c>
      <c r="M21" s="37">
        <v>1377.5</v>
      </c>
      <c r="N21" s="37">
        <v>1539</v>
      </c>
      <c r="O21" s="37">
        <v>1719.5</v>
      </c>
      <c r="P21" s="261">
        <f>SUM(LisäyksetVähennykset[[#This Row],[Kuntien yhdistymisavustus (-1,00 €/as)]:[Kriisikuntien harkinnanvarainen yhdistymisavustus vuoden 2022 palautus (1,81€/as)]])</f>
        <v>-36225.023906572736</v>
      </c>
      <c r="Q21" s="117"/>
    </row>
    <row r="22" spans="1:17" s="50" customFormat="1">
      <c r="A22" s="249">
        <v>74</v>
      </c>
      <c r="B22" s="249" t="s">
        <v>31</v>
      </c>
      <c r="C22" s="339">
        <v>-1083</v>
      </c>
      <c r="D22" s="126">
        <v>-1960.23</v>
      </c>
      <c r="E22" s="126">
        <v>-1083</v>
      </c>
      <c r="F22" s="126">
        <v>-1960.23</v>
      </c>
      <c r="G22" s="126">
        <v>-21.66</v>
      </c>
      <c r="H22" s="126">
        <v>-26501.01</v>
      </c>
      <c r="I22" s="126">
        <v>-18430.035</v>
      </c>
      <c r="J22" s="126">
        <v>-194.94</v>
      </c>
      <c r="K22" s="126">
        <v>124876.83825200844</v>
      </c>
      <c r="L22" s="37">
        <v>28154.534898044585</v>
      </c>
      <c r="M22" s="37">
        <v>1570.35</v>
      </c>
      <c r="N22" s="37">
        <v>1754.46</v>
      </c>
      <c r="O22" s="37">
        <v>1960.23</v>
      </c>
      <c r="P22" s="261">
        <f>SUM(LisäyksetVähennykset[[#This Row],[Kuntien yhdistymisavustus (-1,00 €/as)]:[Kriisikuntien harkinnanvarainen yhdistymisavustus vuoden 2022 palautus (1,81€/as)]])</f>
        <v>107082.30815005304</v>
      </c>
      <c r="Q22" s="117"/>
    </row>
    <row r="23" spans="1:17" s="50" customFormat="1">
      <c r="A23" s="249">
        <v>75</v>
      </c>
      <c r="B23" s="249" t="s">
        <v>32</v>
      </c>
      <c r="C23" s="339">
        <v>-19702</v>
      </c>
      <c r="D23" s="126">
        <v>-35660.620000000003</v>
      </c>
      <c r="E23" s="126">
        <v>-19702</v>
      </c>
      <c r="F23" s="126">
        <v>-35660.620000000003</v>
      </c>
      <c r="G23" s="126">
        <v>-394.04</v>
      </c>
      <c r="H23" s="126">
        <v>-482107.94</v>
      </c>
      <c r="I23" s="126">
        <v>-725060.34499999997</v>
      </c>
      <c r="J23" s="126">
        <v>-3546.3599999999997</v>
      </c>
      <c r="K23" s="126">
        <v>-1014078.494076492</v>
      </c>
      <c r="L23" s="37">
        <v>986290.50451448536</v>
      </c>
      <c r="M23" s="37">
        <v>28567.899999999998</v>
      </c>
      <c r="N23" s="37">
        <v>31917.24</v>
      </c>
      <c r="O23" s="37">
        <v>35660.620000000003</v>
      </c>
      <c r="P23" s="261">
        <f>SUM(LisäyksetVähennykset[[#This Row],[Kuntien yhdistymisavustus (-1,00 €/as)]:[Kriisikuntien harkinnanvarainen yhdistymisavustus vuoden 2022 palautus (1,81€/as)]])</f>
        <v>-1253476.1545620067</v>
      </c>
      <c r="Q23" s="117"/>
    </row>
    <row r="24" spans="1:17" s="50" customFormat="1">
      <c r="A24" s="249">
        <v>77</v>
      </c>
      <c r="B24" s="249" t="s">
        <v>33</v>
      </c>
      <c r="C24" s="339">
        <v>-4683</v>
      </c>
      <c r="D24" s="126">
        <v>-8476.23</v>
      </c>
      <c r="E24" s="126">
        <v>-4683</v>
      </c>
      <c r="F24" s="126">
        <v>-8476.23</v>
      </c>
      <c r="G24" s="126">
        <v>-93.66</v>
      </c>
      <c r="H24" s="126">
        <v>-114593.01</v>
      </c>
      <c r="I24" s="126">
        <v>-172371.95499999999</v>
      </c>
      <c r="J24" s="126">
        <v>-842.93999999999994</v>
      </c>
      <c r="K24" s="126">
        <v>62638.926461373107</v>
      </c>
      <c r="L24" s="37">
        <v>44096.0499229294</v>
      </c>
      <c r="M24" s="37">
        <v>6790.3499999999995</v>
      </c>
      <c r="N24" s="37">
        <v>7586.4600000000009</v>
      </c>
      <c r="O24" s="37">
        <v>8476.23</v>
      </c>
      <c r="P24" s="261">
        <f>SUM(LisäyksetVähennykset[[#This Row],[Kuntien yhdistymisavustus (-1,00 €/as)]:[Kriisikuntien harkinnanvarainen yhdistymisavustus vuoden 2022 palautus (1,81€/as)]])</f>
        <v>-184632.00861569744</v>
      </c>
      <c r="Q24" s="117"/>
    </row>
    <row r="25" spans="1:17" s="50" customFormat="1">
      <c r="A25" s="249">
        <v>78</v>
      </c>
      <c r="B25" s="249" t="s">
        <v>34</v>
      </c>
      <c r="C25" s="339">
        <v>-7979</v>
      </c>
      <c r="D25" s="126">
        <v>-14441.99</v>
      </c>
      <c r="E25" s="126">
        <v>-7979</v>
      </c>
      <c r="F25" s="126">
        <v>-14441.99</v>
      </c>
      <c r="G25" s="126">
        <v>-159.58000000000001</v>
      </c>
      <c r="H25" s="126">
        <v>-195246.13</v>
      </c>
      <c r="I25" s="126">
        <v>-320104.51500000001</v>
      </c>
      <c r="J25" s="126">
        <v>-1436.22</v>
      </c>
      <c r="K25" s="126">
        <v>-1543134.5041248978</v>
      </c>
      <c r="L25" s="37">
        <v>-347526.20240419992</v>
      </c>
      <c r="M25" s="37">
        <v>11569.55</v>
      </c>
      <c r="N25" s="37">
        <v>12925.980000000001</v>
      </c>
      <c r="O25" s="37">
        <v>14441.99</v>
      </c>
      <c r="P25" s="261">
        <f>SUM(LisäyksetVähennykset[[#This Row],[Kuntien yhdistymisavustus (-1,00 €/as)]:[Kriisikuntien harkinnanvarainen yhdistymisavustus vuoden 2022 palautus (1,81€/as)]])</f>
        <v>-2413511.6115290979</v>
      </c>
      <c r="Q25" s="117"/>
    </row>
    <row r="26" spans="1:17" s="50" customFormat="1">
      <c r="A26" s="249">
        <v>79</v>
      </c>
      <c r="B26" s="249" t="s">
        <v>35</v>
      </c>
      <c r="C26" s="339">
        <v>-6785</v>
      </c>
      <c r="D26" s="126">
        <v>-12280.85</v>
      </c>
      <c r="E26" s="126">
        <v>-6785</v>
      </c>
      <c r="F26" s="126">
        <v>-12280.85</v>
      </c>
      <c r="G26" s="126">
        <v>-135.69999999999999</v>
      </c>
      <c r="H26" s="126">
        <v>-166028.94999999998</v>
      </c>
      <c r="I26" s="126">
        <v>-329324.88500000001</v>
      </c>
      <c r="J26" s="126">
        <v>-1221.3</v>
      </c>
      <c r="K26" s="126">
        <v>-870011.97962409223</v>
      </c>
      <c r="L26" s="37">
        <v>-833475.17045262607</v>
      </c>
      <c r="M26" s="37">
        <v>9838.25</v>
      </c>
      <c r="N26" s="37">
        <v>10991.7</v>
      </c>
      <c r="O26" s="37">
        <v>12280.85</v>
      </c>
      <c r="P26" s="261">
        <f>SUM(LisäyksetVähennykset[[#This Row],[Kuntien yhdistymisavustus (-1,00 €/as)]:[Kriisikuntien harkinnanvarainen yhdistymisavustus vuoden 2022 palautus (1,81€/as)]])</f>
        <v>-2205218.8850767179</v>
      </c>
      <c r="Q26" s="117"/>
    </row>
    <row r="27" spans="1:17" s="50" customFormat="1">
      <c r="A27" s="249">
        <v>81</v>
      </c>
      <c r="B27" s="249" t="s">
        <v>36</v>
      </c>
      <c r="C27" s="339">
        <v>-2621</v>
      </c>
      <c r="D27" s="126">
        <v>-4744.01</v>
      </c>
      <c r="E27" s="126">
        <v>-2621</v>
      </c>
      <c r="F27" s="126">
        <v>-4744.01</v>
      </c>
      <c r="G27" s="126">
        <v>-52.42</v>
      </c>
      <c r="H27" s="126">
        <v>-64135.869999999995</v>
      </c>
      <c r="I27" s="126">
        <v>-91326.274999999994</v>
      </c>
      <c r="J27" s="126">
        <v>-471.78</v>
      </c>
      <c r="K27" s="126">
        <v>290115.99736029241</v>
      </c>
      <c r="L27" s="37">
        <v>412654.12146636535</v>
      </c>
      <c r="M27" s="37">
        <v>3800.45</v>
      </c>
      <c r="N27" s="37">
        <v>4246.0200000000004</v>
      </c>
      <c r="O27" s="37">
        <v>4744.01</v>
      </c>
      <c r="P27" s="261">
        <f>SUM(LisäyksetVähennykset[[#This Row],[Kuntien yhdistymisavustus (-1,00 €/as)]:[Kriisikuntien harkinnanvarainen yhdistymisavustus vuoden 2022 palautus (1,81€/as)]])</f>
        <v>544844.23382665776</v>
      </c>
      <c r="Q27" s="117"/>
    </row>
    <row r="28" spans="1:17" s="50" customFormat="1">
      <c r="A28" s="249">
        <v>82</v>
      </c>
      <c r="B28" s="249" t="s">
        <v>37</v>
      </c>
      <c r="C28" s="339">
        <v>-9405</v>
      </c>
      <c r="D28" s="126">
        <v>-17023.05</v>
      </c>
      <c r="E28" s="126">
        <v>-9405</v>
      </c>
      <c r="F28" s="126">
        <v>-17023.05</v>
      </c>
      <c r="G28" s="126">
        <v>-188.1</v>
      </c>
      <c r="H28" s="126">
        <v>-230140.34999999998</v>
      </c>
      <c r="I28" s="126">
        <v>-209354.22</v>
      </c>
      <c r="J28" s="126">
        <v>-1692.8999999999999</v>
      </c>
      <c r="K28" s="126">
        <v>348473.04083571001</v>
      </c>
      <c r="L28" s="37">
        <v>97994.88333825834</v>
      </c>
      <c r="M28" s="37">
        <v>13637.25</v>
      </c>
      <c r="N28" s="37">
        <v>15236.1</v>
      </c>
      <c r="O28" s="37">
        <v>17023.05</v>
      </c>
      <c r="P28" s="261">
        <f>SUM(LisäyksetVähennykset[[#This Row],[Kuntien yhdistymisavustus (-1,00 €/as)]:[Kriisikuntien harkinnanvarainen yhdistymisavustus vuoden 2022 palautus (1,81€/as)]])</f>
        <v>-1867.3458260316947</v>
      </c>
      <c r="Q28" s="117"/>
    </row>
    <row r="29" spans="1:17" s="50" customFormat="1">
      <c r="A29" s="249">
        <v>86</v>
      </c>
      <c r="B29" s="249" t="s">
        <v>38</v>
      </c>
      <c r="C29" s="339">
        <v>-8143</v>
      </c>
      <c r="D29" s="126">
        <v>-14738.83</v>
      </c>
      <c r="E29" s="126">
        <v>-8143</v>
      </c>
      <c r="F29" s="126">
        <v>-14738.83</v>
      </c>
      <c r="G29" s="126">
        <v>-162.86000000000001</v>
      </c>
      <c r="H29" s="126">
        <v>-199259.21</v>
      </c>
      <c r="I29" s="126">
        <v>-223160.85500000001</v>
      </c>
      <c r="J29" s="126">
        <v>-1465.74</v>
      </c>
      <c r="K29" s="126">
        <v>246262.38394632383</v>
      </c>
      <c r="L29" s="37">
        <v>-45427.468053555327</v>
      </c>
      <c r="M29" s="37">
        <v>11807.35</v>
      </c>
      <c r="N29" s="37">
        <v>13191.660000000002</v>
      </c>
      <c r="O29" s="37">
        <v>14738.83</v>
      </c>
      <c r="P29" s="261">
        <f>SUM(LisäyksetVähennykset[[#This Row],[Kuntien yhdistymisavustus (-1,00 €/as)]:[Kriisikuntien harkinnanvarainen yhdistymisavustus vuoden 2022 palautus (1,81€/as)]])</f>
        <v>-229239.56910723148</v>
      </c>
      <c r="Q29" s="117"/>
    </row>
    <row r="30" spans="1:17" s="50" customFormat="1">
      <c r="A30" s="249">
        <v>90</v>
      </c>
      <c r="B30" s="249" t="s">
        <v>39</v>
      </c>
      <c r="C30" s="339">
        <v>-3136</v>
      </c>
      <c r="D30" s="126">
        <v>-5676.16</v>
      </c>
      <c r="E30" s="126">
        <v>-3136</v>
      </c>
      <c r="F30" s="126">
        <v>-5676.16</v>
      </c>
      <c r="G30" s="126">
        <v>-62.72</v>
      </c>
      <c r="H30" s="126">
        <v>-76737.919999999998</v>
      </c>
      <c r="I30" s="126">
        <v>-108234.5325</v>
      </c>
      <c r="J30" s="126">
        <v>-564.48</v>
      </c>
      <c r="K30" s="126">
        <v>94114.218245721509</v>
      </c>
      <c r="L30" s="37">
        <v>-675256.10001324408</v>
      </c>
      <c r="M30" s="37">
        <v>4547.2</v>
      </c>
      <c r="N30" s="37">
        <v>5080.3200000000006</v>
      </c>
      <c r="O30" s="37">
        <v>5676.16</v>
      </c>
      <c r="P30" s="261">
        <f>SUM(LisäyksetVähennykset[[#This Row],[Kuntien yhdistymisavustus (-1,00 €/as)]:[Kriisikuntien harkinnanvarainen yhdistymisavustus vuoden 2022 palautus (1,81€/as)]])</f>
        <v>-769062.17426752264</v>
      </c>
      <c r="Q30" s="117"/>
    </row>
    <row r="31" spans="1:17" s="50" customFormat="1">
      <c r="A31" s="249">
        <v>91</v>
      </c>
      <c r="B31" s="249" t="s">
        <v>40</v>
      </c>
      <c r="C31" s="339">
        <v>-658457</v>
      </c>
      <c r="D31" s="126">
        <v>-1191807.17</v>
      </c>
      <c r="E31" s="126">
        <v>-658457</v>
      </c>
      <c r="F31" s="126">
        <v>-1191807.17</v>
      </c>
      <c r="G31" s="126">
        <v>-13169.14</v>
      </c>
      <c r="H31" s="126">
        <v>-16112442.789999999</v>
      </c>
      <c r="I31" s="126">
        <v>-60751705.6294</v>
      </c>
      <c r="J31" s="126">
        <v>-118522.26</v>
      </c>
      <c r="K31" s="126">
        <v>-6980980.3654889707</v>
      </c>
      <c r="L31" s="37">
        <v>-76687612.739061773</v>
      </c>
      <c r="M31" s="37">
        <v>954762.65</v>
      </c>
      <c r="N31" s="37">
        <v>1066700.3400000001</v>
      </c>
      <c r="O31" s="37">
        <v>1191807.17</v>
      </c>
      <c r="P31" s="261">
        <f>SUM(LisäyksetVähennykset[[#This Row],[Kuntien yhdistymisavustus (-1,00 €/as)]:[Kriisikuntien harkinnanvarainen yhdistymisavustus vuoden 2022 palautus (1,81€/as)]])</f>
        <v>-161151691.10395077</v>
      </c>
      <c r="Q31" s="117"/>
    </row>
    <row r="32" spans="1:17" s="50" customFormat="1">
      <c r="A32" s="249">
        <v>92</v>
      </c>
      <c r="B32" s="249" t="s">
        <v>41</v>
      </c>
      <c r="C32" s="339">
        <v>-239206</v>
      </c>
      <c r="D32" s="126">
        <v>-432962.86</v>
      </c>
      <c r="E32" s="126">
        <v>-239206</v>
      </c>
      <c r="F32" s="126">
        <v>-432962.86</v>
      </c>
      <c r="G32" s="126">
        <v>-4784.12</v>
      </c>
      <c r="H32" s="126">
        <v>-5853370.8199999994</v>
      </c>
      <c r="I32" s="126">
        <v>-25866015.359949999</v>
      </c>
      <c r="J32" s="126">
        <v>-43057.08</v>
      </c>
      <c r="K32" s="126">
        <v>-27694606.953011636</v>
      </c>
      <c r="L32" s="37">
        <v>-3093860.6356005617</v>
      </c>
      <c r="M32" s="37">
        <v>346848.7</v>
      </c>
      <c r="N32" s="37">
        <v>387513.72000000003</v>
      </c>
      <c r="O32" s="37">
        <v>432962.86</v>
      </c>
      <c r="P32" s="261">
        <f>SUM(LisäyksetVähennykset[[#This Row],[Kuntien yhdistymisavustus (-1,00 €/as)]:[Kriisikuntien harkinnanvarainen yhdistymisavustus vuoden 2022 palautus (1,81€/as)]])</f>
        <v>-62732707.408562191</v>
      </c>
      <c r="Q32" s="117"/>
    </row>
    <row r="33" spans="1:17" s="50" customFormat="1">
      <c r="A33" s="249">
        <v>97</v>
      </c>
      <c r="B33" s="249" t="s">
        <v>42</v>
      </c>
      <c r="C33" s="339">
        <v>-2131</v>
      </c>
      <c r="D33" s="126">
        <v>-3857.11</v>
      </c>
      <c r="E33" s="126">
        <v>-2131</v>
      </c>
      <c r="F33" s="126">
        <v>-3857.11</v>
      </c>
      <c r="G33" s="126">
        <v>-42.62</v>
      </c>
      <c r="H33" s="126">
        <v>-52145.57</v>
      </c>
      <c r="I33" s="126">
        <v>-75645.244999999995</v>
      </c>
      <c r="J33" s="126">
        <v>-383.58</v>
      </c>
      <c r="K33" s="126">
        <v>-317202.09788532177</v>
      </c>
      <c r="L33" s="37">
        <v>271315.2243055604</v>
      </c>
      <c r="M33" s="37">
        <v>3089.95</v>
      </c>
      <c r="N33" s="37">
        <v>3452.2200000000003</v>
      </c>
      <c r="O33" s="37">
        <v>3857.11</v>
      </c>
      <c r="P33" s="261">
        <f>SUM(LisäyksetVähennykset[[#This Row],[Kuntien yhdistymisavustus (-1,00 €/as)]:[Kriisikuntien harkinnanvarainen yhdistymisavustus vuoden 2022 palautus (1,81€/as)]])</f>
        <v>-175680.82857976135</v>
      </c>
      <c r="Q33" s="117"/>
    </row>
    <row r="34" spans="1:17" s="109" customFormat="1">
      <c r="A34" s="246">
        <v>98</v>
      </c>
      <c r="B34" s="249" t="s">
        <v>43</v>
      </c>
      <c r="C34" s="339">
        <v>-23090</v>
      </c>
      <c r="D34" s="126">
        <v>-41792.9</v>
      </c>
      <c r="E34" s="126">
        <v>-23090</v>
      </c>
      <c r="F34" s="126">
        <v>-41792.9</v>
      </c>
      <c r="G34" s="126">
        <v>-461.8</v>
      </c>
      <c r="H34" s="126">
        <v>-565012.29999999993</v>
      </c>
      <c r="I34" s="126">
        <v>-764813.53799999994</v>
      </c>
      <c r="J34" s="126">
        <v>-4156.2</v>
      </c>
      <c r="K34" s="126">
        <v>4335426.4234630624</v>
      </c>
      <c r="L34" s="126">
        <v>3029037.0495852563</v>
      </c>
      <c r="M34" s="126">
        <v>33480.5</v>
      </c>
      <c r="N34" s="126">
        <v>37405.800000000003</v>
      </c>
      <c r="O34" s="126">
        <v>41792.9</v>
      </c>
      <c r="P34" s="261">
        <f>SUM(LisäyksetVähennykset[[#This Row],[Kuntien yhdistymisavustus (-1,00 €/as)]:[Kriisikuntien harkinnanvarainen yhdistymisavustus vuoden 2022 palautus (1,81€/as)]])</f>
        <v>6012933.035048319</v>
      </c>
      <c r="Q34" s="65"/>
    </row>
    <row r="35" spans="1:17" s="50" customFormat="1">
      <c r="A35" s="249">
        <v>102</v>
      </c>
      <c r="B35" s="249" t="s">
        <v>44</v>
      </c>
      <c r="C35" s="339">
        <v>-9870</v>
      </c>
      <c r="D35" s="126">
        <v>-17864.7</v>
      </c>
      <c r="E35" s="126">
        <v>-9870</v>
      </c>
      <c r="F35" s="126">
        <v>-17864.7</v>
      </c>
      <c r="G35" s="126">
        <v>-197.4</v>
      </c>
      <c r="H35" s="126">
        <v>-241518.9</v>
      </c>
      <c r="I35" s="126">
        <v>-303941.15000000002</v>
      </c>
      <c r="J35" s="126">
        <v>-1776.6</v>
      </c>
      <c r="K35" s="126">
        <v>1048170.5654000834</v>
      </c>
      <c r="L35" s="37">
        <v>660474.0562988912</v>
      </c>
      <c r="M35" s="37">
        <v>14311.5</v>
      </c>
      <c r="N35" s="37">
        <v>15989.400000000001</v>
      </c>
      <c r="O35" s="37">
        <v>17864.7</v>
      </c>
      <c r="P35" s="261">
        <f>SUM(LisäyksetVähennykset[[#This Row],[Kuntien yhdistymisavustus (-1,00 €/as)]:[Kriisikuntien harkinnanvarainen yhdistymisavustus vuoden 2022 palautus (1,81€/as)]])</f>
        <v>1153906.7716989743</v>
      </c>
      <c r="Q35" s="117"/>
    </row>
    <row r="36" spans="1:17" s="50" customFormat="1">
      <c r="A36" s="249">
        <v>103</v>
      </c>
      <c r="B36" s="249" t="s">
        <v>45</v>
      </c>
      <c r="C36" s="339">
        <v>-2166</v>
      </c>
      <c r="D36" s="126">
        <v>-3920.46</v>
      </c>
      <c r="E36" s="126">
        <v>-2166</v>
      </c>
      <c r="F36" s="126">
        <v>-3920.46</v>
      </c>
      <c r="G36" s="126">
        <v>-43.32</v>
      </c>
      <c r="H36" s="126">
        <v>-53002.02</v>
      </c>
      <c r="I36" s="126">
        <v>-70345.955000000002</v>
      </c>
      <c r="J36" s="126">
        <v>-389.88</v>
      </c>
      <c r="K36" s="126">
        <v>205163.71927565767</v>
      </c>
      <c r="L36" s="37">
        <v>123638.49758452934</v>
      </c>
      <c r="M36" s="37">
        <v>3140.7</v>
      </c>
      <c r="N36" s="37">
        <v>3508.92</v>
      </c>
      <c r="O36" s="37">
        <v>3920.46</v>
      </c>
      <c r="P36" s="261">
        <f>SUM(LisäyksetVähennykset[[#This Row],[Kuntien yhdistymisavustus (-1,00 €/as)]:[Kriisikuntien harkinnanvarainen yhdistymisavustus vuoden 2022 palautus (1,81€/as)]])</f>
        <v>203418.20186018702</v>
      </c>
      <c r="Q36" s="117"/>
    </row>
    <row r="37" spans="1:17" s="50" customFormat="1">
      <c r="A37" s="249">
        <v>105</v>
      </c>
      <c r="B37" s="249" t="s">
        <v>46</v>
      </c>
      <c r="C37" s="339">
        <v>-2139</v>
      </c>
      <c r="D37" s="126">
        <v>-3871.59</v>
      </c>
      <c r="E37" s="126">
        <v>-2139</v>
      </c>
      <c r="F37" s="126">
        <v>-3871.59</v>
      </c>
      <c r="G37" s="126">
        <v>-42.78</v>
      </c>
      <c r="H37" s="126">
        <v>-52341.329999999994</v>
      </c>
      <c r="I37" s="126">
        <v>-51166.084999999999</v>
      </c>
      <c r="J37" s="126">
        <v>-385.02</v>
      </c>
      <c r="K37" s="126">
        <v>338605.69872906734</v>
      </c>
      <c r="L37" s="37">
        <v>353435.51227285573</v>
      </c>
      <c r="M37" s="37">
        <v>3101.5499999999997</v>
      </c>
      <c r="N37" s="37">
        <v>3465.1800000000003</v>
      </c>
      <c r="O37" s="37">
        <v>3871.59</v>
      </c>
      <c r="P37" s="261">
        <f>SUM(LisäyksetVähennykset[[#This Row],[Kuntien yhdistymisavustus (-1,00 €/as)]:[Kriisikuntien harkinnanvarainen yhdistymisavustus vuoden 2022 palautus (1,81€/as)]])</f>
        <v>586523.13600192312</v>
      </c>
      <c r="Q37" s="117"/>
    </row>
    <row r="38" spans="1:17" s="50" customFormat="1">
      <c r="A38" s="249">
        <v>106</v>
      </c>
      <c r="B38" s="249" t="s">
        <v>47</v>
      </c>
      <c r="C38" s="339">
        <v>-46880</v>
      </c>
      <c r="D38" s="126">
        <v>-84852.800000000003</v>
      </c>
      <c r="E38" s="126">
        <v>-46880</v>
      </c>
      <c r="F38" s="126">
        <v>-84852.800000000003</v>
      </c>
      <c r="G38" s="126">
        <v>-937.6</v>
      </c>
      <c r="H38" s="126">
        <v>-1147153.5999999999</v>
      </c>
      <c r="I38" s="126">
        <v>-3342831.1232500002</v>
      </c>
      <c r="J38" s="126">
        <v>-8438.4</v>
      </c>
      <c r="K38" s="126">
        <v>1749488.2548557413</v>
      </c>
      <c r="L38" s="37">
        <v>3681008.4198144875</v>
      </c>
      <c r="M38" s="37">
        <v>67976</v>
      </c>
      <c r="N38" s="37">
        <v>75945.600000000006</v>
      </c>
      <c r="O38" s="37">
        <v>84852.800000000003</v>
      </c>
      <c r="P38" s="261">
        <f>SUM(LisäyksetVähennykset[[#This Row],[Kuntien yhdistymisavustus (-1,00 €/as)]:[Kriisikuntien harkinnanvarainen yhdistymisavustus vuoden 2022 palautus (1,81€/as)]])</f>
        <v>896444.75142022839</v>
      </c>
      <c r="Q38" s="117"/>
    </row>
    <row r="39" spans="1:17" s="50" customFormat="1">
      <c r="A39" s="249">
        <v>108</v>
      </c>
      <c r="B39" s="249" t="s">
        <v>48</v>
      </c>
      <c r="C39" s="339">
        <v>-10337</v>
      </c>
      <c r="D39" s="126">
        <v>-18709.97</v>
      </c>
      <c r="E39" s="126">
        <v>-10337</v>
      </c>
      <c r="F39" s="126">
        <v>-18709.97</v>
      </c>
      <c r="G39" s="126">
        <v>-206.74</v>
      </c>
      <c r="H39" s="126">
        <v>-252946.38999999998</v>
      </c>
      <c r="I39" s="126">
        <v>-330807.73249999998</v>
      </c>
      <c r="J39" s="126">
        <v>-1860.6599999999999</v>
      </c>
      <c r="K39" s="126">
        <v>632336.26354080834</v>
      </c>
      <c r="L39" s="37">
        <v>90917.135641304398</v>
      </c>
      <c r="M39" s="37">
        <v>14988.65</v>
      </c>
      <c r="N39" s="37">
        <v>16745.940000000002</v>
      </c>
      <c r="O39" s="37">
        <v>18709.97</v>
      </c>
      <c r="P39" s="261">
        <f>SUM(LisäyksetVähennykset[[#This Row],[Kuntien yhdistymisavustus (-1,00 €/as)]:[Kriisikuntien harkinnanvarainen yhdistymisavustus vuoden 2022 palautus (1,81€/as)]])</f>
        <v>129782.49668211272</v>
      </c>
      <c r="Q39" s="117"/>
    </row>
    <row r="40" spans="1:17" s="50" customFormat="1">
      <c r="A40" s="249">
        <v>109</v>
      </c>
      <c r="B40" s="249" t="s">
        <v>49</v>
      </c>
      <c r="C40" s="339">
        <v>-67971</v>
      </c>
      <c r="D40" s="126">
        <v>-123027.51000000001</v>
      </c>
      <c r="E40" s="126">
        <v>-67971</v>
      </c>
      <c r="F40" s="126">
        <v>-123027.51000000001</v>
      </c>
      <c r="G40" s="126">
        <v>-1359.42</v>
      </c>
      <c r="H40" s="126">
        <v>-1663250.3699999999</v>
      </c>
      <c r="I40" s="126">
        <v>-4688541.5945499996</v>
      </c>
      <c r="J40" s="126">
        <v>-12234.779999999999</v>
      </c>
      <c r="K40" s="126">
        <v>-1056323.821490908</v>
      </c>
      <c r="L40" s="37">
        <v>2251283.1293844273</v>
      </c>
      <c r="M40" s="37">
        <v>98557.95</v>
      </c>
      <c r="N40" s="37">
        <v>110113.02</v>
      </c>
      <c r="O40" s="37">
        <v>123027.51000000001</v>
      </c>
      <c r="P40" s="261">
        <f>SUM(LisäyksetVähennykset[[#This Row],[Kuntien yhdistymisavustus (-1,00 €/as)]:[Kriisikuntien harkinnanvarainen yhdistymisavustus vuoden 2022 palautus (1,81€/as)]])</f>
        <v>-5220725.3966564806</v>
      </c>
      <c r="Q40" s="117"/>
    </row>
    <row r="41" spans="1:17" s="50" customFormat="1">
      <c r="A41" s="249">
        <v>111</v>
      </c>
      <c r="B41" s="249" t="s">
        <v>50</v>
      </c>
      <c r="C41" s="339">
        <v>-18344</v>
      </c>
      <c r="D41" s="126">
        <v>-33202.639999999999</v>
      </c>
      <c r="E41" s="126">
        <v>-18344</v>
      </c>
      <c r="F41" s="126">
        <v>-33202.639999999999</v>
      </c>
      <c r="G41" s="126">
        <v>-366.88</v>
      </c>
      <c r="H41" s="126">
        <v>-448877.68</v>
      </c>
      <c r="I41" s="126">
        <v>-1035939.3902500001</v>
      </c>
      <c r="J41" s="126">
        <v>-3301.92</v>
      </c>
      <c r="K41" s="126">
        <v>4154602.9293716196</v>
      </c>
      <c r="L41" s="37">
        <v>4471601.8892766926</v>
      </c>
      <c r="M41" s="37">
        <v>26598.799999999999</v>
      </c>
      <c r="N41" s="37">
        <v>29717.280000000002</v>
      </c>
      <c r="O41" s="37">
        <v>33202.639999999999</v>
      </c>
      <c r="P41" s="261">
        <f>SUM(LisäyksetVähennykset[[#This Row],[Kuntien yhdistymisavustus (-1,00 €/as)]:[Kriisikuntien harkinnanvarainen yhdistymisavustus vuoden 2022 palautus (1,81€/as)]])</f>
        <v>7124144.388398312</v>
      </c>
      <c r="Q41" s="117"/>
    </row>
    <row r="42" spans="1:17" s="50" customFormat="1">
      <c r="A42" s="249">
        <v>139</v>
      </c>
      <c r="B42" s="249" t="s">
        <v>51</v>
      </c>
      <c r="C42" s="339">
        <v>-9912</v>
      </c>
      <c r="D42" s="126">
        <v>-17940.72</v>
      </c>
      <c r="E42" s="126">
        <v>-9912</v>
      </c>
      <c r="F42" s="126">
        <v>-17940.72</v>
      </c>
      <c r="G42" s="126">
        <v>-198.24</v>
      </c>
      <c r="H42" s="126">
        <v>-242546.63999999998</v>
      </c>
      <c r="I42" s="126">
        <v>-243123.70499999999</v>
      </c>
      <c r="J42" s="126">
        <v>-1784.1599999999999</v>
      </c>
      <c r="K42" s="126">
        <v>-534634.40564460063</v>
      </c>
      <c r="L42" s="37">
        <v>-955570.43802996131</v>
      </c>
      <c r="M42" s="37">
        <v>14372.4</v>
      </c>
      <c r="N42" s="37">
        <v>16057.44</v>
      </c>
      <c r="O42" s="37">
        <v>17940.72</v>
      </c>
      <c r="P42" s="261">
        <f>SUM(LisäyksetVähennykset[[#This Row],[Kuntien yhdistymisavustus (-1,00 €/as)]:[Kriisikuntien harkinnanvarainen yhdistymisavustus vuoden 2022 palautus (1,81€/as)]])</f>
        <v>-1985192.4686745622</v>
      </c>
      <c r="Q42" s="117"/>
    </row>
    <row r="43" spans="1:17" s="50" customFormat="1">
      <c r="A43" s="249">
        <v>140</v>
      </c>
      <c r="B43" s="249" t="s">
        <v>52</v>
      </c>
      <c r="C43" s="339">
        <v>-20958</v>
      </c>
      <c r="D43" s="126">
        <v>-37933.980000000003</v>
      </c>
      <c r="E43" s="126">
        <v>-20958</v>
      </c>
      <c r="F43" s="126">
        <v>-37933.980000000003</v>
      </c>
      <c r="G43" s="126">
        <v>-419.16</v>
      </c>
      <c r="H43" s="126">
        <v>-512842.25999999995</v>
      </c>
      <c r="I43" s="126">
        <v>-1104215.8259000001</v>
      </c>
      <c r="J43" s="126">
        <v>-3772.44</v>
      </c>
      <c r="K43" s="126">
        <v>6270362.2196530169</v>
      </c>
      <c r="L43" s="37">
        <v>3747967.5276693455</v>
      </c>
      <c r="M43" s="37">
        <v>30389.1</v>
      </c>
      <c r="N43" s="37">
        <v>33951.96</v>
      </c>
      <c r="O43" s="37">
        <v>37933.980000000003</v>
      </c>
      <c r="P43" s="261">
        <f>SUM(LisäyksetVähennykset[[#This Row],[Kuntien yhdistymisavustus (-1,00 €/as)]:[Kriisikuntien harkinnanvarainen yhdistymisavustus vuoden 2022 palautus (1,81€/as)]])</f>
        <v>8381571.1414223621</v>
      </c>
      <c r="Q43" s="117"/>
    </row>
    <row r="44" spans="1:17" s="50" customFormat="1">
      <c r="A44" s="249">
        <v>142</v>
      </c>
      <c r="B44" s="249" t="s">
        <v>53</v>
      </c>
      <c r="C44" s="339">
        <v>-6559</v>
      </c>
      <c r="D44" s="126">
        <v>-11871.79</v>
      </c>
      <c r="E44" s="126">
        <v>-6559</v>
      </c>
      <c r="F44" s="126">
        <v>-11871.79</v>
      </c>
      <c r="G44" s="126">
        <v>-131.18</v>
      </c>
      <c r="H44" s="126">
        <v>-160498.72999999998</v>
      </c>
      <c r="I44" s="126">
        <v>-200079.245</v>
      </c>
      <c r="J44" s="126">
        <v>-1180.6199999999999</v>
      </c>
      <c r="K44" s="126">
        <v>-71566.627596771534</v>
      </c>
      <c r="L44" s="37">
        <v>140890.71835605166</v>
      </c>
      <c r="M44" s="37">
        <v>9510.5499999999993</v>
      </c>
      <c r="N44" s="37">
        <v>10625.58</v>
      </c>
      <c r="O44" s="37">
        <v>11871.79</v>
      </c>
      <c r="P44" s="261">
        <f>SUM(LisäyksetVähennykset[[#This Row],[Kuntien yhdistymisavustus (-1,00 €/as)]:[Kriisikuntien harkinnanvarainen yhdistymisavustus vuoden 2022 palautus (1,81€/as)]])</f>
        <v>-297419.34424071986</v>
      </c>
      <c r="Q44" s="117"/>
    </row>
    <row r="45" spans="1:17" s="50" customFormat="1">
      <c r="A45" s="249">
        <v>143</v>
      </c>
      <c r="B45" s="249" t="s">
        <v>54</v>
      </c>
      <c r="C45" s="339">
        <v>-6877</v>
      </c>
      <c r="D45" s="126">
        <v>-12447.37</v>
      </c>
      <c r="E45" s="126">
        <v>-6877</v>
      </c>
      <c r="F45" s="126">
        <v>-12447.37</v>
      </c>
      <c r="G45" s="126">
        <v>-137.54</v>
      </c>
      <c r="H45" s="126">
        <v>-168280.19</v>
      </c>
      <c r="I45" s="126">
        <v>-294438.315</v>
      </c>
      <c r="J45" s="126">
        <v>-1237.8599999999999</v>
      </c>
      <c r="K45" s="126">
        <v>-176703.40341126439</v>
      </c>
      <c r="L45" s="37">
        <v>251739.65739487222</v>
      </c>
      <c r="M45" s="37">
        <v>9971.65</v>
      </c>
      <c r="N45" s="37">
        <v>11140.740000000002</v>
      </c>
      <c r="O45" s="37">
        <v>12447.37</v>
      </c>
      <c r="P45" s="261">
        <f>SUM(LisäyksetVähennykset[[#This Row],[Kuntien yhdistymisavustus (-1,00 €/as)]:[Kriisikuntien harkinnanvarainen yhdistymisavustus vuoden 2022 palautus (1,81€/as)]])</f>
        <v>-394146.6310163922</v>
      </c>
      <c r="Q45" s="117"/>
    </row>
    <row r="46" spans="1:17" s="50" customFormat="1">
      <c r="A46" s="249">
        <v>145</v>
      </c>
      <c r="B46" s="249" t="s">
        <v>55</v>
      </c>
      <c r="C46" s="339">
        <v>-12366</v>
      </c>
      <c r="D46" s="126">
        <v>-22382.46</v>
      </c>
      <c r="E46" s="126">
        <v>-12366</v>
      </c>
      <c r="F46" s="126">
        <v>-22382.46</v>
      </c>
      <c r="G46" s="126">
        <v>-247.32</v>
      </c>
      <c r="H46" s="126">
        <v>-302596.01999999996</v>
      </c>
      <c r="I46" s="126">
        <v>-306764.65500000003</v>
      </c>
      <c r="J46" s="126">
        <v>-2225.88</v>
      </c>
      <c r="K46" s="126">
        <v>1593397.3832346916</v>
      </c>
      <c r="L46" s="37">
        <v>27999.957431392664</v>
      </c>
      <c r="M46" s="37">
        <v>17930.7</v>
      </c>
      <c r="N46" s="37">
        <v>20032.920000000002</v>
      </c>
      <c r="O46" s="37">
        <v>22382.46</v>
      </c>
      <c r="P46" s="261">
        <f>SUM(LisäyksetVähennykset[[#This Row],[Kuntien yhdistymisavustus (-1,00 €/as)]:[Kriisikuntien harkinnanvarainen yhdistymisavustus vuoden 2022 palautus (1,81€/as)]])</f>
        <v>1000412.6256660841</v>
      </c>
      <c r="Q46" s="117"/>
    </row>
    <row r="47" spans="1:17" s="50" customFormat="1">
      <c r="A47" s="249">
        <v>146</v>
      </c>
      <c r="B47" s="249" t="s">
        <v>56</v>
      </c>
      <c r="C47" s="339">
        <v>-4643</v>
      </c>
      <c r="D47" s="126">
        <v>-8403.83</v>
      </c>
      <c r="E47" s="126">
        <v>-4643</v>
      </c>
      <c r="F47" s="126">
        <v>-8403.83</v>
      </c>
      <c r="G47" s="126">
        <v>-92.86</v>
      </c>
      <c r="H47" s="126">
        <v>-113614.20999999999</v>
      </c>
      <c r="I47" s="126">
        <v>-125628.81</v>
      </c>
      <c r="J47" s="126">
        <v>-835.74</v>
      </c>
      <c r="K47" s="126">
        <v>1279545.0623940355</v>
      </c>
      <c r="L47" s="37">
        <v>597398.68318906007</v>
      </c>
      <c r="M47" s="37">
        <v>6732.3499999999995</v>
      </c>
      <c r="N47" s="37">
        <v>7521.6600000000008</v>
      </c>
      <c r="O47" s="37">
        <v>8403.83</v>
      </c>
      <c r="P47" s="261">
        <f>SUM(LisäyksetVähennykset[[#This Row],[Kuntien yhdistymisavustus (-1,00 €/as)]:[Kriisikuntien harkinnanvarainen yhdistymisavustus vuoden 2022 palautus (1,81€/as)]])</f>
        <v>1633336.3055830956</v>
      </c>
      <c r="Q47" s="117"/>
    </row>
    <row r="48" spans="1:17" s="50" customFormat="1">
      <c r="A48" s="249">
        <v>148</v>
      </c>
      <c r="B48" s="249" t="s">
        <v>57</v>
      </c>
      <c r="C48" s="339">
        <v>-7008</v>
      </c>
      <c r="D48" s="126">
        <v>-12684.48</v>
      </c>
      <c r="E48" s="126">
        <v>-7008</v>
      </c>
      <c r="F48" s="126">
        <v>-12684.48</v>
      </c>
      <c r="G48" s="126">
        <v>-140.16</v>
      </c>
      <c r="H48" s="126">
        <v>-171485.75999999998</v>
      </c>
      <c r="I48" s="126">
        <v>-137512.905</v>
      </c>
      <c r="J48" s="126">
        <v>-1261.44</v>
      </c>
      <c r="K48" s="126">
        <v>-56517.299530779419</v>
      </c>
      <c r="L48" s="37">
        <v>1965943.6151336934</v>
      </c>
      <c r="M48" s="37">
        <v>10161.6</v>
      </c>
      <c r="N48" s="37">
        <v>11352.960000000001</v>
      </c>
      <c r="O48" s="37">
        <v>12684.48</v>
      </c>
      <c r="P48" s="261">
        <f>SUM(LisäyksetVähennykset[[#This Row],[Kuntien yhdistymisavustus (-1,00 €/as)]:[Kriisikuntien harkinnanvarainen yhdistymisavustus vuoden 2022 palautus (1,81€/as)]])</f>
        <v>1593840.1306029141</v>
      </c>
      <c r="Q48" s="117"/>
    </row>
    <row r="49" spans="1:17" s="50" customFormat="1">
      <c r="A49" s="249">
        <v>149</v>
      </c>
      <c r="B49" s="249" t="s">
        <v>58</v>
      </c>
      <c r="C49" s="339">
        <v>-5353</v>
      </c>
      <c r="D49" s="126">
        <v>-9688.93</v>
      </c>
      <c r="E49" s="126">
        <v>-5353</v>
      </c>
      <c r="F49" s="126">
        <v>-9688.93</v>
      </c>
      <c r="G49" s="126">
        <v>-107.06</v>
      </c>
      <c r="H49" s="126">
        <v>-130987.90999999999</v>
      </c>
      <c r="I49" s="126">
        <v>-110115.905</v>
      </c>
      <c r="J49" s="126">
        <v>-963.54</v>
      </c>
      <c r="K49" s="126">
        <v>283177.42182702594</v>
      </c>
      <c r="L49" s="37">
        <v>264334.85681748344</v>
      </c>
      <c r="M49" s="37">
        <v>7761.8499999999995</v>
      </c>
      <c r="N49" s="37">
        <v>8671.86</v>
      </c>
      <c r="O49" s="37">
        <v>9688.93</v>
      </c>
      <c r="P49" s="261">
        <f>SUM(LisäyksetVähennykset[[#This Row],[Kuntien yhdistymisavustus (-1,00 €/as)]:[Kriisikuntien harkinnanvarainen yhdistymisavustus vuoden 2022 palautus (1,81€/as)]])</f>
        <v>301376.64364450937</v>
      </c>
      <c r="Q49" s="117"/>
    </row>
    <row r="50" spans="1:17" s="50" customFormat="1">
      <c r="A50" s="249">
        <v>151</v>
      </c>
      <c r="B50" s="249" t="s">
        <v>59</v>
      </c>
      <c r="C50" s="339">
        <v>-1891</v>
      </c>
      <c r="D50" s="126">
        <v>-3422.71</v>
      </c>
      <c r="E50" s="126">
        <v>-1891</v>
      </c>
      <c r="F50" s="126">
        <v>-3422.71</v>
      </c>
      <c r="G50" s="126">
        <v>-37.82</v>
      </c>
      <c r="H50" s="126">
        <v>-46272.77</v>
      </c>
      <c r="I50" s="126">
        <v>-30394.014999999999</v>
      </c>
      <c r="J50" s="126">
        <v>-340.38</v>
      </c>
      <c r="K50" s="126">
        <v>35097.668524151108</v>
      </c>
      <c r="L50" s="37">
        <v>-123810.99685885971</v>
      </c>
      <c r="M50" s="37">
        <v>2741.95</v>
      </c>
      <c r="N50" s="37">
        <v>3063.42</v>
      </c>
      <c r="O50" s="37">
        <v>3422.71</v>
      </c>
      <c r="P50" s="261">
        <f>SUM(LisäyksetVähennykset[[#This Row],[Kuntien yhdistymisavustus (-1,00 €/as)]:[Kriisikuntien harkinnanvarainen yhdistymisavustus vuoden 2022 palautus (1,81€/as)]])</f>
        <v>-167157.65333470859</v>
      </c>
      <c r="Q50" s="117"/>
    </row>
    <row r="51" spans="1:17" s="50" customFormat="1">
      <c r="A51" s="249">
        <v>152</v>
      </c>
      <c r="B51" s="249" t="s">
        <v>60</v>
      </c>
      <c r="C51" s="339">
        <v>-4480</v>
      </c>
      <c r="D51" s="126">
        <v>-8108.8</v>
      </c>
      <c r="E51" s="126">
        <v>-4480</v>
      </c>
      <c r="F51" s="126">
        <v>-8108.8</v>
      </c>
      <c r="G51" s="126">
        <v>-89.600000000000009</v>
      </c>
      <c r="H51" s="126">
        <v>-109625.59999999999</v>
      </c>
      <c r="I51" s="126">
        <v>-125851.84</v>
      </c>
      <c r="J51" s="126">
        <v>-806.4</v>
      </c>
      <c r="K51" s="126">
        <v>291295.78330893617</v>
      </c>
      <c r="L51" s="37">
        <v>-178928.31839623427</v>
      </c>
      <c r="M51" s="37">
        <v>6496</v>
      </c>
      <c r="N51" s="37">
        <v>7257.6</v>
      </c>
      <c r="O51" s="37">
        <v>8108.8</v>
      </c>
      <c r="P51" s="261">
        <f>SUM(LisäyksetVähennykset[[#This Row],[Kuntien yhdistymisavustus (-1,00 €/as)]:[Kriisikuntien harkinnanvarainen yhdistymisavustus vuoden 2022 palautus (1,81€/as)]])</f>
        <v>-127321.17508729808</v>
      </c>
      <c r="Q51" s="117"/>
    </row>
    <row r="52" spans="1:17" s="50" customFormat="1">
      <c r="A52" s="249">
        <v>153</v>
      </c>
      <c r="B52" s="249" t="s">
        <v>61</v>
      </c>
      <c r="C52" s="339">
        <v>-25655</v>
      </c>
      <c r="D52" s="126">
        <v>-46435.55</v>
      </c>
      <c r="E52" s="126">
        <v>-25655</v>
      </c>
      <c r="F52" s="126">
        <v>-46435.55</v>
      </c>
      <c r="G52" s="126">
        <v>-513.1</v>
      </c>
      <c r="H52" s="126">
        <v>-627777.85</v>
      </c>
      <c r="I52" s="126">
        <v>-1644941.6125</v>
      </c>
      <c r="J52" s="126">
        <v>-4617.8999999999996</v>
      </c>
      <c r="K52" s="126">
        <v>7596460.1907860134</v>
      </c>
      <c r="L52" s="37">
        <v>6033095.1624867953</v>
      </c>
      <c r="M52" s="37">
        <v>37199.75</v>
      </c>
      <c r="N52" s="37">
        <v>41561.100000000006</v>
      </c>
      <c r="O52" s="37">
        <v>46435.55</v>
      </c>
      <c r="P52" s="261">
        <f>SUM(LisäyksetVähennykset[[#This Row],[Kuntien yhdistymisavustus (-1,00 €/as)]:[Kriisikuntien harkinnanvarainen yhdistymisavustus vuoden 2022 palautus (1,81€/as)]])</f>
        <v>11332720.190772809</v>
      </c>
      <c r="Q52" s="117"/>
    </row>
    <row r="53" spans="1:17" s="50" customFormat="1">
      <c r="A53" s="249">
        <v>165</v>
      </c>
      <c r="B53" s="249" t="s">
        <v>62</v>
      </c>
      <c r="C53" s="339">
        <v>-16340</v>
      </c>
      <c r="D53" s="126">
        <v>-29575.4</v>
      </c>
      <c r="E53" s="126">
        <v>-16340</v>
      </c>
      <c r="F53" s="126">
        <v>-29575.4</v>
      </c>
      <c r="G53" s="126">
        <v>-326.8</v>
      </c>
      <c r="H53" s="126">
        <v>-399839.8</v>
      </c>
      <c r="I53" s="126">
        <v>-808015.37749999994</v>
      </c>
      <c r="J53" s="126">
        <v>-2941.2</v>
      </c>
      <c r="K53" s="126">
        <v>1551576.2857019408</v>
      </c>
      <c r="L53" s="37">
        <v>605166.81359396363</v>
      </c>
      <c r="M53" s="37">
        <v>23693</v>
      </c>
      <c r="N53" s="37">
        <v>26470.800000000003</v>
      </c>
      <c r="O53" s="37">
        <v>29575.4</v>
      </c>
      <c r="P53" s="261">
        <f>SUM(LisäyksetVähennykset[[#This Row],[Kuntien yhdistymisavustus (-1,00 €/as)]:[Kriisikuntien harkinnanvarainen yhdistymisavustus vuoden 2022 palautus (1,81€/as)]])</f>
        <v>933528.32179590466</v>
      </c>
      <c r="Q53" s="117"/>
    </row>
    <row r="54" spans="1:17" s="50" customFormat="1">
      <c r="A54" s="249">
        <v>167</v>
      </c>
      <c r="B54" s="249" t="s">
        <v>63</v>
      </c>
      <c r="C54" s="339">
        <v>-77261</v>
      </c>
      <c r="D54" s="126">
        <v>-139842.41</v>
      </c>
      <c r="E54" s="126">
        <v>-77261</v>
      </c>
      <c r="F54" s="126">
        <v>-139842.41</v>
      </c>
      <c r="G54" s="126">
        <v>-1545.22</v>
      </c>
      <c r="H54" s="126">
        <v>-1890576.67</v>
      </c>
      <c r="I54" s="126">
        <v>-5029750.8968000002</v>
      </c>
      <c r="J54" s="126">
        <v>-13906.98</v>
      </c>
      <c r="K54" s="126">
        <v>7212540.3294365508</v>
      </c>
      <c r="L54" s="37">
        <v>7102223.0924413912</v>
      </c>
      <c r="M54" s="37">
        <v>112028.45</v>
      </c>
      <c r="N54" s="37">
        <v>125162.82</v>
      </c>
      <c r="O54" s="37">
        <v>139842.41</v>
      </c>
      <c r="P54" s="261">
        <f>SUM(LisäyksetVähennykset[[#This Row],[Kuntien yhdistymisavustus (-1,00 €/as)]:[Kriisikuntien harkinnanvarainen yhdistymisavustus vuoden 2022 palautus (1,81€/as)]])</f>
        <v>7321810.5150779421</v>
      </c>
      <c r="Q54" s="117"/>
    </row>
    <row r="55" spans="1:17" s="50" customFormat="1">
      <c r="A55" s="249">
        <v>169</v>
      </c>
      <c r="B55" s="249" t="s">
        <v>64</v>
      </c>
      <c r="C55" s="339">
        <v>-5046</v>
      </c>
      <c r="D55" s="126">
        <v>-9133.26</v>
      </c>
      <c r="E55" s="126">
        <v>-5046</v>
      </c>
      <c r="F55" s="126">
        <v>-9133.26</v>
      </c>
      <c r="G55" s="126">
        <v>-100.92</v>
      </c>
      <c r="H55" s="126">
        <v>-123475.62</v>
      </c>
      <c r="I55" s="126">
        <v>-125348.42</v>
      </c>
      <c r="J55" s="126">
        <v>-908.28</v>
      </c>
      <c r="K55" s="126">
        <v>294662.53420430375</v>
      </c>
      <c r="L55" s="37">
        <v>243093.74100410688</v>
      </c>
      <c r="M55" s="37">
        <v>7316.7</v>
      </c>
      <c r="N55" s="37">
        <v>8174.52</v>
      </c>
      <c r="O55" s="37">
        <v>9133.26</v>
      </c>
      <c r="P55" s="261">
        <f>SUM(LisäyksetVähennykset[[#This Row],[Kuntien yhdistymisavustus (-1,00 €/as)]:[Kriisikuntien harkinnanvarainen yhdistymisavustus vuoden 2022 palautus (1,81€/as)]])</f>
        <v>284188.99520841066</v>
      </c>
      <c r="Q55" s="117"/>
    </row>
    <row r="56" spans="1:17" s="50" customFormat="1">
      <c r="A56" s="249">
        <v>171</v>
      </c>
      <c r="B56" s="249" t="s">
        <v>65</v>
      </c>
      <c r="C56" s="339">
        <v>-4624</v>
      </c>
      <c r="D56" s="126">
        <v>-8369.44</v>
      </c>
      <c r="E56" s="126">
        <v>-4624</v>
      </c>
      <c r="F56" s="126">
        <v>-8369.44</v>
      </c>
      <c r="G56" s="126">
        <v>-92.48</v>
      </c>
      <c r="H56" s="126">
        <v>-113149.28</v>
      </c>
      <c r="I56" s="126">
        <v>-138176.965</v>
      </c>
      <c r="J56" s="126">
        <v>-832.31999999999994</v>
      </c>
      <c r="K56" s="126">
        <v>236815.91370217776</v>
      </c>
      <c r="L56" s="37">
        <v>-21394.773749381366</v>
      </c>
      <c r="M56" s="37">
        <v>6704.8</v>
      </c>
      <c r="N56" s="37">
        <v>7490.88</v>
      </c>
      <c r="O56" s="37">
        <v>8369.44</v>
      </c>
      <c r="P56" s="261">
        <f>SUM(LisäyksetVähennykset[[#This Row],[Kuntien yhdistymisavustus (-1,00 €/as)]:[Kriisikuntien harkinnanvarainen yhdistymisavustus vuoden 2022 palautus (1,81€/as)]])</f>
        <v>-40251.665047203591</v>
      </c>
      <c r="Q56" s="117"/>
    </row>
    <row r="57" spans="1:17" s="50" customFormat="1">
      <c r="A57" s="249">
        <v>172</v>
      </c>
      <c r="B57" s="249" t="s">
        <v>66</v>
      </c>
      <c r="C57" s="339">
        <v>-4263</v>
      </c>
      <c r="D57" s="126">
        <v>-7716.0300000000007</v>
      </c>
      <c r="E57" s="126">
        <v>-4263</v>
      </c>
      <c r="F57" s="126">
        <v>-7716.0300000000007</v>
      </c>
      <c r="G57" s="126">
        <v>-85.26</v>
      </c>
      <c r="H57" s="126">
        <v>-104315.61</v>
      </c>
      <c r="I57" s="126">
        <v>-141617.76999999999</v>
      </c>
      <c r="J57" s="126">
        <v>-767.33999999999992</v>
      </c>
      <c r="K57" s="126">
        <v>-193304.1060517905</v>
      </c>
      <c r="L57" s="37">
        <v>-294504.81534340768</v>
      </c>
      <c r="M57" s="37">
        <v>6181.3499999999995</v>
      </c>
      <c r="N57" s="37">
        <v>6906.06</v>
      </c>
      <c r="O57" s="37">
        <v>7716.0300000000007</v>
      </c>
      <c r="P57" s="261">
        <f>SUM(LisäyksetVähennykset[[#This Row],[Kuntien yhdistymisavustus (-1,00 €/as)]:[Kriisikuntien harkinnanvarainen yhdistymisavustus vuoden 2022 palautus (1,81€/as)]])</f>
        <v>-737749.52139519807</v>
      </c>
      <c r="Q57" s="117"/>
    </row>
    <row r="58" spans="1:17" s="50" customFormat="1">
      <c r="A58" s="249">
        <v>176</v>
      </c>
      <c r="B58" s="249" t="s">
        <v>67</v>
      </c>
      <c r="C58" s="339">
        <v>-4444</v>
      </c>
      <c r="D58" s="126">
        <v>-8043.64</v>
      </c>
      <c r="E58" s="126">
        <v>-4444</v>
      </c>
      <c r="F58" s="126">
        <v>-8043.64</v>
      </c>
      <c r="G58" s="126">
        <v>-88.88</v>
      </c>
      <c r="H58" s="126">
        <v>-108744.68</v>
      </c>
      <c r="I58" s="126">
        <v>-170416.715</v>
      </c>
      <c r="J58" s="126">
        <v>-799.92</v>
      </c>
      <c r="K58" s="126">
        <v>-381170.26784384914</v>
      </c>
      <c r="L58" s="37">
        <v>-359656.37924106268</v>
      </c>
      <c r="M58" s="37">
        <v>6443.8</v>
      </c>
      <c r="N58" s="37">
        <v>7199.2800000000007</v>
      </c>
      <c r="O58" s="37">
        <v>8043.64</v>
      </c>
      <c r="P58" s="261">
        <f>SUM(LisäyksetVähennykset[[#This Row],[Kuntien yhdistymisavustus (-1,00 €/as)]:[Kriisikuntien harkinnanvarainen yhdistymisavustus vuoden 2022 palautus (1,81€/as)]])</f>
        <v>-1024165.4020849117</v>
      </c>
      <c r="Q58" s="117"/>
    </row>
    <row r="59" spans="1:17" s="50" customFormat="1">
      <c r="A59" s="249">
        <v>177</v>
      </c>
      <c r="B59" s="249" t="s">
        <v>68</v>
      </c>
      <c r="C59" s="339">
        <v>-1786</v>
      </c>
      <c r="D59" s="126">
        <v>-3232.6600000000003</v>
      </c>
      <c r="E59" s="126">
        <v>-1786</v>
      </c>
      <c r="F59" s="126">
        <v>-3232.6600000000003</v>
      </c>
      <c r="G59" s="126">
        <v>-35.72</v>
      </c>
      <c r="H59" s="126">
        <v>-43703.42</v>
      </c>
      <c r="I59" s="126">
        <v>-52729.387499999997</v>
      </c>
      <c r="J59" s="126">
        <v>-321.47999999999996</v>
      </c>
      <c r="K59" s="126">
        <v>357873.34609830112</v>
      </c>
      <c r="L59" s="37">
        <v>363469.13644535554</v>
      </c>
      <c r="M59" s="37">
        <v>2589.6999999999998</v>
      </c>
      <c r="N59" s="37">
        <v>2893.32</v>
      </c>
      <c r="O59" s="37">
        <v>3232.6600000000003</v>
      </c>
      <c r="P59" s="261">
        <f>SUM(LisäyksetVähennykset[[#This Row],[Kuntien yhdistymisavustus (-1,00 €/as)]:[Kriisikuntien harkinnanvarainen yhdistymisavustus vuoden 2022 palautus (1,81€/as)]])</f>
        <v>623230.83504365664</v>
      </c>
      <c r="Q59" s="117"/>
    </row>
    <row r="60" spans="1:17" s="50" customFormat="1">
      <c r="A60" s="249">
        <v>178</v>
      </c>
      <c r="B60" s="249" t="s">
        <v>69</v>
      </c>
      <c r="C60" s="339">
        <v>-5887</v>
      </c>
      <c r="D60" s="126">
        <v>-10655.470000000001</v>
      </c>
      <c r="E60" s="126">
        <v>-5887</v>
      </c>
      <c r="F60" s="126">
        <v>-10655.470000000001</v>
      </c>
      <c r="G60" s="126">
        <v>-117.74000000000001</v>
      </c>
      <c r="H60" s="126">
        <v>-144054.88999999998</v>
      </c>
      <c r="I60" s="126">
        <v>-135011.44</v>
      </c>
      <c r="J60" s="126">
        <v>-1059.6599999999999</v>
      </c>
      <c r="K60" s="126">
        <v>832529.17260799883</v>
      </c>
      <c r="L60" s="37">
        <v>363905.56139458384</v>
      </c>
      <c r="M60" s="37">
        <v>8536.15</v>
      </c>
      <c r="N60" s="37">
        <v>9536.94</v>
      </c>
      <c r="O60" s="37">
        <v>10655.470000000001</v>
      </c>
      <c r="P60" s="261">
        <f>SUM(LisäyksetVähennykset[[#This Row],[Kuntien yhdistymisavustus (-1,00 €/as)]:[Kriisikuntien harkinnanvarainen yhdistymisavustus vuoden 2022 palautus (1,81€/as)]])</f>
        <v>911834.62400258263</v>
      </c>
      <c r="Q60" s="117"/>
    </row>
    <row r="61" spans="1:17" s="50" customFormat="1">
      <c r="A61" s="249">
        <v>179</v>
      </c>
      <c r="B61" s="249" t="s">
        <v>70</v>
      </c>
      <c r="C61" s="339">
        <v>-144473</v>
      </c>
      <c r="D61" s="126">
        <v>-261496.13</v>
      </c>
      <c r="E61" s="126">
        <v>-144473</v>
      </c>
      <c r="F61" s="126">
        <v>-261496.13</v>
      </c>
      <c r="G61" s="126">
        <v>-2889.46</v>
      </c>
      <c r="H61" s="126">
        <v>-3535254.31</v>
      </c>
      <c r="I61" s="126">
        <v>-13103486.70145</v>
      </c>
      <c r="J61" s="126">
        <v>-26005.14</v>
      </c>
      <c r="K61" s="126">
        <v>-7091614.2941753212</v>
      </c>
      <c r="L61" s="37">
        <v>1130494.3773779264</v>
      </c>
      <c r="M61" s="37">
        <v>209485.85</v>
      </c>
      <c r="N61" s="37">
        <v>234046.26</v>
      </c>
      <c r="O61" s="37">
        <v>261496.13</v>
      </c>
      <c r="P61" s="261">
        <f>SUM(LisäyksetVähennykset[[#This Row],[Kuntien yhdistymisavustus (-1,00 €/as)]:[Kriisikuntien harkinnanvarainen yhdistymisavustus vuoden 2022 palautus (1,81€/as)]])</f>
        <v>-22735665.548247389</v>
      </c>
      <c r="Q61" s="117"/>
    </row>
    <row r="62" spans="1:17" s="50" customFormat="1">
      <c r="A62" s="249">
        <v>181</v>
      </c>
      <c r="B62" s="249" t="s">
        <v>71</v>
      </c>
      <c r="C62" s="339">
        <v>-1685</v>
      </c>
      <c r="D62" s="126">
        <v>-3049.85</v>
      </c>
      <c r="E62" s="126">
        <v>-1685</v>
      </c>
      <c r="F62" s="126">
        <v>-3049.85</v>
      </c>
      <c r="G62" s="126">
        <v>-33.700000000000003</v>
      </c>
      <c r="H62" s="126">
        <v>-41231.949999999997</v>
      </c>
      <c r="I62" s="126">
        <v>-30648.75</v>
      </c>
      <c r="J62" s="126">
        <v>-303.3</v>
      </c>
      <c r="K62" s="126">
        <v>298162.82759963517</v>
      </c>
      <c r="L62" s="37">
        <v>213465.8887162983</v>
      </c>
      <c r="M62" s="37">
        <v>2443.25</v>
      </c>
      <c r="N62" s="37">
        <v>2729.7000000000003</v>
      </c>
      <c r="O62" s="37">
        <v>3049.85</v>
      </c>
      <c r="P62" s="261">
        <f>SUM(LisäyksetVähennykset[[#This Row],[Kuntien yhdistymisavustus (-1,00 €/as)]:[Kriisikuntien harkinnanvarainen yhdistymisavustus vuoden 2022 palautus (1,81€/as)]])</f>
        <v>438164.11631593347</v>
      </c>
      <c r="Q62" s="117"/>
    </row>
    <row r="63" spans="1:17" s="50" customFormat="1">
      <c r="A63" s="249">
        <v>182</v>
      </c>
      <c r="B63" s="249" t="s">
        <v>72</v>
      </c>
      <c r="C63" s="339">
        <v>-19767</v>
      </c>
      <c r="D63" s="126">
        <v>-35778.270000000004</v>
      </c>
      <c r="E63" s="126">
        <v>-19767</v>
      </c>
      <c r="F63" s="126">
        <v>-35778.270000000004</v>
      </c>
      <c r="G63" s="126">
        <v>-395.34000000000003</v>
      </c>
      <c r="H63" s="126">
        <v>-483698.49</v>
      </c>
      <c r="I63" s="126">
        <v>-961092.1</v>
      </c>
      <c r="J63" s="126">
        <v>-3558.06</v>
      </c>
      <c r="K63" s="126">
        <v>1666777.3868203121</v>
      </c>
      <c r="L63" s="37">
        <v>2026097.030260168</v>
      </c>
      <c r="M63" s="37">
        <v>28662.149999999998</v>
      </c>
      <c r="N63" s="37">
        <v>32022.54</v>
      </c>
      <c r="O63" s="37">
        <v>35778.270000000004</v>
      </c>
      <c r="P63" s="261">
        <f>SUM(LisäyksetVähennykset[[#This Row],[Kuntien yhdistymisavustus (-1,00 €/as)]:[Kriisikuntien harkinnanvarainen yhdistymisavustus vuoden 2022 palautus (1,81€/as)]])</f>
        <v>2229502.8470804803</v>
      </c>
      <c r="Q63" s="117"/>
    </row>
    <row r="64" spans="1:17" s="50" customFormat="1">
      <c r="A64" s="249">
        <v>186</v>
      </c>
      <c r="B64" s="249" t="s">
        <v>73</v>
      </c>
      <c r="C64" s="339">
        <v>-45226</v>
      </c>
      <c r="D64" s="126">
        <v>-81859.06</v>
      </c>
      <c r="E64" s="126">
        <v>-45226</v>
      </c>
      <c r="F64" s="126">
        <v>-81859.06</v>
      </c>
      <c r="G64" s="126">
        <v>-904.52</v>
      </c>
      <c r="H64" s="126">
        <v>-1106680.22</v>
      </c>
      <c r="I64" s="126">
        <v>-4224269.2385499999</v>
      </c>
      <c r="J64" s="126">
        <v>-8140.6799999999994</v>
      </c>
      <c r="K64" s="126">
        <v>-3409635.4958324749</v>
      </c>
      <c r="L64" s="37">
        <v>-910405.65919543139</v>
      </c>
      <c r="M64" s="37">
        <v>65577.7</v>
      </c>
      <c r="N64" s="37">
        <v>73266.12000000001</v>
      </c>
      <c r="O64" s="37">
        <v>81859.06</v>
      </c>
      <c r="P64" s="261">
        <f>SUM(LisäyksetVähennykset[[#This Row],[Kuntien yhdistymisavustus (-1,00 €/as)]:[Kriisikuntien harkinnanvarainen yhdistymisavustus vuoden 2022 palautus (1,81€/as)]])</f>
        <v>-9693503.0535779055</v>
      </c>
      <c r="Q64" s="117"/>
    </row>
    <row r="65" spans="1:17" s="50" customFormat="1">
      <c r="A65" s="249">
        <v>202</v>
      </c>
      <c r="B65" s="249" t="s">
        <v>74</v>
      </c>
      <c r="C65" s="339">
        <v>-35497</v>
      </c>
      <c r="D65" s="126">
        <v>-64249.57</v>
      </c>
      <c r="E65" s="126">
        <v>-35497</v>
      </c>
      <c r="F65" s="126">
        <v>-64249.57</v>
      </c>
      <c r="G65" s="126">
        <v>-709.94</v>
      </c>
      <c r="H65" s="126">
        <v>-868611.59</v>
      </c>
      <c r="I65" s="126">
        <v>-1177432.3149999999</v>
      </c>
      <c r="J65" s="126">
        <v>-6389.46</v>
      </c>
      <c r="K65" s="126">
        <v>3039877.669067522</v>
      </c>
      <c r="L65" s="37">
        <v>1455677.5783048854</v>
      </c>
      <c r="M65" s="37">
        <v>51470.65</v>
      </c>
      <c r="N65" s="37">
        <v>57505.140000000007</v>
      </c>
      <c r="O65" s="37">
        <v>64249.57</v>
      </c>
      <c r="P65" s="261">
        <f>SUM(LisäyksetVähennykset[[#This Row],[Kuntien yhdistymisavustus (-1,00 €/as)]:[Kriisikuntien harkinnanvarainen yhdistymisavustus vuoden 2022 palautus (1,81€/as)]])</f>
        <v>2416144.1623724075</v>
      </c>
      <c r="Q65" s="117"/>
    </row>
    <row r="66" spans="1:17" s="50" customFormat="1">
      <c r="A66" s="249">
        <v>204</v>
      </c>
      <c r="B66" s="249" t="s">
        <v>75</v>
      </c>
      <c r="C66" s="339">
        <v>-2778</v>
      </c>
      <c r="D66" s="126">
        <v>-5028.18</v>
      </c>
      <c r="E66" s="126">
        <v>-2778</v>
      </c>
      <c r="F66" s="126">
        <v>-5028.18</v>
      </c>
      <c r="G66" s="126">
        <v>-55.56</v>
      </c>
      <c r="H66" s="126">
        <v>-67977.66</v>
      </c>
      <c r="I66" s="126">
        <v>-122700.17</v>
      </c>
      <c r="J66" s="126">
        <v>-500.03999999999996</v>
      </c>
      <c r="K66" s="126">
        <v>-472564.01996446296</v>
      </c>
      <c r="L66" s="37">
        <v>-725824.72209087736</v>
      </c>
      <c r="M66" s="37">
        <v>4028.1</v>
      </c>
      <c r="N66" s="37">
        <v>4500.3600000000006</v>
      </c>
      <c r="O66" s="37">
        <v>5028.18</v>
      </c>
      <c r="P66" s="261">
        <f>SUM(LisäyksetVähennykset[[#This Row],[Kuntien yhdistymisavustus (-1,00 €/as)]:[Kriisikuntien harkinnanvarainen yhdistymisavustus vuoden 2022 palautus (1,81€/as)]])</f>
        <v>-1391677.8920553401</v>
      </c>
      <c r="Q66" s="117"/>
    </row>
    <row r="67" spans="1:17" s="50" customFormat="1">
      <c r="A67" s="249">
        <v>205</v>
      </c>
      <c r="B67" s="249" t="s">
        <v>76</v>
      </c>
      <c r="C67" s="339">
        <v>-36493</v>
      </c>
      <c r="D67" s="126">
        <v>-66052.33</v>
      </c>
      <c r="E67" s="126">
        <v>-36493</v>
      </c>
      <c r="F67" s="126">
        <v>-66052.33</v>
      </c>
      <c r="G67" s="126">
        <v>-729.86</v>
      </c>
      <c r="H67" s="126">
        <v>-892983.71</v>
      </c>
      <c r="I67" s="126">
        <v>-1820505.07825</v>
      </c>
      <c r="J67" s="126">
        <v>-6568.74</v>
      </c>
      <c r="K67" s="126">
        <v>-7752867.8544950169</v>
      </c>
      <c r="L67" s="37">
        <v>-4898872.5916404137</v>
      </c>
      <c r="M67" s="37">
        <v>52914.85</v>
      </c>
      <c r="N67" s="37">
        <v>59118.66</v>
      </c>
      <c r="O67" s="37">
        <v>66052.33</v>
      </c>
      <c r="P67" s="261">
        <f>SUM(LisäyksetVähennykset[[#This Row],[Kuntien yhdistymisavustus (-1,00 €/as)]:[Kriisikuntien harkinnanvarainen yhdistymisavustus vuoden 2022 palautus (1,81€/as)]])</f>
        <v>-15399532.654385429</v>
      </c>
      <c r="Q67" s="117"/>
    </row>
    <row r="68" spans="1:17" s="50" customFormat="1">
      <c r="A68" s="249">
        <v>208</v>
      </c>
      <c r="B68" s="249" t="s">
        <v>77</v>
      </c>
      <c r="C68" s="339">
        <v>-12412</v>
      </c>
      <c r="D68" s="126">
        <v>-22465.72</v>
      </c>
      <c r="E68" s="126">
        <v>-12412</v>
      </c>
      <c r="F68" s="126">
        <v>-22465.72</v>
      </c>
      <c r="G68" s="126">
        <v>-248.24</v>
      </c>
      <c r="H68" s="126">
        <v>-303721.64</v>
      </c>
      <c r="I68" s="126">
        <v>-240794.005</v>
      </c>
      <c r="J68" s="126">
        <v>-2234.16</v>
      </c>
      <c r="K68" s="126">
        <v>1591114.3300373671</v>
      </c>
      <c r="L68" s="37">
        <v>714745.30689145578</v>
      </c>
      <c r="M68" s="37">
        <v>17997.399999999998</v>
      </c>
      <c r="N68" s="37">
        <v>20107.440000000002</v>
      </c>
      <c r="O68" s="37">
        <v>22465.72</v>
      </c>
      <c r="P68" s="261">
        <f>SUM(LisäyksetVähennykset[[#This Row],[Kuntien yhdistymisavustus (-1,00 €/as)]:[Kriisikuntien harkinnanvarainen yhdistymisavustus vuoden 2022 palautus (1,81€/as)]])</f>
        <v>1749676.7119288228</v>
      </c>
      <c r="Q68" s="117"/>
    </row>
    <row r="69" spans="1:17" s="50" customFormat="1">
      <c r="A69" s="249">
        <v>211</v>
      </c>
      <c r="B69" s="249" t="s">
        <v>78</v>
      </c>
      <c r="C69" s="339">
        <v>-32622</v>
      </c>
      <c r="D69" s="126">
        <v>-59045.82</v>
      </c>
      <c r="E69" s="126">
        <v>-32622</v>
      </c>
      <c r="F69" s="126">
        <v>-59045.82</v>
      </c>
      <c r="G69" s="126">
        <v>-652.44000000000005</v>
      </c>
      <c r="H69" s="126">
        <v>-798260.34</v>
      </c>
      <c r="I69" s="126">
        <v>-1101248.0649999999</v>
      </c>
      <c r="J69" s="126">
        <v>-5871.96</v>
      </c>
      <c r="K69" s="126">
        <v>684931.9172317225</v>
      </c>
      <c r="L69" s="37">
        <v>280472.81638252817</v>
      </c>
      <c r="M69" s="37">
        <v>47301.9</v>
      </c>
      <c r="N69" s="37">
        <v>52847.640000000007</v>
      </c>
      <c r="O69" s="37">
        <v>59045.82</v>
      </c>
      <c r="P69" s="261">
        <f>SUM(LisäyksetVähennykset[[#This Row],[Kuntien yhdistymisavustus (-1,00 €/as)]:[Kriisikuntien harkinnanvarainen yhdistymisavustus vuoden 2022 palautus (1,81€/as)]])</f>
        <v>-964768.35138574941</v>
      </c>
      <c r="Q69" s="117"/>
    </row>
    <row r="70" spans="1:17" s="50" customFormat="1">
      <c r="A70" s="249">
        <v>213</v>
      </c>
      <c r="B70" s="249" t="s">
        <v>79</v>
      </c>
      <c r="C70" s="339">
        <v>-5230</v>
      </c>
      <c r="D70" s="126">
        <v>-9466.3000000000011</v>
      </c>
      <c r="E70" s="126">
        <v>-5230</v>
      </c>
      <c r="F70" s="126">
        <v>-9466.3000000000011</v>
      </c>
      <c r="G70" s="126">
        <v>-104.60000000000001</v>
      </c>
      <c r="H70" s="126">
        <v>-127978.09999999999</v>
      </c>
      <c r="I70" s="126">
        <v>-210024.095</v>
      </c>
      <c r="J70" s="126">
        <v>-941.4</v>
      </c>
      <c r="K70" s="126">
        <v>-135640.18013436309</v>
      </c>
      <c r="L70" s="37">
        <v>66922.726256264737</v>
      </c>
      <c r="M70" s="37">
        <v>7583.5</v>
      </c>
      <c r="N70" s="37">
        <v>8472.6</v>
      </c>
      <c r="O70" s="37">
        <v>9466.3000000000011</v>
      </c>
      <c r="P70" s="261">
        <f>SUM(LisäyksetVähennykset[[#This Row],[Kuntien yhdistymisavustus (-1,00 €/as)]:[Kriisikuntien harkinnanvarainen yhdistymisavustus vuoden 2022 palautus (1,81€/as)]])</f>
        <v>-411635.84887809848</v>
      </c>
      <c r="Q70" s="117"/>
    </row>
    <row r="71" spans="1:17" s="50" customFormat="1">
      <c r="A71" s="249">
        <v>214</v>
      </c>
      <c r="B71" s="253" t="s">
        <v>80</v>
      </c>
      <c r="C71" s="339">
        <v>-12662</v>
      </c>
      <c r="D71" s="126">
        <v>-22918.22</v>
      </c>
      <c r="E71" s="126">
        <v>-12662</v>
      </c>
      <c r="F71" s="126">
        <v>-22918.22</v>
      </c>
      <c r="G71" s="126">
        <v>-253.24</v>
      </c>
      <c r="H71" s="126">
        <v>-309839.14</v>
      </c>
      <c r="I71" s="126">
        <v>-322432.92249999999</v>
      </c>
      <c r="J71" s="126">
        <v>-2279.16</v>
      </c>
      <c r="K71" s="126">
        <v>218342.51649319506</v>
      </c>
      <c r="L71" s="37">
        <v>823608.0857681433</v>
      </c>
      <c r="M71" s="37">
        <v>18359.899999999998</v>
      </c>
      <c r="N71" s="37">
        <v>20512.440000000002</v>
      </c>
      <c r="O71" s="37">
        <v>22918.22</v>
      </c>
      <c r="P71" s="261">
        <f>SUM(LisäyksetVähennykset[[#This Row],[Kuntien yhdistymisavustus (-1,00 €/as)]:[Kriisikuntien harkinnanvarainen yhdistymisavustus vuoden 2022 palautus (1,81€/as)]])</f>
        <v>397776.25976133847</v>
      </c>
      <c r="Q71" s="117"/>
    </row>
    <row r="72" spans="1:17" s="50" customFormat="1">
      <c r="A72" s="249">
        <v>216</v>
      </c>
      <c r="B72" s="249" t="s">
        <v>81</v>
      </c>
      <c r="C72" s="339">
        <v>-1311</v>
      </c>
      <c r="D72" s="126">
        <v>-2372.91</v>
      </c>
      <c r="E72" s="126">
        <v>-1311</v>
      </c>
      <c r="F72" s="126">
        <v>-2372.91</v>
      </c>
      <c r="G72" s="126">
        <v>-26.22</v>
      </c>
      <c r="H72" s="126">
        <v>-32080.17</v>
      </c>
      <c r="I72" s="126">
        <v>-21765.71</v>
      </c>
      <c r="J72" s="126">
        <v>-235.98</v>
      </c>
      <c r="K72" s="126">
        <v>114357.02483967174</v>
      </c>
      <c r="L72" s="37">
        <v>-4523.8032819577911</v>
      </c>
      <c r="M72" s="37">
        <v>1900.95</v>
      </c>
      <c r="N72" s="37">
        <v>2123.8200000000002</v>
      </c>
      <c r="O72" s="37">
        <v>2372.91</v>
      </c>
      <c r="P72" s="261">
        <f>SUM(LisäyksetVähennykset[[#This Row],[Kuntien yhdistymisavustus (-1,00 €/as)]:[Kriisikuntien harkinnanvarainen yhdistymisavustus vuoden 2022 palautus (1,81€/as)]])</f>
        <v>54755.001557713942</v>
      </c>
      <c r="Q72" s="117"/>
    </row>
    <row r="73" spans="1:17" s="50" customFormat="1">
      <c r="A73" s="249">
        <v>217</v>
      </c>
      <c r="B73" s="249" t="s">
        <v>82</v>
      </c>
      <c r="C73" s="339">
        <v>-5390</v>
      </c>
      <c r="D73" s="126">
        <v>-9755.9</v>
      </c>
      <c r="E73" s="126">
        <v>-5390</v>
      </c>
      <c r="F73" s="126">
        <v>-9755.9</v>
      </c>
      <c r="G73" s="126">
        <v>-107.8</v>
      </c>
      <c r="H73" s="126">
        <v>-131893.29999999999</v>
      </c>
      <c r="I73" s="126">
        <v>-126188.93</v>
      </c>
      <c r="J73" s="126">
        <v>-970.19999999999993</v>
      </c>
      <c r="K73" s="126">
        <v>-561106.87027460278</v>
      </c>
      <c r="L73" s="37">
        <v>-772481.20078429999</v>
      </c>
      <c r="M73" s="37">
        <v>7815.5</v>
      </c>
      <c r="N73" s="37">
        <v>8731.8000000000011</v>
      </c>
      <c r="O73" s="37">
        <v>9755.9</v>
      </c>
      <c r="P73" s="261">
        <f>SUM(LisäyksetVähennykset[[#This Row],[Kuntien yhdistymisavustus (-1,00 €/as)]:[Kriisikuntien harkinnanvarainen yhdistymisavustus vuoden 2022 palautus (1,81€/as)]])</f>
        <v>-1596736.9010589027</v>
      </c>
      <c r="Q73" s="117"/>
    </row>
    <row r="74" spans="1:17" s="50" customFormat="1">
      <c r="A74" s="249">
        <v>218</v>
      </c>
      <c r="B74" s="249" t="s">
        <v>83</v>
      </c>
      <c r="C74" s="339">
        <v>-1192</v>
      </c>
      <c r="D74" s="126">
        <v>-2157.52</v>
      </c>
      <c r="E74" s="126">
        <v>-1192</v>
      </c>
      <c r="F74" s="126">
        <v>-2157.52</v>
      </c>
      <c r="G74" s="126">
        <v>-23.84</v>
      </c>
      <c r="H74" s="126">
        <v>-29168.239999999998</v>
      </c>
      <c r="I74" s="126">
        <v>-17537.485000000001</v>
      </c>
      <c r="J74" s="126">
        <v>-214.56</v>
      </c>
      <c r="K74" s="126">
        <v>422971.04760824348</v>
      </c>
      <c r="L74" s="37">
        <v>241440.92076209918</v>
      </c>
      <c r="M74" s="37">
        <v>1728.3999999999999</v>
      </c>
      <c r="N74" s="37">
        <v>1931.0400000000002</v>
      </c>
      <c r="O74" s="37">
        <v>2157.52</v>
      </c>
      <c r="P74" s="261">
        <f>SUM(LisäyksetVähennykset[[#This Row],[Kuntien yhdistymisavustus (-1,00 €/as)]:[Kriisikuntien harkinnanvarainen yhdistymisavustus vuoden 2022 palautus (1,81€/as)]])</f>
        <v>616585.76337034279</v>
      </c>
      <c r="Q74" s="117"/>
    </row>
    <row r="75" spans="1:17" s="50" customFormat="1">
      <c r="A75" s="249">
        <v>224</v>
      </c>
      <c r="B75" s="249" t="s">
        <v>84</v>
      </c>
      <c r="C75" s="339">
        <v>-8717</v>
      </c>
      <c r="D75" s="126">
        <v>-15777.77</v>
      </c>
      <c r="E75" s="126">
        <v>-8717</v>
      </c>
      <c r="F75" s="126">
        <v>-15777.77</v>
      </c>
      <c r="G75" s="126">
        <v>-174.34</v>
      </c>
      <c r="H75" s="126">
        <v>-213304.99</v>
      </c>
      <c r="I75" s="126">
        <v>-489352.65220000001</v>
      </c>
      <c r="J75" s="126">
        <v>-1569.06</v>
      </c>
      <c r="K75" s="126">
        <v>-739697.95930586406</v>
      </c>
      <c r="L75" s="37">
        <v>-627025.14316977886</v>
      </c>
      <c r="M75" s="37">
        <v>12639.65</v>
      </c>
      <c r="N75" s="37">
        <v>14121.54</v>
      </c>
      <c r="O75" s="37">
        <v>15777.77</v>
      </c>
      <c r="P75" s="261">
        <f>SUM(LisäyksetVähennykset[[#This Row],[Kuntien yhdistymisavustus (-1,00 €/as)]:[Kriisikuntien harkinnanvarainen yhdistymisavustus vuoden 2022 palautus (1,81€/as)]])</f>
        <v>-2077574.7246756433</v>
      </c>
      <c r="Q75" s="117"/>
    </row>
    <row r="76" spans="1:17" s="50" customFormat="1">
      <c r="A76" s="249">
        <v>226</v>
      </c>
      <c r="B76" s="249" t="s">
        <v>85</v>
      </c>
      <c r="C76" s="339">
        <v>-3774</v>
      </c>
      <c r="D76" s="126">
        <v>-6830.9400000000005</v>
      </c>
      <c r="E76" s="126">
        <v>-3774</v>
      </c>
      <c r="F76" s="126">
        <v>-6830.9400000000005</v>
      </c>
      <c r="G76" s="126">
        <v>-75.48</v>
      </c>
      <c r="H76" s="126">
        <v>-92349.78</v>
      </c>
      <c r="I76" s="126">
        <v>-87636.104999999996</v>
      </c>
      <c r="J76" s="126">
        <v>-679.31999999999994</v>
      </c>
      <c r="K76" s="126">
        <v>784635.01991361193</v>
      </c>
      <c r="L76" s="37">
        <v>535356.36798002338</v>
      </c>
      <c r="M76" s="37">
        <v>5472.3</v>
      </c>
      <c r="N76" s="37">
        <v>6113.88</v>
      </c>
      <c r="O76" s="37">
        <v>6830.9400000000005</v>
      </c>
      <c r="P76" s="261">
        <f>SUM(LisäyksetVähennykset[[#This Row],[Kuntien yhdistymisavustus (-1,00 €/as)]:[Kriisikuntien harkinnanvarainen yhdistymisavustus vuoden 2022 palautus (1,81€/as)]])</f>
        <v>1136457.9428936352</v>
      </c>
      <c r="Q76" s="117"/>
    </row>
    <row r="77" spans="1:17" s="50" customFormat="1">
      <c r="A77" s="249">
        <v>230</v>
      </c>
      <c r="B77" s="249" t="s">
        <v>86</v>
      </c>
      <c r="C77" s="339">
        <v>-2290</v>
      </c>
      <c r="D77" s="126">
        <v>-4144.9000000000005</v>
      </c>
      <c r="E77" s="126">
        <v>-2290</v>
      </c>
      <c r="F77" s="126">
        <v>-4144.9000000000005</v>
      </c>
      <c r="G77" s="126">
        <v>-45.800000000000004</v>
      </c>
      <c r="H77" s="126">
        <v>-56036.299999999996</v>
      </c>
      <c r="I77" s="126">
        <v>-25905.9</v>
      </c>
      <c r="J77" s="126">
        <v>-412.2</v>
      </c>
      <c r="K77" s="126">
        <v>-109857.50508823193</v>
      </c>
      <c r="L77" s="37">
        <v>-115270.02687541254</v>
      </c>
      <c r="M77" s="37">
        <v>3320.5</v>
      </c>
      <c r="N77" s="37">
        <v>3709.8</v>
      </c>
      <c r="O77" s="37">
        <v>4144.9000000000005</v>
      </c>
      <c r="P77" s="261">
        <f>SUM(LisäyksetVähennykset[[#This Row],[Kuntien yhdistymisavustus (-1,00 €/as)]:[Kriisikuntien harkinnanvarainen yhdistymisavustus vuoden 2022 palautus (1,81€/as)]])</f>
        <v>-309222.33196364448</v>
      </c>
      <c r="Q77" s="117"/>
    </row>
    <row r="78" spans="1:17" s="50" customFormat="1">
      <c r="A78" s="249">
        <v>231</v>
      </c>
      <c r="B78" s="249" t="s">
        <v>87</v>
      </c>
      <c r="C78" s="339">
        <v>-1289</v>
      </c>
      <c r="D78" s="126">
        <v>-2333.09</v>
      </c>
      <c r="E78" s="126">
        <v>-1289</v>
      </c>
      <c r="F78" s="126">
        <v>-2333.09</v>
      </c>
      <c r="G78" s="126">
        <v>-25.78</v>
      </c>
      <c r="H78" s="126">
        <v>-31541.829999999998</v>
      </c>
      <c r="I78" s="126">
        <v>-17876.78</v>
      </c>
      <c r="J78" s="126">
        <v>-232.01999999999998</v>
      </c>
      <c r="K78" s="126">
        <v>-863668.8372573927</v>
      </c>
      <c r="L78" s="37">
        <v>-534687.13476313697</v>
      </c>
      <c r="M78" s="37">
        <v>1869.05</v>
      </c>
      <c r="N78" s="37">
        <v>2088.1800000000003</v>
      </c>
      <c r="O78" s="37">
        <v>2333.09</v>
      </c>
      <c r="P78" s="261">
        <f>SUM(LisäyksetVähennykset[[#This Row],[Kuntien yhdistymisavustus (-1,00 €/as)]:[Kriisikuntien harkinnanvarainen yhdistymisavustus vuoden 2022 palautus (1,81€/as)]])</f>
        <v>-1448986.2420205295</v>
      </c>
      <c r="Q78" s="117"/>
    </row>
    <row r="79" spans="1:17" s="50" customFormat="1">
      <c r="A79" s="249">
        <v>232</v>
      </c>
      <c r="B79" s="249" t="s">
        <v>88</v>
      </c>
      <c r="C79" s="339">
        <v>-12890</v>
      </c>
      <c r="D79" s="126">
        <v>-23330.9</v>
      </c>
      <c r="E79" s="126">
        <v>-12890</v>
      </c>
      <c r="F79" s="126">
        <v>-23330.9</v>
      </c>
      <c r="G79" s="126">
        <v>-257.8</v>
      </c>
      <c r="H79" s="126">
        <v>-315418.3</v>
      </c>
      <c r="I79" s="126">
        <v>-521037.16499999998</v>
      </c>
      <c r="J79" s="126">
        <v>-2320.1999999999998</v>
      </c>
      <c r="K79" s="126">
        <v>17854.550463376247</v>
      </c>
      <c r="L79" s="37">
        <v>-280201.83115556929</v>
      </c>
      <c r="M79" s="37">
        <v>18690.5</v>
      </c>
      <c r="N79" s="37">
        <v>20881.800000000003</v>
      </c>
      <c r="O79" s="37">
        <v>23330.9</v>
      </c>
      <c r="P79" s="261">
        <f>SUM(LisäyksetVähennykset[[#This Row],[Kuntien yhdistymisavustus (-1,00 €/as)]:[Kriisikuntien harkinnanvarainen yhdistymisavustus vuoden 2022 palautus (1,81€/as)]])</f>
        <v>-1110919.3456921929</v>
      </c>
      <c r="Q79" s="117"/>
    </row>
    <row r="80" spans="1:17" s="50" customFormat="1">
      <c r="A80" s="249">
        <v>233</v>
      </c>
      <c r="B80" s="249" t="s">
        <v>89</v>
      </c>
      <c r="C80" s="339">
        <v>-15312</v>
      </c>
      <c r="D80" s="126">
        <v>-27714.720000000001</v>
      </c>
      <c r="E80" s="126">
        <v>-15312</v>
      </c>
      <c r="F80" s="126">
        <v>-27714.720000000001</v>
      </c>
      <c r="G80" s="126">
        <v>-306.24</v>
      </c>
      <c r="H80" s="126">
        <v>-374684.63999999996</v>
      </c>
      <c r="I80" s="126">
        <v>-428166.22</v>
      </c>
      <c r="J80" s="126">
        <v>-2756.16</v>
      </c>
      <c r="K80" s="126">
        <v>2494170.1595986546</v>
      </c>
      <c r="L80" s="37">
        <v>786129.06680846412</v>
      </c>
      <c r="M80" s="37">
        <v>22202.399999999998</v>
      </c>
      <c r="N80" s="37">
        <v>24805.440000000002</v>
      </c>
      <c r="O80" s="37">
        <v>27714.720000000001</v>
      </c>
      <c r="P80" s="261">
        <f>SUM(LisäyksetVähennykset[[#This Row],[Kuntien yhdistymisavustus (-1,00 €/as)]:[Kriisikuntien harkinnanvarainen yhdistymisavustus vuoden 2022 palautus (1,81€/as)]])</f>
        <v>2463055.0864071189</v>
      </c>
      <c r="Q80" s="117"/>
    </row>
    <row r="81" spans="1:17" s="50" customFormat="1">
      <c r="A81" s="249">
        <v>235</v>
      </c>
      <c r="B81" s="249" t="s">
        <v>90</v>
      </c>
      <c r="C81" s="339">
        <v>-10396</v>
      </c>
      <c r="D81" s="126">
        <v>-18816.760000000002</v>
      </c>
      <c r="E81" s="126">
        <v>-10396</v>
      </c>
      <c r="F81" s="126">
        <v>-18816.760000000002</v>
      </c>
      <c r="G81" s="126">
        <v>-207.92000000000002</v>
      </c>
      <c r="H81" s="126">
        <v>-254390.12</v>
      </c>
      <c r="I81" s="126">
        <v>-396970.52</v>
      </c>
      <c r="J81" s="126">
        <v>-1871.28</v>
      </c>
      <c r="K81" s="126">
        <v>7363193.4739771765</v>
      </c>
      <c r="L81" s="37">
        <v>1488070.7429396594</v>
      </c>
      <c r="M81" s="37">
        <v>15074.199999999999</v>
      </c>
      <c r="N81" s="37">
        <v>16841.52</v>
      </c>
      <c r="O81" s="37">
        <v>18816.760000000002</v>
      </c>
      <c r="P81" s="261">
        <f>SUM(LisäyksetVähennykset[[#This Row],[Kuntien yhdistymisavustus (-1,00 €/as)]:[Kriisikuntien harkinnanvarainen yhdistymisavustus vuoden 2022 palautus (1,81€/as)]])</f>
        <v>8190131.336916835</v>
      </c>
      <c r="Q81" s="117"/>
    </row>
    <row r="82" spans="1:17" s="50" customFormat="1">
      <c r="A82" s="249">
        <v>236</v>
      </c>
      <c r="B82" s="249" t="s">
        <v>91</v>
      </c>
      <c r="C82" s="339">
        <v>-4196</v>
      </c>
      <c r="D82" s="126">
        <v>-7594.76</v>
      </c>
      <c r="E82" s="126">
        <v>-4196</v>
      </c>
      <c r="F82" s="126">
        <v>-7594.76</v>
      </c>
      <c r="G82" s="126">
        <v>-83.92</v>
      </c>
      <c r="H82" s="126">
        <v>-102676.12</v>
      </c>
      <c r="I82" s="126">
        <v>-63867.375</v>
      </c>
      <c r="J82" s="126">
        <v>-755.28</v>
      </c>
      <c r="K82" s="126">
        <v>-104928.87593170683</v>
      </c>
      <c r="L82" s="37">
        <v>-423861.78708387644</v>
      </c>
      <c r="M82" s="37">
        <v>6084.2</v>
      </c>
      <c r="N82" s="37">
        <v>6797.52</v>
      </c>
      <c r="O82" s="37">
        <v>7594.76</v>
      </c>
      <c r="P82" s="261">
        <f>SUM(LisäyksetVähennykset[[#This Row],[Kuntien yhdistymisavustus (-1,00 €/as)]:[Kriisikuntien harkinnanvarainen yhdistymisavustus vuoden 2022 palautus (1,81€/as)]])</f>
        <v>-699278.39801558328</v>
      </c>
      <c r="Q82" s="117"/>
    </row>
    <row r="83" spans="1:17" s="50" customFormat="1">
      <c r="A83" s="249">
        <v>239</v>
      </c>
      <c r="B83" s="249" t="s">
        <v>92</v>
      </c>
      <c r="C83" s="339">
        <v>-2095</v>
      </c>
      <c r="D83" s="126">
        <v>-3791.9500000000003</v>
      </c>
      <c r="E83" s="126">
        <v>-2095</v>
      </c>
      <c r="F83" s="126">
        <v>-3791.9500000000003</v>
      </c>
      <c r="G83" s="126">
        <v>-41.9</v>
      </c>
      <c r="H83" s="126">
        <v>-51264.649999999994</v>
      </c>
      <c r="I83" s="126">
        <v>-61782.195</v>
      </c>
      <c r="J83" s="126">
        <v>-377.09999999999997</v>
      </c>
      <c r="K83" s="126">
        <v>195498.780700011</v>
      </c>
      <c r="L83" s="37">
        <v>-287488.2493543544</v>
      </c>
      <c r="M83" s="37">
        <v>3037.75</v>
      </c>
      <c r="N83" s="37">
        <v>3393.9</v>
      </c>
      <c r="O83" s="37">
        <v>3791.9500000000003</v>
      </c>
      <c r="P83" s="261">
        <f>SUM(LisäyksetVähennykset[[#This Row],[Kuntien yhdistymisavustus (-1,00 €/as)]:[Kriisikuntien harkinnanvarainen yhdistymisavustus vuoden 2022 palautus (1,81€/as)]])</f>
        <v>-207005.61365434338</v>
      </c>
      <c r="Q83" s="117"/>
    </row>
    <row r="84" spans="1:17" s="50" customFormat="1">
      <c r="A84" s="249">
        <v>240</v>
      </c>
      <c r="B84" s="249" t="s">
        <v>93</v>
      </c>
      <c r="C84" s="339">
        <v>-19982</v>
      </c>
      <c r="D84" s="126">
        <v>-36167.42</v>
      </c>
      <c r="E84" s="126">
        <v>-19982</v>
      </c>
      <c r="F84" s="126">
        <v>-36167.42</v>
      </c>
      <c r="G84" s="126">
        <v>-399.64</v>
      </c>
      <c r="H84" s="126">
        <v>-488959.54</v>
      </c>
      <c r="I84" s="126">
        <v>-1392869.5549999999</v>
      </c>
      <c r="J84" s="126">
        <v>-3596.7599999999998</v>
      </c>
      <c r="K84" s="126">
        <v>-6108357.624492256</v>
      </c>
      <c r="L84" s="37">
        <v>-3736384.6645788797</v>
      </c>
      <c r="M84" s="37">
        <v>28973.899999999998</v>
      </c>
      <c r="N84" s="37">
        <v>32370.840000000004</v>
      </c>
      <c r="O84" s="37">
        <v>36167.42</v>
      </c>
      <c r="P84" s="261">
        <f>SUM(LisäyksetVähennykset[[#This Row],[Kuntien yhdistymisavustus (-1,00 €/as)]:[Kriisikuntien harkinnanvarainen yhdistymisavustus vuoden 2022 palautus (1,81€/as)]])</f>
        <v>-11745354.464071136</v>
      </c>
      <c r="Q84" s="117"/>
    </row>
    <row r="85" spans="1:17" s="50" customFormat="1">
      <c r="A85" s="249">
        <v>241</v>
      </c>
      <c r="B85" s="249" t="s">
        <v>94</v>
      </c>
      <c r="C85" s="339">
        <v>-7904</v>
      </c>
      <c r="D85" s="126">
        <v>-14306.24</v>
      </c>
      <c r="E85" s="126">
        <v>-7904</v>
      </c>
      <c r="F85" s="126">
        <v>-14306.24</v>
      </c>
      <c r="G85" s="126">
        <v>-158.08000000000001</v>
      </c>
      <c r="H85" s="126">
        <v>-193410.88</v>
      </c>
      <c r="I85" s="126">
        <v>-171108.26</v>
      </c>
      <c r="J85" s="126">
        <v>-1422.72</v>
      </c>
      <c r="K85" s="126">
        <v>-1201596.3587326356</v>
      </c>
      <c r="L85" s="37">
        <v>-845189.54189871054</v>
      </c>
      <c r="M85" s="37">
        <v>11460.8</v>
      </c>
      <c r="N85" s="37">
        <v>12804.480000000001</v>
      </c>
      <c r="O85" s="37">
        <v>14306.24</v>
      </c>
      <c r="P85" s="261">
        <f>SUM(LisäyksetVähennykset[[#This Row],[Kuntien yhdistymisavustus (-1,00 €/as)]:[Kriisikuntien harkinnanvarainen yhdistymisavustus vuoden 2022 palautus (1,81€/as)]])</f>
        <v>-2418734.8006313462</v>
      </c>
      <c r="Q85" s="117"/>
    </row>
    <row r="86" spans="1:17" s="50" customFormat="1">
      <c r="A86" s="249">
        <v>244</v>
      </c>
      <c r="B86" s="249" t="s">
        <v>95</v>
      </c>
      <c r="C86" s="339">
        <v>-19116</v>
      </c>
      <c r="D86" s="126">
        <v>-34599.96</v>
      </c>
      <c r="E86" s="126">
        <v>-19116</v>
      </c>
      <c r="F86" s="126">
        <v>-34599.96</v>
      </c>
      <c r="G86" s="126">
        <v>-382.32</v>
      </c>
      <c r="H86" s="126">
        <v>-467768.51999999996</v>
      </c>
      <c r="I86" s="126">
        <v>-391801.13</v>
      </c>
      <c r="J86" s="126">
        <v>-3440.8799999999997</v>
      </c>
      <c r="K86" s="126">
        <v>-843977.50751002331</v>
      </c>
      <c r="L86" s="37">
        <v>-1572961.3445982235</v>
      </c>
      <c r="M86" s="37">
        <v>27718.2</v>
      </c>
      <c r="N86" s="37">
        <v>30967.920000000002</v>
      </c>
      <c r="O86" s="37">
        <v>34599.96</v>
      </c>
      <c r="P86" s="261">
        <f>SUM(LisäyksetVähennykset[[#This Row],[Kuntien yhdistymisavustus (-1,00 €/as)]:[Kriisikuntien harkinnanvarainen yhdistymisavustus vuoden 2022 palautus (1,81€/as)]])</f>
        <v>-3294477.5421082466</v>
      </c>
      <c r="Q86" s="117"/>
    </row>
    <row r="87" spans="1:17" s="50" customFormat="1">
      <c r="A87" s="249">
        <v>245</v>
      </c>
      <c r="B87" s="249" t="s">
        <v>96</v>
      </c>
      <c r="C87" s="339">
        <v>-37232</v>
      </c>
      <c r="D87" s="126">
        <v>-67389.919999999998</v>
      </c>
      <c r="E87" s="126">
        <v>-37232</v>
      </c>
      <c r="F87" s="126">
        <v>-67389.919999999998</v>
      </c>
      <c r="G87" s="126">
        <v>-744.64</v>
      </c>
      <c r="H87" s="126">
        <v>-911067.03999999992</v>
      </c>
      <c r="I87" s="126">
        <v>-4107853.5236999998</v>
      </c>
      <c r="J87" s="126">
        <v>-6701.7599999999993</v>
      </c>
      <c r="K87" s="126">
        <v>-1124612.8536957274</v>
      </c>
      <c r="L87" s="37">
        <v>422657.58740302263</v>
      </c>
      <c r="M87" s="37">
        <v>53986.400000000001</v>
      </c>
      <c r="N87" s="37">
        <v>60315.840000000004</v>
      </c>
      <c r="O87" s="37">
        <v>67389.919999999998</v>
      </c>
      <c r="P87" s="261">
        <f>SUM(LisäyksetVähennykset[[#This Row],[Kuntien yhdistymisavustus (-1,00 €/as)]:[Kriisikuntien harkinnanvarainen yhdistymisavustus vuoden 2022 palautus (1,81€/as)]])</f>
        <v>-5755873.9099927051</v>
      </c>
      <c r="Q87" s="117"/>
    </row>
    <row r="88" spans="1:17" s="50" customFormat="1">
      <c r="A88" s="249">
        <v>249</v>
      </c>
      <c r="B88" s="249" t="s">
        <v>97</v>
      </c>
      <c r="C88" s="339">
        <v>-9443</v>
      </c>
      <c r="D88" s="126">
        <v>-17091.830000000002</v>
      </c>
      <c r="E88" s="126">
        <v>-9443</v>
      </c>
      <c r="F88" s="126">
        <v>-17091.830000000002</v>
      </c>
      <c r="G88" s="126">
        <v>-188.86</v>
      </c>
      <c r="H88" s="126">
        <v>-231070.21</v>
      </c>
      <c r="I88" s="126">
        <v>-435652.11499999999</v>
      </c>
      <c r="J88" s="126">
        <v>-1699.74</v>
      </c>
      <c r="K88" s="126">
        <v>356946.7361238359</v>
      </c>
      <c r="L88" s="37">
        <v>874331.29611714953</v>
      </c>
      <c r="M88" s="37">
        <v>13692.35</v>
      </c>
      <c r="N88" s="37">
        <v>15297.660000000002</v>
      </c>
      <c r="O88" s="37">
        <v>17091.830000000002</v>
      </c>
      <c r="P88" s="261">
        <f>SUM(LisäyksetVähennykset[[#This Row],[Kuntien yhdistymisavustus (-1,00 €/as)]:[Kriisikuntien harkinnanvarainen yhdistymisavustus vuoden 2022 palautus (1,81€/as)]])</f>
        <v>555679.28724098543</v>
      </c>
      <c r="Q88" s="117"/>
    </row>
    <row r="89" spans="1:17" s="50" customFormat="1">
      <c r="A89" s="249">
        <v>250</v>
      </c>
      <c r="B89" s="249" t="s">
        <v>98</v>
      </c>
      <c r="C89" s="339">
        <v>-1808</v>
      </c>
      <c r="D89" s="126">
        <v>-3272.48</v>
      </c>
      <c r="E89" s="126">
        <v>-1808</v>
      </c>
      <c r="F89" s="126">
        <v>-3272.48</v>
      </c>
      <c r="G89" s="126">
        <v>-36.160000000000004</v>
      </c>
      <c r="H89" s="126">
        <v>-44241.759999999995</v>
      </c>
      <c r="I89" s="126">
        <v>-31237.695</v>
      </c>
      <c r="J89" s="126">
        <v>-325.44</v>
      </c>
      <c r="K89" s="126">
        <v>197920.72461793592</v>
      </c>
      <c r="L89" s="37">
        <v>71980.811857818</v>
      </c>
      <c r="M89" s="37">
        <v>2621.6</v>
      </c>
      <c r="N89" s="37">
        <v>2928.96</v>
      </c>
      <c r="O89" s="37">
        <v>3272.48</v>
      </c>
      <c r="P89" s="261">
        <f>SUM(LisäyksetVähennykset[[#This Row],[Kuntien yhdistymisavustus (-1,00 €/as)]:[Kriisikuntien harkinnanvarainen yhdistymisavustus vuoden 2022 palautus (1,81€/as)]])</f>
        <v>192722.56147575393</v>
      </c>
      <c r="Q89" s="117"/>
    </row>
    <row r="90" spans="1:17" s="50" customFormat="1">
      <c r="A90" s="249">
        <v>256</v>
      </c>
      <c r="B90" s="249" t="s">
        <v>99</v>
      </c>
      <c r="C90" s="339">
        <v>-1581</v>
      </c>
      <c r="D90" s="126">
        <v>-2861.61</v>
      </c>
      <c r="E90" s="126">
        <v>-1581</v>
      </c>
      <c r="F90" s="126">
        <v>-2861.61</v>
      </c>
      <c r="G90" s="126">
        <v>-31.62</v>
      </c>
      <c r="H90" s="126">
        <v>-38687.07</v>
      </c>
      <c r="I90" s="126">
        <v>-14936.504999999999</v>
      </c>
      <c r="J90" s="126">
        <v>-284.58</v>
      </c>
      <c r="K90" s="126">
        <v>-267691.33868008648</v>
      </c>
      <c r="L90" s="37">
        <v>-388370.03901993233</v>
      </c>
      <c r="M90" s="37">
        <v>2292.4499999999998</v>
      </c>
      <c r="N90" s="37">
        <v>2561.2200000000003</v>
      </c>
      <c r="O90" s="37">
        <v>2861.61</v>
      </c>
      <c r="P90" s="261">
        <f>SUM(LisäyksetVähennykset[[#This Row],[Kuntien yhdistymisavustus (-1,00 €/as)]:[Kriisikuntien harkinnanvarainen yhdistymisavustus vuoden 2022 palautus (1,81€/as)]])</f>
        <v>-711171.0927000189</v>
      </c>
      <c r="Q90" s="117"/>
    </row>
    <row r="91" spans="1:17" s="50" customFormat="1">
      <c r="A91" s="249">
        <v>257</v>
      </c>
      <c r="B91" s="249" t="s">
        <v>100</v>
      </c>
      <c r="C91" s="339">
        <v>-40433</v>
      </c>
      <c r="D91" s="126">
        <v>-73183.73</v>
      </c>
      <c r="E91" s="126">
        <v>-40433</v>
      </c>
      <c r="F91" s="126">
        <v>-73183.73</v>
      </c>
      <c r="G91" s="126">
        <v>-808.66</v>
      </c>
      <c r="H91" s="126">
        <v>-989395.51</v>
      </c>
      <c r="I91" s="126">
        <v>-2301952.5865000002</v>
      </c>
      <c r="J91" s="126">
        <v>-7277.94</v>
      </c>
      <c r="K91" s="126">
        <v>4717899.5307239471</v>
      </c>
      <c r="L91" s="37">
        <v>3486720.3034870639</v>
      </c>
      <c r="M91" s="37">
        <v>58627.85</v>
      </c>
      <c r="N91" s="37">
        <v>65501.460000000006</v>
      </c>
      <c r="O91" s="37">
        <v>73183.73</v>
      </c>
      <c r="P91" s="261">
        <f>SUM(LisäyksetVähennykset[[#This Row],[Kuntien yhdistymisavustus (-1,00 €/as)]:[Kriisikuntien harkinnanvarainen yhdistymisavustus vuoden 2022 palautus (1,81€/as)]])</f>
        <v>4875264.7177110109</v>
      </c>
      <c r="Q91" s="117"/>
    </row>
    <row r="92" spans="1:17" s="50" customFormat="1">
      <c r="A92" s="249">
        <v>260</v>
      </c>
      <c r="B92" s="249" t="s">
        <v>101</v>
      </c>
      <c r="C92" s="339">
        <v>-9877</v>
      </c>
      <c r="D92" s="126">
        <v>-17877.37</v>
      </c>
      <c r="E92" s="126">
        <v>-9877</v>
      </c>
      <c r="F92" s="126">
        <v>-17877.37</v>
      </c>
      <c r="G92" s="126">
        <v>-197.54</v>
      </c>
      <c r="H92" s="126">
        <v>-241690.19</v>
      </c>
      <c r="I92" s="126">
        <v>-308184.09999999998</v>
      </c>
      <c r="J92" s="126">
        <v>-1777.86</v>
      </c>
      <c r="K92" s="126">
        <v>4309780.9450360192</v>
      </c>
      <c r="L92" s="37">
        <v>2830835.1857600482</v>
      </c>
      <c r="M92" s="37">
        <v>14321.65</v>
      </c>
      <c r="N92" s="37">
        <v>16000.740000000002</v>
      </c>
      <c r="O92" s="37">
        <v>17877.37</v>
      </c>
      <c r="P92" s="261">
        <f>SUM(LisäyksetVähennykset[[#This Row],[Kuntien yhdistymisavustus (-1,00 €/as)]:[Kriisikuntien harkinnanvarainen yhdistymisavustus vuoden 2022 palautus (1,81€/as)]])</f>
        <v>6581457.4607960684</v>
      </c>
      <c r="Q92" s="117"/>
    </row>
    <row r="93" spans="1:17" s="50" customFormat="1">
      <c r="A93" s="249">
        <v>261</v>
      </c>
      <c r="B93" s="249" t="s">
        <v>102</v>
      </c>
      <c r="C93" s="339">
        <v>-6523</v>
      </c>
      <c r="D93" s="126">
        <v>-11806.630000000001</v>
      </c>
      <c r="E93" s="126">
        <v>-6523</v>
      </c>
      <c r="F93" s="126">
        <v>-11806.630000000001</v>
      </c>
      <c r="G93" s="126">
        <v>-130.46</v>
      </c>
      <c r="H93" s="126">
        <v>-159617.81</v>
      </c>
      <c r="I93" s="126">
        <v>-106935.015</v>
      </c>
      <c r="J93" s="126">
        <v>-1174.1399999999999</v>
      </c>
      <c r="K93" s="126">
        <v>-476562.29855948989</v>
      </c>
      <c r="L93" s="37">
        <v>1246081.2834593584</v>
      </c>
      <c r="M93" s="37">
        <v>9458.35</v>
      </c>
      <c r="N93" s="37">
        <v>10567.26</v>
      </c>
      <c r="O93" s="37">
        <v>11806.630000000001</v>
      </c>
      <c r="P93" s="261">
        <f>SUM(LisäyksetVähennykset[[#This Row],[Kuntien yhdistymisavustus (-1,00 €/as)]:[Kriisikuntien harkinnanvarainen yhdistymisavustus vuoden 2022 palautus (1,81€/as)]])</f>
        <v>496834.53989986842</v>
      </c>
      <c r="Q93" s="117"/>
    </row>
    <row r="94" spans="1:17" s="50" customFormat="1">
      <c r="A94" s="249">
        <v>263</v>
      </c>
      <c r="B94" s="249" t="s">
        <v>103</v>
      </c>
      <c r="C94" s="339">
        <v>-7759</v>
      </c>
      <c r="D94" s="126">
        <v>-14043.79</v>
      </c>
      <c r="E94" s="126">
        <v>-7759</v>
      </c>
      <c r="F94" s="126">
        <v>-14043.79</v>
      </c>
      <c r="G94" s="126">
        <v>-155.18</v>
      </c>
      <c r="H94" s="126">
        <v>-189862.72999999998</v>
      </c>
      <c r="I94" s="126">
        <v>-274738.84499999997</v>
      </c>
      <c r="J94" s="126">
        <v>-1396.62</v>
      </c>
      <c r="K94" s="126">
        <v>1224315.5131435227</v>
      </c>
      <c r="L94" s="37">
        <v>717512.01701661141</v>
      </c>
      <c r="M94" s="37">
        <v>11250.55</v>
      </c>
      <c r="N94" s="37">
        <v>12569.58</v>
      </c>
      <c r="O94" s="37">
        <v>14043.79</v>
      </c>
      <c r="P94" s="261">
        <f>SUM(LisäyksetVähennykset[[#This Row],[Kuntien yhdistymisavustus (-1,00 €/as)]:[Kriisikuntien harkinnanvarainen yhdistymisavustus vuoden 2022 palautus (1,81€/as)]])</f>
        <v>1469932.4951601343</v>
      </c>
      <c r="Q94" s="117"/>
    </row>
    <row r="95" spans="1:17" s="50" customFormat="1">
      <c r="A95" s="249">
        <v>265</v>
      </c>
      <c r="B95" s="249" t="s">
        <v>104</v>
      </c>
      <c r="C95" s="339">
        <v>-1088</v>
      </c>
      <c r="D95" s="126">
        <v>-1969.28</v>
      </c>
      <c r="E95" s="126">
        <v>-1088</v>
      </c>
      <c r="F95" s="126">
        <v>-1969.28</v>
      </c>
      <c r="G95" s="126">
        <v>-21.76</v>
      </c>
      <c r="H95" s="126">
        <v>-26623.360000000001</v>
      </c>
      <c r="I95" s="126">
        <v>-32484.41</v>
      </c>
      <c r="J95" s="126">
        <v>-195.84</v>
      </c>
      <c r="K95" s="126">
        <v>422994.28370602295</v>
      </c>
      <c r="L95" s="37">
        <v>202031.86959103993</v>
      </c>
      <c r="M95" s="37">
        <v>1577.6</v>
      </c>
      <c r="N95" s="37">
        <v>1762.5600000000002</v>
      </c>
      <c r="O95" s="37">
        <v>1969.28</v>
      </c>
      <c r="P95" s="261">
        <f>SUM(LisäyksetVähennykset[[#This Row],[Kuntien yhdistymisavustus (-1,00 €/as)]:[Kriisikuntien harkinnanvarainen yhdistymisavustus vuoden 2022 palautus (1,81€/as)]])</f>
        <v>564895.66329706297</v>
      </c>
      <c r="Q95" s="117"/>
    </row>
    <row r="96" spans="1:17" s="50" customFormat="1">
      <c r="A96" s="249">
        <v>271</v>
      </c>
      <c r="B96" s="249" t="s">
        <v>105</v>
      </c>
      <c r="C96" s="339">
        <v>-6951</v>
      </c>
      <c r="D96" s="126">
        <v>-12581.31</v>
      </c>
      <c r="E96" s="126">
        <v>-6951</v>
      </c>
      <c r="F96" s="126">
        <v>-12581.31</v>
      </c>
      <c r="G96" s="126">
        <v>-139.02000000000001</v>
      </c>
      <c r="H96" s="126">
        <v>-170090.97</v>
      </c>
      <c r="I96" s="126">
        <v>-274046.26</v>
      </c>
      <c r="J96" s="126">
        <v>-1251.18</v>
      </c>
      <c r="K96" s="126">
        <v>-317440.41636771831</v>
      </c>
      <c r="L96" s="37">
        <v>-197938.67565481996</v>
      </c>
      <c r="M96" s="37">
        <v>10078.949999999999</v>
      </c>
      <c r="N96" s="37">
        <v>11260.62</v>
      </c>
      <c r="O96" s="37">
        <v>12581.31</v>
      </c>
      <c r="P96" s="261">
        <f>SUM(LisäyksetVähennykset[[#This Row],[Kuntien yhdistymisavustus (-1,00 €/as)]:[Kriisikuntien harkinnanvarainen yhdistymisavustus vuoden 2022 palautus (1,81€/as)]])</f>
        <v>-966050.26202253823</v>
      </c>
      <c r="Q96" s="117"/>
    </row>
    <row r="97" spans="1:17" s="50" customFormat="1">
      <c r="A97" s="249">
        <v>272</v>
      </c>
      <c r="B97" s="249" t="s">
        <v>106</v>
      </c>
      <c r="C97" s="339">
        <v>-47909</v>
      </c>
      <c r="D97" s="126">
        <v>-86715.290000000008</v>
      </c>
      <c r="E97" s="126">
        <v>-47909</v>
      </c>
      <c r="F97" s="126">
        <v>-86715.290000000008</v>
      </c>
      <c r="G97" s="126">
        <v>-958.18000000000006</v>
      </c>
      <c r="H97" s="126">
        <v>-1172333.23</v>
      </c>
      <c r="I97" s="126">
        <v>-1651539.2285</v>
      </c>
      <c r="J97" s="126">
        <v>-8623.619999999999</v>
      </c>
      <c r="K97" s="126">
        <v>-6039909.8979731565</v>
      </c>
      <c r="L97" s="37">
        <v>-2555937.9061475191</v>
      </c>
      <c r="M97" s="37">
        <v>69468.05</v>
      </c>
      <c r="N97" s="37">
        <v>77612.58</v>
      </c>
      <c r="O97" s="37">
        <v>86715.290000000008</v>
      </c>
      <c r="P97" s="261">
        <f>SUM(LisäyksetVähennykset[[#This Row],[Kuntien yhdistymisavustus (-1,00 €/as)]:[Kriisikuntien harkinnanvarainen yhdistymisavustus vuoden 2022 palautus (1,81€/as)]])</f>
        <v>-11464754.722620675</v>
      </c>
      <c r="Q97" s="117"/>
    </row>
    <row r="98" spans="1:17" s="50" customFormat="1">
      <c r="A98" s="249">
        <v>273</v>
      </c>
      <c r="B98" s="249" t="s">
        <v>107</v>
      </c>
      <c r="C98" s="339">
        <v>-3989</v>
      </c>
      <c r="D98" s="126">
        <v>-7220.09</v>
      </c>
      <c r="E98" s="126">
        <v>-3989</v>
      </c>
      <c r="F98" s="126">
        <v>-7220.09</v>
      </c>
      <c r="G98" s="126">
        <v>-79.78</v>
      </c>
      <c r="H98" s="126">
        <v>-97610.83</v>
      </c>
      <c r="I98" s="126">
        <v>-53265.705000000002</v>
      </c>
      <c r="J98" s="126">
        <v>-718.02</v>
      </c>
      <c r="K98" s="126">
        <v>-814129.30658958305</v>
      </c>
      <c r="L98" s="37">
        <v>959754.55476083152</v>
      </c>
      <c r="M98" s="37">
        <v>5784.05</v>
      </c>
      <c r="N98" s="37">
        <v>6462.18</v>
      </c>
      <c r="O98" s="37">
        <v>7220.09</v>
      </c>
      <c r="P98" s="261">
        <f>SUM(LisäyksetVähennykset[[#This Row],[Kuntien yhdistymisavustus (-1,00 €/as)]:[Kriisikuntien harkinnanvarainen yhdistymisavustus vuoden 2022 palautus (1,81€/as)]])</f>
        <v>-9000.946828751541</v>
      </c>
      <c r="Q98" s="117"/>
    </row>
    <row r="99" spans="1:17" s="50" customFormat="1">
      <c r="A99" s="249">
        <v>275</v>
      </c>
      <c r="B99" s="249" t="s">
        <v>108</v>
      </c>
      <c r="C99" s="339">
        <v>-2586</v>
      </c>
      <c r="D99" s="126">
        <v>-4680.66</v>
      </c>
      <c r="E99" s="126">
        <v>-2586</v>
      </c>
      <c r="F99" s="126">
        <v>-4680.66</v>
      </c>
      <c r="G99" s="126">
        <v>-51.72</v>
      </c>
      <c r="H99" s="126">
        <v>-63279.42</v>
      </c>
      <c r="I99" s="126">
        <v>-76470.539999999994</v>
      </c>
      <c r="J99" s="126">
        <v>-465.47999999999996</v>
      </c>
      <c r="K99" s="126">
        <v>448194.39721103443</v>
      </c>
      <c r="L99" s="37">
        <v>460879.0250652135</v>
      </c>
      <c r="M99" s="37">
        <v>3749.7</v>
      </c>
      <c r="N99" s="37">
        <v>4189.3200000000006</v>
      </c>
      <c r="O99" s="37">
        <v>4680.66</v>
      </c>
      <c r="P99" s="261">
        <f>SUM(LisäyksetVähennykset[[#This Row],[Kuntien yhdistymisavustus (-1,00 €/as)]:[Kriisikuntien harkinnanvarainen yhdistymisavustus vuoden 2022 palautus (1,81€/as)]])</f>
        <v>766892.62227624794</v>
      </c>
      <c r="Q99" s="117"/>
    </row>
    <row r="100" spans="1:17" s="50" customFormat="1">
      <c r="A100" s="249">
        <v>276</v>
      </c>
      <c r="B100" s="249" t="s">
        <v>109</v>
      </c>
      <c r="C100" s="339">
        <v>-15035</v>
      </c>
      <c r="D100" s="126">
        <v>-27213.350000000002</v>
      </c>
      <c r="E100" s="126">
        <v>-15035</v>
      </c>
      <c r="F100" s="126">
        <v>-27213.350000000002</v>
      </c>
      <c r="G100" s="126">
        <v>-300.7</v>
      </c>
      <c r="H100" s="126">
        <v>-367906.45</v>
      </c>
      <c r="I100" s="126">
        <v>-493207.26500000001</v>
      </c>
      <c r="J100" s="126">
        <v>-2706.2999999999997</v>
      </c>
      <c r="K100" s="126">
        <v>1817430.1323513938</v>
      </c>
      <c r="L100" s="37">
        <v>476280.07485705195</v>
      </c>
      <c r="M100" s="37">
        <v>21800.75</v>
      </c>
      <c r="N100" s="37">
        <v>24356.7</v>
      </c>
      <c r="O100" s="37">
        <v>27213.350000000002</v>
      </c>
      <c r="P100" s="261">
        <f>SUM(LisäyksetVähennykset[[#This Row],[Kuntien yhdistymisavustus (-1,00 €/as)]:[Kriisikuntien harkinnanvarainen yhdistymisavustus vuoden 2022 palautus (1,81€/as)]])</f>
        <v>1418463.5922084458</v>
      </c>
      <c r="Q100" s="117"/>
    </row>
    <row r="101" spans="1:17" s="50" customFormat="1">
      <c r="A101" s="249">
        <v>280</v>
      </c>
      <c r="B101" s="249" t="s">
        <v>110</v>
      </c>
      <c r="C101" s="339">
        <v>-2050</v>
      </c>
      <c r="D101" s="126">
        <v>-3710.5</v>
      </c>
      <c r="E101" s="126">
        <v>-2050</v>
      </c>
      <c r="F101" s="126">
        <v>-3710.5</v>
      </c>
      <c r="G101" s="126">
        <v>-41</v>
      </c>
      <c r="H101" s="126">
        <v>-50163.5</v>
      </c>
      <c r="I101" s="126">
        <v>-28020.68</v>
      </c>
      <c r="J101" s="126">
        <v>-369</v>
      </c>
      <c r="K101" s="126">
        <v>-7852.4502045848512</v>
      </c>
      <c r="L101" s="37">
        <v>257036.93064005545</v>
      </c>
      <c r="M101" s="37">
        <v>2972.5</v>
      </c>
      <c r="N101" s="37">
        <v>3321</v>
      </c>
      <c r="O101" s="37">
        <v>3710.5</v>
      </c>
      <c r="P101" s="261">
        <f>SUM(LisäyksetVähennykset[[#This Row],[Kuntien yhdistymisavustus (-1,00 €/as)]:[Kriisikuntien harkinnanvarainen yhdistymisavustus vuoden 2022 palautus (1,81€/as)]])</f>
        <v>169073.30043547059</v>
      </c>
      <c r="Q101" s="117"/>
    </row>
    <row r="102" spans="1:17" s="50" customFormat="1">
      <c r="A102" s="249">
        <v>284</v>
      </c>
      <c r="B102" s="249" t="s">
        <v>111</v>
      </c>
      <c r="C102" s="339">
        <v>-2271</v>
      </c>
      <c r="D102" s="126">
        <v>-4110.51</v>
      </c>
      <c r="E102" s="126">
        <v>-2271</v>
      </c>
      <c r="F102" s="126">
        <v>-4110.51</v>
      </c>
      <c r="G102" s="126">
        <v>-45.42</v>
      </c>
      <c r="H102" s="126">
        <v>-55571.369999999995</v>
      </c>
      <c r="I102" s="126">
        <v>-43309.56</v>
      </c>
      <c r="J102" s="126">
        <v>-408.78</v>
      </c>
      <c r="K102" s="126">
        <v>1028817.6081680136</v>
      </c>
      <c r="L102" s="37">
        <v>835201.90222017828</v>
      </c>
      <c r="M102" s="37">
        <v>3292.95</v>
      </c>
      <c r="N102" s="37">
        <v>3679.0200000000004</v>
      </c>
      <c r="O102" s="37">
        <v>4110.51</v>
      </c>
      <c r="P102" s="261">
        <f>SUM(LisäyksetVähennykset[[#This Row],[Kuntien yhdistymisavustus (-1,00 €/as)]:[Kriisikuntien harkinnanvarainen yhdistymisavustus vuoden 2022 palautus (1,81€/as)]])</f>
        <v>1763003.8403881919</v>
      </c>
      <c r="Q102" s="117"/>
    </row>
    <row r="103" spans="1:17" s="50" customFormat="1">
      <c r="A103" s="249">
        <v>285</v>
      </c>
      <c r="B103" s="249" t="s">
        <v>112</v>
      </c>
      <c r="C103" s="339">
        <v>-51241</v>
      </c>
      <c r="D103" s="126">
        <v>-92746.21</v>
      </c>
      <c r="E103" s="126">
        <v>-51241</v>
      </c>
      <c r="F103" s="126">
        <v>-92746.21</v>
      </c>
      <c r="G103" s="126">
        <v>-1024.82</v>
      </c>
      <c r="H103" s="126">
        <v>-1253867.27</v>
      </c>
      <c r="I103" s="126">
        <v>-4313462.8898999998</v>
      </c>
      <c r="J103" s="126">
        <v>-9223.3799999999992</v>
      </c>
      <c r="K103" s="126">
        <v>-810784.20997074631</v>
      </c>
      <c r="L103" s="37">
        <v>2781525.1931927828</v>
      </c>
      <c r="M103" s="37">
        <v>74299.45</v>
      </c>
      <c r="N103" s="37">
        <v>83010.42</v>
      </c>
      <c r="O103" s="37">
        <v>92746.21</v>
      </c>
      <c r="P103" s="261">
        <f>SUM(LisäyksetVähennykset[[#This Row],[Kuntien yhdistymisavustus (-1,00 €/as)]:[Kriisikuntien harkinnanvarainen yhdistymisavustus vuoden 2022 palautus (1,81€/as)]])</f>
        <v>-3644755.7166779628</v>
      </c>
      <c r="Q103" s="117"/>
    </row>
    <row r="104" spans="1:17" s="50" customFormat="1">
      <c r="A104" s="249">
        <v>286</v>
      </c>
      <c r="B104" s="249" t="s">
        <v>113</v>
      </c>
      <c r="C104" s="339">
        <v>-80454</v>
      </c>
      <c r="D104" s="126">
        <v>-145621.74</v>
      </c>
      <c r="E104" s="126">
        <v>-80454</v>
      </c>
      <c r="F104" s="126">
        <v>-145621.74</v>
      </c>
      <c r="G104" s="126">
        <v>-1609.08</v>
      </c>
      <c r="H104" s="126">
        <v>-1968709.38</v>
      </c>
      <c r="I104" s="126">
        <v>-3817781.9123</v>
      </c>
      <c r="J104" s="126">
        <v>-14481.72</v>
      </c>
      <c r="K104" s="126">
        <v>-4301015.2112129303</v>
      </c>
      <c r="L104" s="37">
        <v>-406993.69615939754</v>
      </c>
      <c r="M104" s="37">
        <v>116658.3</v>
      </c>
      <c r="N104" s="37">
        <v>130335.48000000001</v>
      </c>
      <c r="O104" s="37">
        <v>145621.74</v>
      </c>
      <c r="P104" s="261">
        <f>SUM(LisäyksetVähennykset[[#This Row],[Kuntien yhdistymisavustus (-1,00 €/as)]:[Kriisikuntien harkinnanvarainen yhdistymisavustus vuoden 2022 palautus (1,81€/as)]])</f>
        <v>-10570126.959672326</v>
      </c>
      <c r="Q104" s="117"/>
    </row>
    <row r="105" spans="1:17" s="50" customFormat="1">
      <c r="A105" s="249">
        <v>287</v>
      </c>
      <c r="B105" s="249" t="s">
        <v>114</v>
      </c>
      <c r="C105" s="339">
        <v>-6380</v>
      </c>
      <c r="D105" s="126">
        <v>-11547.800000000001</v>
      </c>
      <c r="E105" s="126">
        <v>-6380</v>
      </c>
      <c r="F105" s="126">
        <v>-11547.800000000001</v>
      </c>
      <c r="G105" s="126">
        <v>-127.60000000000001</v>
      </c>
      <c r="H105" s="126">
        <v>-156118.6</v>
      </c>
      <c r="I105" s="126">
        <v>-76554.86</v>
      </c>
      <c r="J105" s="126">
        <v>-1148.3999999999999</v>
      </c>
      <c r="K105" s="126">
        <v>1606930.1544386714</v>
      </c>
      <c r="L105" s="37">
        <v>1072595.0618642569</v>
      </c>
      <c r="M105" s="37">
        <v>9251</v>
      </c>
      <c r="N105" s="37">
        <v>10335.6</v>
      </c>
      <c r="O105" s="37">
        <v>11547.800000000001</v>
      </c>
      <c r="P105" s="261">
        <f>SUM(LisäyksetVähennykset[[#This Row],[Kuntien yhdistymisavustus (-1,00 €/as)]:[Kriisikuntien harkinnanvarainen yhdistymisavustus vuoden 2022 palautus (1,81€/as)]])</f>
        <v>2440854.5563029279</v>
      </c>
      <c r="Q105" s="117"/>
    </row>
    <row r="106" spans="1:17" s="50" customFormat="1">
      <c r="A106" s="249">
        <v>288</v>
      </c>
      <c r="B106" s="249" t="s">
        <v>115</v>
      </c>
      <c r="C106" s="339">
        <v>-6442</v>
      </c>
      <c r="D106" s="126">
        <v>-11660.02</v>
      </c>
      <c r="E106" s="126">
        <v>-6442</v>
      </c>
      <c r="F106" s="126">
        <v>-11660.02</v>
      </c>
      <c r="G106" s="126">
        <v>-128.84</v>
      </c>
      <c r="H106" s="126">
        <v>-157635.74</v>
      </c>
      <c r="I106" s="126">
        <v>-48710.805</v>
      </c>
      <c r="J106" s="126">
        <v>-1159.56</v>
      </c>
      <c r="K106" s="126">
        <v>-483541.52055936662</v>
      </c>
      <c r="L106" s="37">
        <v>-621626.37596266565</v>
      </c>
      <c r="M106" s="37">
        <v>9340.9</v>
      </c>
      <c r="N106" s="37">
        <v>10436.040000000001</v>
      </c>
      <c r="O106" s="37">
        <v>11660.02</v>
      </c>
      <c r="P106" s="261">
        <f>SUM(LisäyksetVähennykset[[#This Row],[Kuntien yhdistymisavustus (-1,00 €/as)]:[Kriisikuntien harkinnanvarainen yhdistymisavustus vuoden 2022 palautus (1,81€/as)]])</f>
        <v>-1317569.9215220325</v>
      </c>
      <c r="Q106" s="117"/>
    </row>
    <row r="107" spans="1:17" s="50" customFormat="1">
      <c r="A107" s="249">
        <v>290</v>
      </c>
      <c r="B107" s="249" t="s">
        <v>116</v>
      </c>
      <c r="C107" s="339">
        <v>-7928</v>
      </c>
      <c r="D107" s="126">
        <v>-14349.68</v>
      </c>
      <c r="E107" s="126">
        <v>-7928</v>
      </c>
      <c r="F107" s="126">
        <v>-14349.68</v>
      </c>
      <c r="G107" s="126">
        <v>-158.56</v>
      </c>
      <c r="H107" s="126">
        <v>-193998.16</v>
      </c>
      <c r="I107" s="126">
        <v>-195940.93</v>
      </c>
      <c r="J107" s="126">
        <v>-1427.04</v>
      </c>
      <c r="K107" s="126">
        <v>-65082.62521018627</v>
      </c>
      <c r="L107" s="37">
        <v>552853.15065888315</v>
      </c>
      <c r="M107" s="37">
        <v>11495.6</v>
      </c>
      <c r="N107" s="37">
        <v>12843.36</v>
      </c>
      <c r="O107" s="37">
        <v>14349.68</v>
      </c>
      <c r="P107" s="261">
        <f>SUM(LisäyksetVähennykset[[#This Row],[Kuntien yhdistymisavustus (-1,00 €/as)]:[Kriisikuntien harkinnanvarainen yhdistymisavustus vuoden 2022 palautus (1,81€/as)]])</f>
        <v>90379.115448696859</v>
      </c>
      <c r="Q107" s="117"/>
    </row>
    <row r="108" spans="1:17" s="50" customFormat="1">
      <c r="A108" s="249">
        <v>291</v>
      </c>
      <c r="B108" s="249" t="s">
        <v>117</v>
      </c>
      <c r="C108" s="339">
        <v>-2158</v>
      </c>
      <c r="D108" s="126">
        <v>-3905.98</v>
      </c>
      <c r="E108" s="126">
        <v>-2158</v>
      </c>
      <c r="F108" s="126">
        <v>-3905.98</v>
      </c>
      <c r="G108" s="126">
        <v>-43.160000000000004</v>
      </c>
      <c r="H108" s="126">
        <v>-52806.259999999995</v>
      </c>
      <c r="I108" s="126">
        <v>-53586.222500000003</v>
      </c>
      <c r="J108" s="126">
        <v>-388.44</v>
      </c>
      <c r="K108" s="126">
        <v>962215.81022848887</v>
      </c>
      <c r="L108" s="37">
        <v>903744.98393354379</v>
      </c>
      <c r="M108" s="37">
        <v>3129.1</v>
      </c>
      <c r="N108" s="37">
        <v>3495.96</v>
      </c>
      <c r="O108" s="37">
        <v>3905.98</v>
      </c>
      <c r="P108" s="261">
        <f>SUM(LisäyksetVähennykset[[#This Row],[Kuntien yhdistymisavustus (-1,00 €/as)]:[Kriisikuntien harkinnanvarainen yhdistymisavustus vuoden 2022 palautus (1,81€/as)]])</f>
        <v>1757539.7916620327</v>
      </c>
      <c r="Q108" s="117"/>
    </row>
    <row r="109" spans="1:17" s="50" customFormat="1">
      <c r="A109" s="249">
        <v>297</v>
      </c>
      <c r="B109" s="249" t="s">
        <v>118</v>
      </c>
      <c r="C109" s="339">
        <v>-121543</v>
      </c>
      <c r="D109" s="126">
        <v>-219992.83000000002</v>
      </c>
      <c r="E109" s="126">
        <v>-121543</v>
      </c>
      <c r="F109" s="126">
        <v>-219992.83000000002</v>
      </c>
      <c r="G109" s="126">
        <v>-2430.86</v>
      </c>
      <c r="H109" s="126">
        <v>-2974157.21</v>
      </c>
      <c r="I109" s="126">
        <v>-9809412.7199000008</v>
      </c>
      <c r="J109" s="126">
        <v>-21877.739999999998</v>
      </c>
      <c r="K109" s="126">
        <v>-11805262.822869556</v>
      </c>
      <c r="L109" s="37">
        <v>-4935372.5064624157</v>
      </c>
      <c r="M109" s="37">
        <v>176237.35</v>
      </c>
      <c r="N109" s="37">
        <v>196899.66</v>
      </c>
      <c r="O109" s="37">
        <v>219992.83000000002</v>
      </c>
      <c r="P109" s="261">
        <f>SUM(LisäyksetVähennykset[[#This Row],[Kuntien yhdistymisavustus (-1,00 €/as)]:[Kriisikuntien harkinnanvarainen yhdistymisavustus vuoden 2022 palautus (1,81€/as)]])</f>
        <v>-29638455.679231975</v>
      </c>
      <c r="Q109" s="117"/>
    </row>
    <row r="110" spans="1:17" s="50" customFormat="1">
      <c r="A110" s="246">
        <v>300</v>
      </c>
      <c r="B110" s="249" t="s">
        <v>119</v>
      </c>
      <c r="C110" s="339">
        <v>-3528</v>
      </c>
      <c r="D110" s="126">
        <v>-6385.68</v>
      </c>
      <c r="E110" s="126">
        <v>-3528</v>
      </c>
      <c r="F110" s="126">
        <v>-6385.68</v>
      </c>
      <c r="G110" s="126">
        <v>-70.56</v>
      </c>
      <c r="H110" s="126">
        <v>-86330.159999999989</v>
      </c>
      <c r="I110" s="126">
        <v>-55185.81</v>
      </c>
      <c r="J110" s="126">
        <v>-635.04</v>
      </c>
      <c r="K110" s="126">
        <v>1325560.2991796143</v>
      </c>
      <c r="L110" s="126">
        <v>729078.90658615809</v>
      </c>
      <c r="M110" s="126">
        <v>5115.5999999999995</v>
      </c>
      <c r="N110" s="126">
        <v>5715.3600000000006</v>
      </c>
      <c r="O110" s="126">
        <v>6385.68</v>
      </c>
      <c r="P110" s="261">
        <f>SUM(LisäyksetVähennykset[[#This Row],[Kuntien yhdistymisavustus (-1,00 €/as)]:[Kriisikuntien harkinnanvarainen yhdistymisavustus vuoden 2022 palautus (1,81€/as)]])</f>
        <v>1909806.9157657726</v>
      </c>
      <c r="Q110" s="117"/>
    </row>
    <row r="111" spans="1:17" s="50" customFormat="1">
      <c r="A111" s="249">
        <v>301</v>
      </c>
      <c r="B111" s="249" t="s">
        <v>120</v>
      </c>
      <c r="C111" s="339">
        <v>-20197</v>
      </c>
      <c r="D111" s="126">
        <v>-36556.57</v>
      </c>
      <c r="E111" s="126">
        <v>-20197</v>
      </c>
      <c r="F111" s="126">
        <v>-36556.57</v>
      </c>
      <c r="G111" s="126">
        <v>-403.94</v>
      </c>
      <c r="H111" s="126">
        <v>-494220.58999999997</v>
      </c>
      <c r="I111" s="126">
        <v>-561411.61</v>
      </c>
      <c r="J111" s="126">
        <v>-3635.46</v>
      </c>
      <c r="K111" s="126">
        <v>463551.83119081572</v>
      </c>
      <c r="L111" s="37">
        <v>-803769.0156173053</v>
      </c>
      <c r="M111" s="37">
        <v>29285.649999999998</v>
      </c>
      <c r="N111" s="37">
        <v>32719.140000000003</v>
      </c>
      <c r="O111" s="37">
        <v>36556.57</v>
      </c>
      <c r="P111" s="261">
        <f>SUM(LisäyksetVähennykset[[#This Row],[Kuntien yhdistymisavustus (-1,00 €/as)]:[Kriisikuntien harkinnanvarainen yhdistymisavustus vuoden 2022 palautus (1,81€/as)]])</f>
        <v>-1414834.5644264896</v>
      </c>
      <c r="Q111" s="117"/>
    </row>
    <row r="112" spans="1:17" s="109" customFormat="1">
      <c r="A112" s="246">
        <v>304</v>
      </c>
      <c r="B112" s="249" t="s">
        <v>121</v>
      </c>
      <c r="C112" s="339">
        <v>-971</v>
      </c>
      <c r="D112" s="126">
        <v>-1757.51</v>
      </c>
      <c r="E112" s="126">
        <v>-971</v>
      </c>
      <c r="F112" s="126">
        <v>-1757.51</v>
      </c>
      <c r="G112" s="126">
        <v>-19.420000000000002</v>
      </c>
      <c r="H112" s="126">
        <v>-23760.37</v>
      </c>
      <c r="I112" s="126">
        <v>-22639.68</v>
      </c>
      <c r="J112" s="126">
        <v>-174.78</v>
      </c>
      <c r="K112" s="126">
        <v>-369578.77209693141</v>
      </c>
      <c r="L112" s="126">
        <v>-92303.743131439114</v>
      </c>
      <c r="M112" s="126">
        <v>1407.95</v>
      </c>
      <c r="N112" s="126">
        <v>1573.0200000000002</v>
      </c>
      <c r="O112" s="126">
        <v>1757.51</v>
      </c>
      <c r="P112" s="261">
        <f>SUM(LisäyksetVähennykset[[#This Row],[Kuntien yhdistymisavustus (-1,00 €/as)]:[Kriisikuntien harkinnanvarainen yhdistymisavustus vuoden 2022 palautus (1,81€/as)]])</f>
        <v>-509195.30522837053</v>
      </c>
      <c r="Q112" s="65"/>
    </row>
    <row r="113" spans="1:17" s="50" customFormat="1">
      <c r="A113" s="249">
        <v>305</v>
      </c>
      <c r="B113" s="249" t="s">
        <v>122</v>
      </c>
      <c r="C113" s="339">
        <v>-15165</v>
      </c>
      <c r="D113" s="126">
        <v>-27448.65</v>
      </c>
      <c r="E113" s="126">
        <v>-15165</v>
      </c>
      <c r="F113" s="126">
        <v>-27448.65</v>
      </c>
      <c r="G113" s="126">
        <v>-303.3</v>
      </c>
      <c r="H113" s="126">
        <v>-371087.55</v>
      </c>
      <c r="I113" s="126">
        <v>-417768.77500000002</v>
      </c>
      <c r="J113" s="126">
        <v>-2729.7</v>
      </c>
      <c r="K113" s="126">
        <v>1936547.7977629702</v>
      </c>
      <c r="L113" s="37">
        <v>2384920.8865310634</v>
      </c>
      <c r="M113" s="37">
        <v>21989.25</v>
      </c>
      <c r="N113" s="37">
        <v>24567.300000000003</v>
      </c>
      <c r="O113" s="37">
        <v>27448.65</v>
      </c>
      <c r="P113" s="261">
        <f>SUM(LisäyksetVähennykset[[#This Row],[Kuntien yhdistymisavustus (-1,00 €/as)]:[Kriisikuntien harkinnanvarainen yhdistymisavustus vuoden 2022 palautus (1,81€/as)]])</f>
        <v>3518357.2592940335</v>
      </c>
      <c r="Q113" s="117"/>
    </row>
    <row r="114" spans="1:17" s="50" customFormat="1">
      <c r="A114" s="249">
        <v>309</v>
      </c>
      <c r="B114" s="249" t="s">
        <v>123</v>
      </c>
      <c r="C114" s="339">
        <v>-6506</v>
      </c>
      <c r="D114" s="126">
        <v>-11775.86</v>
      </c>
      <c r="E114" s="126">
        <v>-6506</v>
      </c>
      <c r="F114" s="126">
        <v>-11775.86</v>
      </c>
      <c r="G114" s="126">
        <v>-130.12</v>
      </c>
      <c r="H114" s="126">
        <v>-159201.82</v>
      </c>
      <c r="I114" s="126">
        <v>-441372.185</v>
      </c>
      <c r="J114" s="126">
        <v>-1171.08</v>
      </c>
      <c r="K114" s="126">
        <v>-532927.13107197662</v>
      </c>
      <c r="L114" s="37">
        <v>-521292.66121300391</v>
      </c>
      <c r="M114" s="37">
        <v>9433.6999999999989</v>
      </c>
      <c r="N114" s="37">
        <v>10539.720000000001</v>
      </c>
      <c r="O114" s="37">
        <v>11775.86</v>
      </c>
      <c r="P114" s="261">
        <f>SUM(LisäyksetVähennykset[[#This Row],[Kuntien yhdistymisavustus (-1,00 €/as)]:[Kriisikuntien harkinnanvarainen yhdistymisavustus vuoden 2022 palautus (1,81€/as)]])</f>
        <v>-1660909.4372849807</v>
      </c>
      <c r="Q114" s="117"/>
    </row>
    <row r="115" spans="1:17" s="50" customFormat="1">
      <c r="A115" s="249">
        <v>312</v>
      </c>
      <c r="B115" s="249" t="s">
        <v>124</v>
      </c>
      <c r="C115" s="339">
        <v>-1232</v>
      </c>
      <c r="D115" s="126">
        <v>-2229.92</v>
      </c>
      <c r="E115" s="126">
        <v>-1232</v>
      </c>
      <c r="F115" s="126">
        <v>-2229.92</v>
      </c>
      <c r="G115" s="126">
        <v>-24.64</v>
      </c>
      <c r="H115" s="126">
        <v>-30147.039999999997</v>
      </c>
      <c r="I115" s="126">
        <v>-26408.125</v>
      </c>
      <c r="J115" s="126">
        <v>-221.76</v>
      </c>
      <c r="K115" s="126">
        <v>61286.43494559903</v>
      </c>
      <c r="L115" s="37">
        <v>-37461.443957193558</v>
      </c>
      <c r="M115" s="37">
        <v>1786.3999999999999</v>
      </c>
      <c r="N115" s="37">
        <v>1995.8400000000001</v>
      </c>
      <c r="O115" s="37">
        <v>2229.92</v>
      </c>
      <c r="P115" s="261">
        <f>SUM(LisäyksetVähennykset[[#This Row],[Kuntien yhdistymisavustus (-1,00 €/as)]:[Kriisikuntien harkinnanvarainen yhdistymisavustus vuoden 2022 palautus (1,81€/as)]])</f>
        <v>-33888.25401159453</v>
      </c>
      <c r="Q115" s="117"/>
    </row>
    <row r="116" spans="1:17" s="50" customFormat="1">
      <c r="A116" s="249">
        <v>316</v>
      </c>
      <c r="B116" s="249" t="s">
        <v>125</v>
      </c>
      <c r="C116" s="339">
        <v>-4245</v>
      </c>
      <c r="D116" s="126">
        <v>-7683.45</v>
      </c>
      <c r="E116" s="126">
        <v>-4245</v>
      </c>
      <c r="F116" s="126">
        <v>-7683.45</v>
      </c>
      <c r="G116" s="126">
        <v>-84.9</v>
      </c>
      <c r="H116" s="126">
        <v>-103875.15</v>
      </c>
      <c r="I116" s="126">
        <v>-297955.9325</v>
      </c>
      <c r="J116" s="126">
        <v>-764.1</v>
      </c>
      <c r="K116" s="126">
        <v>-110788.76585552718</v>
      </c>
      <c r="L116" s="37">
        <v>-152930.17921883069</v>
      </c>
      <c r="M116" s="37">
        <v>6155.25</v>
      </c>
      <c r="N116" s="37">
        <v>6876.9000000000005</v>
      </c>
      <c r="O116" s="37">
        <v>7683.45</v>
      </c>
      <c r="P116" s="261">
        <f>SUM(LisäyksetVähennykset[[#This Row],[Kuntien yhdistymisavustus (-1,00 €/as)]:[Kriisikuntien harkinnanvarainen yhdistymisavustus vuoden 2022 palautus (1,81€/as)]])</f>
        <v>-669540.32757435786</v>
      </c>
      <c r="Q116" s="117"/>
    </row>
    <row r="117" spans="1:17" s="50" customFormat="1">
      <c r="A117" s="249">
        <v>317</v>
      </c>
      <c r="B117" s="249" t="s">
        <v>126</v>
      </c>
      <c r="C117" s="339">
        <v>-2533</v>
      </c>
      <c r="D117" s="126">
        <v>-4584.7300000000005</v>
      </c>
      <c r="E117" s="126">
        <v>-2533</v>
      </c>
      <c r="F117" s="126">
        <v>-4584.7300000000005</v>
      </c>
      <c r="G117" s="126">
        <v>-50.660000000000004</v>
      </c>
      <c r="H117" s="126">
        <v>-61982.509999999995</v>
      </c>
      <c r="I117" s="126">
        <v>-64213.495000000003</v>
      </c>
      <c r="J117" s="126">
        <v>-455.94</v>
      </c>
      <c r="K117" s="126">
        <v>848028.36924636201</v>
      </c>
      <c r="L117" s="37">
        <v>436947.22475092119</v>
      </c>
      <c r="M117" s="37">
        <v>3672.85</v>
      </c>
      <c r="N117" s="37">
        <v>4103.46</v>
      </c>
      <c r="O117" s="37">
        <v>4584.7300000000005</v>
      </c>
      <c r="P117" s="261">
        <f>SUM(LisäyksetVähennykset[[#This Row],[Kuntien yhdistymisavustus (-1,00 €/as)]:[Kriisikuntien harkinnanvarainen yhdistymisavustus vuoden 2022 palautus (1,81€/as)]])</f>
        <v>1156398.5689972832</v>
      </c>
      <c r="Q117" s="117"/>
    </row>
    <row r="118" spans="1:17" s="50" customFormat="1">
      <c r="A118" s="249">
        <v>320</v>
      </c>
      <c r="B118" s="249" t="s">
        <v>127</v>
      </c>
      <c r="C118" s="339">
        <v>-7105</v>
      </c>
      <c r="D118" s="126">
        <v>-12860.050000000001</v>
      </c>
      <c r="E118" s="126">
        <v>-7105</v>
      </c>
      <c r="F118" s="126">
        <v>-12860.050000000001</v>
      </c>
      <c r="G118" s="126">
        <v>-142.1</v>
      </c>
      <c r="H118" s="126">
        <v>-173859.35</v>
      </c>
      <c r="I118" s="126">
        <v>-213340.992</v>
      </c>
      <c r="J118" s="126">
        <v>-1278.8999999999999</v>
      </c>
      <c r="K118" s="126">
        <v>1216368.6201065173</v>
      </c>
      <c r="L118" s="37">
        <v>1385171.8279903987</v>
      </c>
      <c r="M118" s="37">
        <v>10302.25</v>
      </c>
      <c r="N118" s="37">
        <v>11510.1</v>
      </c>
      <c r="O118" s="37">
        <v>12860.050000000001</v>
      </c>
      <c r="P118" s="261">
        <f>SUM(LisäyksetVähennykset[[#This Row],[Kuntien yhdistymisavustus (-1,00 €/as)]:[Kriisikuntien harkinnanvarainen yhdistymisavustus vuoden 2022 palautus (1,81€/as)]])</f>
        <v>2207661.4060969162</v>
      </c>
      <c r="Q118" s="117"/>
    </row>
    <row r="119" spans="1:17" s="50" customFormat="1">
      <c r="A119" s="249">
        <v>322</v>
      </c>
      <c r="B119" s="249" t="s">
        <v>128</v>
      </c>
      <c r="C119" s="339">
        <v>-6614</v>
      </c>
      <c r="D119" s="126">
        <v>-11971.34</v>
      </c>
      <c r="E119" s="126">
        <v>-6614</v>
      </c>
      <c r="F119" s="126">
        <v>-11971.34</v>
      </c>
      <c r="G119" s="126">
        <v>-132.28</v>
      </c>
      <c r="H119" s="126">
        <v>-161844.57999999999</v>
      </c>
      <c r="I119" s="126">
        <v>-170650.3725</v>
      </c>
      <c r="J119" s="126">
        <v>-1190.52</v>
      </c>
      <c r="K119" s="126">
        <v>1247601.3822249568</v>
      </c>
      <c r="L119" s="37">
        <v>1232932.1242705504</v>
      </c>
      <c r="M119" s="37">
        <v>9590.2999999999993</v>
      </c>
      <c r="N119" s="37">
        <v>10714.68</v>
      </c>
      <c r="O119" s="37">
        <v>11971.34</v>
      </c>
      <c r="P119" s="261">
        <f>SUM(LisäyksetVähennykset[[#This Row],[Kuntien yhdistymisavustus (-1,00 €/as)]:[Kriisikuntien harkinnanvarainen yhdistymisavustus vuoden 2022 palautus (1,81€/as)]])</f>
        <v>2141821.3939955072</v>
      </c>
      <c r="Q119" s="117"/>
    </row>
    <row r="120" spans="1:17" s="50" customFormat="1">
      <c r="A120" s="249">
        <v>398</v>
      </c>
      <c r="B120" s="249" t="s">
        <v>129</v>
      </c>
      <c r="C120" s="339">
        <v>-120027</v>
      </c>
      <c r="D120" s="126">
        <v>-217248.87</v>
      </c>
      <c r="E120" s="126">
        <v>-120027</v>
      </c>
      <c r="F120" s="126">
        <v>-217248.87</v>
      </c>
      <c r="G120" s="126">
        <v>-2400.54</v>
      </c>
      <c r="H120" s="126">
        <v>-2937060.69</v>
      </c>
      <c r="I120" s="126">
        <v>-11760182.911800001</v>
      </c>
      <c r="J120" s="126">
        <v>-21604.86</v>
      </c>
      <c r="K120" s="126">
        <v>12854456.673994904</v>
      </c>
      <c r="L120" s="37">
        <v>18766346.478953186</v>
      </c>
      <c r="M120" s="37">
        <v>174039.15</v>
      </c>
      <c r="N120" s="37">
        <v>194443.74000000002</v>
      </c>
      <c r="O120" s="37">
        <v>217248.87</v>
      </c>
      <c r="P120" s="261">
        <f>SUM(LisäyksetVähennykset[[#This Row],[Kuntien yhdistymisavustus (-1,00 €/as)]:[Kriisikuntien harkinnanvarainen yhdistymisavustus vuoden 2022 palautus (1,81€/as)]])</f>
        <v>16810734.171148092</v>
      </c>
      <c r="Q120" s="117"/>
    </row>
    <row r="121" spans="1:17" s="109" customFormat="1">
      <c r="A121" s="246">
        <v>399</v>
      </c>
      <c r="B121" s="249" t="s">
        <v>130</v>
      </c>
      <c r="C121" s="339">
        <v>-7916</v>
      </c>
      <c r="D121" s="126">
        <v>-14327.960000000001</v>
      </c>
      <c r="E121" s="126">
        <v>-7916</v>
      </c>
      <c r="F121" s="126">
        <v>-14327.960000000001</v>
      </c>
      <c r="G121" s="126">
        <v>-158.32</v>
      </c>
      <c r="H121" s="126">
        <v>-193704.52</v>
      </c>
      <c r="I121" s="126">
        <v>-142770.08499999999</v>
      </c>
      <c r="J121" s="126">
        <v>-1424.8799999999999</v>
      </c>
      <c r="K121" s="126">
        <v>-1174178.2707272482</v>
      </c>
      <c r="L121" s="126">
        <v>-1533185.608695521</v>
      </c>
      <c r="M121" s="126">
        <v>11478.199999999999</v>
      </c>
      <c r="N121" s="126">
        <v>12823.92</v>
      </c>
      <c r="O121" s="126">
        <v>14327.960000000001</v>
      </c>
      <c r="P121" s="261">
        <f>SUM(LisäyksetVähennykset[[#This Row],[Kuntien yhdistymisavustus (-1,00 €/as)]:[Kriisikuntien harkinnanvarainen yhdistymisavustus vuoden 2022 palautus (1,81€/as)]])</f>
        <v>-3051279.524422769</v>
      </c>
      <c r="Q121" s="65"/>
    </row>
    <row r="122" spans="1:17" s="50" customFormat="1">
      <c r="A122" s="249">
        <v>400</v>
      </c>
      <c r="B122" s="249" t="s">
        <v>131</v>
      </c>
      <c r="C122" s="339">
        <v>-8456</v>
      </c>
      <c r="D122" s="126">
        <v>-15305.36</v>
      </c>
      <c r="E122" s="126">
        <v>-8456</v>
      </c>
      <c r="F122" s="126">
        <v>-15305.36</v>
      </c>
      <c r="G122" s="126">
        <v>-169.12</v>
      </c>
      <c r="H122" s="126">
        <v>-206918.31999999998</v>
      </c>
      <c r="I122" s="126">
        <v>-192233.10500000001</v>
      </c>
      <c r="J122" s="126">
        <v>-1522.08</v>
      </c>
      <c r="K122" s="126">
        <v>2097677.7349020829</v>
      </c>
      <c r="L122" s="37">
        <v>1623054.0213569414</v>
      </c>
      <c r="M122" s="37">
        <v>12261.199999999999</v>
      </c>
      <c r="N122" s="37">
        <v>13698.720000000001</v>
      </c>
      <c r="O122" s="37">
        <v>15305.36</v>
      </c>
      <c r="P122" s="261">
        <f>SUM(LisäyksetVähennykset[[#This Row],[Kuntien yhdistymisavustus (-1,00 €/as)]:[Kriisikuntien harkinnanvarainen yhdistymisavustus vuoden 2022 palautus (1,81€/as)]])</f>
        <v>3313631.6912590247</v>
      </c>
      <c r="Q122" s="117"/>
    </row>
    <row r="123" spans="1:17" s="50" customFormat="1">
      <c r="A123" s="249">
        <v>402</v>
      </c>
      <c r="B123" s="249" t="s">
        <v>132</v>
      </c>
      <c r="C123" s="339">
        <v>-9247</v>
      </c>
      <c r="D123" s="126">
        <v>-16737.07</v>
      </c>
      <c r="E123" s="126">
        <v>-9247</v>
      </c>
      <c r="F123" s="126">
        <v>-16737.07</v>
      </c>
      <c r="G123" s="126">
        <v>-184.94</v>
      </c>
      <c r="H123" s="126">
        <v>-226274.09</v>
      </c>
      <c r="I123" s="126">
        <v>-322210.47499999998</v>
      </c>
      <c r="J123" s="126">
        <v>-1664.46</v>
      </c>
      <c r="K123" s="126">
        <v>-783440.40137383319</v>
      </c>
      <c r="L123" s="37">
        <v>-955288.21100732288</v>
      </c>
      <c r="M123" s="37">
        <v>13408.15</v>
      </c>
      <c r="N123" s="37">
        <v>14980.140000000001</v>
      </c>
      <c r="O123" s="37">
        <v>16737.07</v>
      </c>
      <c r="P123" s="261">
        <f>SUM(LisäyksetVähennykset[[#This Row],[Kuntien yhdistymisavustus (-1,00 €/as)]:[Kriisikuntien harkinnanvarainen yhdistymisavustus vuoden 2022 palautus (1,81€/as)]])</f>
        <v>-2295905.3573811562</v>
      </c>
      <c r="Q123" s="117"/>
    </row>
    <row r="124" spans="1:17" s="50" customFormat="1">
      <c r="A124" s="249">
        <v>403</v>
      </c>
      <c r="B124" s="249" t="s">
        <v>133</v>
      </c>
      <c r="C124" s="339">
        <v>-2866</v>
      </c>
      <c r="D124" s="126">
        <v>-5187.46</v>
      </c>
      <c r="E124" s="126">
        <v>-2866</v>
      </c>
      <c r="F124" s="126">
        <v>-5187.46</v>
      </c>
      <c r="G124" s="126">
        <v>-57.32</v>
      </c>
      <c r="H124" s="126">
        <v>-70131.01999999999</v>
      </c>
      <c r="I124" s="126">
        <v>-59617.88</v>
      </c>
      <c r="J124" s="126">
        <v>-515.88</v>
      </c>
      <c r="K124" s="126">
        <v>551375.07703542442</v>
      </c>
      <c r="L124" s="37">
        <v>148383.33414054918</v>
      </c>
      <c r="M124" s="37">
        <v>4155.7</v>
      </c>
      <c r="N124" s="37">
        <v>4642.92</v>
      </c>
      <c r="O124" s="37">
        <v>5187.46</v>
      </c>
      <c r="P124" s="261">
        <f>SUM(LisäyksetVähennykset[[#This Row],[Kuntien yhdistymisavustus (-1,00 €/as)]:[Kriisikuntien harkinnanvarainen yhdistymisavustus vuoden 2022 palautus (1,81€/as)]])</f>
        <v>567315.47117597354</v>
      </c>
      <c r="Q124" s="117"/>
    </row>
    <row r="125" spans="1:17" s="50" customFormat="1">
      <c r="A125" s="249">
        <v>405</v>
      </c>
      <c r="B125" s="249" t="s">
        <v>134</v>
      </c>
      <c r="C125" s="339">
        <v>-72634</v>
      </c>
      <c r="D125" s="126">
        <v>-131467.54</v>
      </c>
      <c r="E125" s="126">
        <v>-72634</v>
      </c>
      <c r="F125" s="126">
        <v>-131467.54</v>
      </c>
      <c r="G125" s="126">
        <v>-1452.68</v>
      </c>
      <c r="H125" s="126">
        <v>-1777353.98</v>
      </c>
      <c r="I125" s="126">
        <v>-4490794.8107500002</v>
      </c>
      <c r="J125" s="126">
        <v>-13074.119999999999</v>
      </c>
      <c r="K125" s="126">
        <v>-542373.96388745692</v>
      </c>
      <c r="L125" s="37">
        <v>4035847.1145140617</v>
      </c>
      <c r="M125" s="37">
        <v>105319.3</v>
      </c>
      <c r="N125" s="37">
        <v>117667.08</v>
      </c>
      <c r="O125" s="37">
        <v>131467.54</v>
      </c>
      <c r="P125" s="261">
        <f>SUM(LisäyksetVähennykset[[#This Row],[Kuntien yhdistymisavustus (-1,00 €/as)]:[Kriisikuntien harkinnanvarainen yhdistymisavustus vuoden 2022 palautus (1,81€/as)]])</f>
        <v>-2842951.6001233957</v>
      </c>
      <c r="Q125" s="117"/>
    </row>
    <row r="126" spans="1:17" s="50" customFormat="1">
      <c r="A126" s="249">
        <v>407</v>
      </c>
      <c r="B126" s="249" t="s">
        <v>135</v>
      </c>
      <c r="C126" s="339">
        <v>-2580</v>
      </c>
      <c r="D126" s="126">
        <v>-4669.8</v>
      </c>
      <c r="E126" s="126">
        <v>-2580</v>
      </c>
      <c r="F126" s="126">
        <v>-4669.8</v>
      </c>
      <c r="G126" s="126">
        <v>-51.6</v>
      </c>
      <c r="H126" s="126">
        <v>-63132.6</v>
      </c>
      <c r="I126" s="126">
        <v>-101629.745</v>
      </c>
      <c r="J126" s="126">
        <v>-464.4</v>
      </c>
      <c r="K126" s="126">
        <v>231777.33373985888</v>
      </c>
      <c r="L126" s="37">
        <v>112132.57888705807</v>
      </c>
      <c r="M126" s="37">
        <v>3741</v>
      </c>
      <c r="N126" s="37">
        <v>4179.6000000000004</v>
      </c>
      <c r="O126" s="37">
        <v>4669.8</v>
      </c>
      <c r="P126" s="261">
        <f>SUM(LisäyksetVähennykset[[#This Row],[Kuntien yhdistymisavustus (-1,00 €/as)]:[Kriisikuntien harkinnanvarainen yhdistymisavustus vuoden 2022 palautus (1,81€/as)]])</f>
        <v>176722.36762691697</v>
      </c>
      <c r="Q126" s="117"/>
    </row>
    <row r="127" spans="1:17" s="50" customFormat="1">
      <c r="A127" s="249">
        <v>408</v>
      </c>
      <c r="B127" s="249" t="s">
        <v>136</v>
      </c>
      <c r="C127" s="339">
        <v>-14203</v>
      </c>
      <c r="D127" s="126">
        <v>-25707.43</v>
      </c>
      <c r="E127" s="126">
        <v>-14203</v>
      </c>
      <c r="F127" s="126">
        <v>-25707.43</v>
      </c>
      <c r="G127" s="126">
        <v>-284.06</v>
      </c>
      <c r="H127" s="126">
        <v>-347547.41</v>
      </c>
      <c r="I127" s="126">
        <v>-507046.40000000002</v>
      </c>
      <c r="J127" s="126">
        <v>-2556.54</v>
      </c>
      <c r="K127" s="126">
        <v>1127635.3236815659</v>
      </c>
      <c r="L127" s="37">
        <v>74004.681623711745</v>
      </c>
      <c r="M127" s="37">
        <v>20594.349999999999</v>
      </c>
      <c r="N127" s="37">
        <v>23008.86</v>
      </c>
      <c r="O127" s="37">
        <v>25707.43</v>
      </c>
      <c r="P127" s="261">
        <f>SUM(LisäyksetVähennykset[[#This Row],[Kuntien yhdistymisavustus (-1,00 €/as)]:[Kriisikuntien harkinnanvarainen yhdistymisavustus vuoden 2022 palautus (1,81€/as)]])</f>
        <v>333695.37530527759</v>
      </c>
      <c r="Q127" s="117"/>
    </row>
    <row r="128" spans="1:17" s="50" customFormat="1">
      <c r="A128" s="249">
        <v>410</v>
      </c>
      <c r="B128" s="249" t="s">
        <v>137</v>
      </c>
      <c r="C128" s="339">
        <v>-18788</v>
      </c>
      <c r="D128" s="126">
        <v>-34006.28</v>
      </c>
      <c r="E128" s="126">
        <v>-18788</v>
      </c>
      <c r="F128" s="126">
        <v>-34006.28</v>
      </c>
      <c r="G128" s="126">
        <v>-375.76</v>
      </c>
      <c r="H128" s="126">
        <v>-459742.36</v>
      </c>
      <c r="I128" s="126">
        <v>-658198.80000000005</v>
      </c>
      <c r="J128" s="126">
        <v>-3381.8399999999997</v>
      </c>
      <c r="K128" s="126">
        <v>-1687202.4017858221</v>
      </c>
      <c r="L128" s="37">
        <v>-1675944.1151684648</v>
      </c>
      <c r="M128" s="37">
        <v>27242.6</v>
      </c>
      <c r="N128" s="37">
        <v>30436.560000000001</v>
      </c>
      <c r="O128" s="37">
        <v>34006.28</v>
      </c>
      <c r="P128" s="261">
        <f>SUM(LisäyksetVähennykset[[#This Row],[Kuntien yhdistymisavustus (-1,00 €/as)]:[Kriisikuntien harkinnanvarainen yhdistymisavustus vuoden 2022 palautus (1,81€/as)]])</f>
        <v>-4498748.3969542868</v>
      </c>
      <c r="Q128" s="117"/>
    </row>
    <row r="129" spans="1:17" s="50" customFormat="1">
      <c r="A129" s="249">
        <v>416</v>
      </c>
      <c r="B129" s="249" t="s">
        <v>138</v>
      </c>
      <c r="C129" s="339">
        <v>-2917</v>
      </c>
      <c r="D129" s="126">
        <v>-5279.77</v>
      </c>
      <c r="E129" s="126">
        <v>-2917</v>
      </c>
      <c r="F129" s="126">
        <v>-5279.77</v>
      </c>
      <c r="G129" s="126">
        <v>-58.34</v>
      </c>
      <c r="H129" s="126">
        <v>-71378.989999999991</v>
      </c>
      <c r="I129" s="126">
        <v>-98813.164999999994</v>
      </c>
      <c r="J129" s="126">
        <v>-525.05999999999995</v>
      </c>
      <c r="K129" s="126">
        <v>-338058.75406148727</v>
      </c>
      <c r="L129" s="37">
        <v>-265219.12902032188</v>
      </c>
      <c r="M129" s="37">
        <v>4229.6499999999996</v>
      </c>
      <c r="N129" s="37">
        <v>4725.54</v>
      </c>
      <c r="O129" s="37">
        <v>5279.77</v>
      </c>
      <c r="P129" s="261">
        <f>SUM(LisäyksetVähennykset[[#This Row],[Kuntien yhdistymisavustus (-1,00 €/as)]:[Kriisikuntien harkinnanvarainen yhdistymisavustus vuoden 2022 palautus (1,81€/as)]])</f>
        <v>-776212.01808180904</v>
      </c>
      <c r="Q129" s="117"/>
    </row>
    <row r="130" spans="1:17" s="50" customFormat="1">
      <c r="A130" s="249">
        <v>418</v>
      </c>
      <c r="B130" s="253" t="s">
        <v>139</v>
      </c>
      <c r="C130" s="339">
        <v>-24164</v>
      </c>
      <c r="D130" s="126">
        <v>-43736.840000000004</v>
      </c>
      <c r="E130" s="126">
        <v>-24164</v>
      </c>
      <c r="F130" s="126">
        <v>-43736.840000000004</v>
      </c>
      <c r="G130" s="126">
        <v>-483.28000000000003</v>
      </c>
      <c r="H130" s="126">
        <v>-591293.07999999996</v>
      </c>
      <c r="I130" s="126">
        <v>-928127.625</v>
      </c>
      <c r="J130" s="126">
        <v>-4349.5199999999995</v>
      </c>
      <c r="K130" s="126">
        <v>-30706.780717447447</v>
      </c>
      <c r="L130" s="37">
        <v>182606.45881778075</v>
      </c>
      <c r="M130" s="37">
        <v>35037.799999999996</v>
      </c>
      <c r="N130" s="37">
        <v>39145.68</v>
      </c>
      <c r="O130" s="37">
        <v>43736.840000000004</v>
      </c>
      <c r="P130" s="261">
        <f>SUM(LisäyksetVähennykset[[#This Row],[Kuntien yhdistymisavustus (-1,00 €/as)]:[Kriisikuntien harkinnanvarainen yhdistymisavustus vuoden 2022 palautus (1,81€/as)]])</f>
        <v>-1390235.1868996667</v>
      </c>
      <c r="Q130" s="117"/>
    </row>
    <row r="131" spans="1:17" s="50" customFormat="1">
      <c r="A131" s="249">
        <v>420</v>
      </c>
      <c r="B131" s="249" t="s">
        <v>140</v>
      </c>
      <c r="C131" s="339">
        <v>-9280</v>
      </c>
      <c r="D131" s="126">
        <v>-16796.8</v>
      </c>
      <c r="E131" s="126">
        <v>-9280</v>
      </c>
      <c r="F131" s="126">
        <v>-16796.8</v>
      </c>
      <c r="G131" s="126">
        <v>-185.6</v>
      </c>
      <c r="H131" s="126">
        <v>-227081.59999999998</v>
      </c>
      <c r="I131" s="126">
        <v>-356504.01250000001</v>
      </c>
      <c r="J131" s="126">
        <v>-1670.3999999999999</v>
      </c>
      <c r="K131" s="126">
        <v>1187453.1711064253</v>
      </c>
      <c r="L131" s="37">
        <v>705648.73981212056</v>
      </c>
      <c r="M131" s="37">
        <v>13456</v>
      </c>
      <c r="N131" s="37">
        <v>15033.6</v>
      </c>
      <c r="O131" s="37">
        <v>16796.8</v>
      </c>
      <c r="P131" s="261">
        <f>SUM(LisäyksetVähennykset[[#This Row],[Kuntien yhdistymisavustus (-1,00 €/as)]:[Kriisikuntien harkinnanvarainen yhdistymisavustus vuoden 2022 palautus (1,81€/as)]])</f>
        <v>1300793.0984185461</v>
      </c>
      <c r="Q131" s="117"/>
    </row>
    <row r="132" spans="1:17" s="50" customFormat="1">
      <c r="A132" s="249">
        <v>421</v>
      </c>
      <c r="B132" s="249" t="s">
        <v>141</v>
      </c>
      <c r="C132" s="339">
        <v>-719</v>
      </c>
      <c r="D132" s="126">
        <v>-1301.3900000000001</v>
      </c>
      <c r="E132" s="126">
        <v>-719</v>
      </c>
      <c r="F132" s="126">
        <v>-1301.3900000000001</v>
      </c>
      <c r="G132" s="126">
        <v>-14.38</v>
      </c>
      <c r="H132" s="126">
        <v>-17593.93</v>
      </c>
      <c r="I132" s="126">
        <v>-15346.754999999999</v>
      </c>
      <c r="J132" s="126">
        <v>-129.41999999999999</v>
      </c>
      <c r="K132" s="126">
        <v>59124.580471354551</v>
      </c>
      <c r="L132" s="37">
        <v>-51089.407034372649</v>
      </c>
      <c r="M132" s="37">
        <v>1042.55</v>
      </c>
      <c r="N132" s="37">
        <v>1164.78</v>
      </c>
      <c r="O132" s="37">
        <v>1301.3900000000001</v>
      </c>
      <c r="P132" s="261">
        <f>SUM(LisäyksetVähennykset[[#This Row],[Kuntien yhdistymisavustus (-1,00 €/as)]:[Kriisikuntien harkinnanvarainen yhdistymisavustus vuoden 2022 palautus (1,81€/as)]])</f>
        <v>-25581.3715630181</v>
      </c>
      <c r="Q132" s="117"/>
    </row>
    <row r="133" spans="1:17" s="50" customFormat="1">
      <c r="A133" s="249">
        <v>422</v>
      </c>
      <c r="B133" s="249" t="s">
        <v>142</v>
      </c>
      <c r="C133" s="339">
        <v>-10543</v>
      </c>
      <c r="D133" s="126">
        <v>-19082.830000000002</v>
      </c>
      <c r="E133" s="126">
        <v>-10543</v>
      </c>
      <c r="F133" s="126">
        <v>-19082.830000000002</v>
      </c>
      <c r="G133" s="126">
        <v>-210.86</v>
      </c>
      <c r="H133" s="126">
        <v>-257987.21</v>
      </c>
      <c r="I133" s="126">
        <v>-398546.435</v>
      </c>
      <c r="J133" s="126">
        <v>-1897.74</v>
      </c>
      <c r="K133" s="126">
        <v>1734438.7487365038</v>
      </c>
      <c r="L133" s="37">
        <v>1484496.9798302788</v>
      </c>
      <c r="M133" s="37">
        <v>15287.35</v>
      </c>
      <c r="N133" s="37">
        <v>17079.66</v>
      </c>
      <c r="O133" s="37">
        <v>19082.830000000002</v>
      </c>
      <c r="P133" s="261">
        <f>SUM(LisäyksetVähennykset[[#This Row],[Kuntien yhdistymisavustus (-1,00 €/as)]:[Kriisikuntien harkinnanvarainen yhdistymisavustus vuoden 2022 palautus (1,81€/as)]])</f>
        <v>2552491.6635667826</v>
      </c>
      <c r="Q133" s="117"/>
    </row>
    <row r="134" spans="1:17" s="50" customFormat="1">
      <c r="A134" s="249">
        <v>423</v>
      </c>
      <c r="B134" s="249" t="s">
        <v>143</v>
      </c>
      <c r="C134" s="339">
        <v>-20291</v>
      </c>
      <c r="D134" s="126">
        <v>-36726.71</v>
      </c>
      <c r="E134" s="126">
        <v>-20291</v>
      </c>
      <c r="F134" s="126">
        <v>-36726.71</v>
      </c>
      <c r="G134" s="126">
        <v>-405.82</v>
      </c>
      <c r="H134" s="126">
        <v>-496520.76999999996</v>
      </c>
      <c r="I134" s="126">
        <v>-442107.125</v>
      </c>
      <c r="J134" s="126">
        <v>-3652.3799999999997</v>
      </c>
      <c r="K134" s="126">
        <v>1467114.1862799476</v>
      </c>
      <c r="L134" s="37">
        <v>236839.6764921734</v>
      </c>
      <c r="M134" s="37">
        <v>29421.95</v>
      </c>
      <c r="N134" s="37">
        <v>32871.420000000006</v>
      </c>
      <c r="O134" s="37">
        <v>36726.71</v>
      </c>
      <c r="P134" s="261">
        <f>SUM(LisäyksetVähennykset[[#This Row],[Kuntien yhdistymisavustus (-1,00 €/as)]:[Kriisikuntien harkinnanvarainen yhdistymisavustus vuoden 2022 palautus (1,81€/as)]])</f>
        <v>746252.42777212115</v>
      </c>
      <c r="Q134" s="117"/>
    </row>
    <row r="135" spans="1:17" s="50" customFormat="1">
      <c r="A135" s="246">
        <v>425</v>
      </c>
      <c r="B135" s="249" t="s">
        <v>144</v>
      </c>
      <c r="C135" s="339">
        <v>-10218</v>
      </c>
      <c r="D135" s="126">
        <v>-18494.580000000002</v>
      </c>
      <c r="E135" s="126">
        <v>-10218</v>
      </c>
      <c r="F135" s="126">
        <v>-18494.580000000002</v>
      </c>
      <c r="G135" s="126">
        <v>-204.36</v>
      </c>
      <c r="H135" s="126">
        <v>-250034.46</v>
      </c>
      <c r="I135" s="126">
        <v>-155675.87</v>
      </c>
      <c r="J135" s="126">
        <v>-1839.24</v>
      </c>
      <c r="K135" s="126">
        <v>-1316064.6412269443</v>
      </c>
      <c r="L135" s="126">
        <v>-2001363.5326534815</v>
      </c>
      <c r="M135" s="126">
        <v>14816.1</v>
      </c>
      <c r="N135" s="126">
        <v>16553.16</v>
      </c>
      <c r="O135" s="126">
        <v>18494.580000000002</v>
      </c>
      <c r="P135" s="261">
        <f>SUM(LisäyksetVähennykset[[#This Row],[Kuntien yhdistymisavustus (-1,00 €/as)]:[Kriisikuntien harkinnanvarainen yhdistymisavustus vuoden 2022 palautus (1,81€/as)]])</f>
        <v>-3732743.4238804257</v>
      </c>
      <c r="Q135" s="117"/>
    </row>
    <row r="136" spans="1:17" s="50" customFormat="1">
      <c r="A136" s="249">
        <v>426</v>
      </c>
      <c r="B136" s="249" t="s">
        <v>145</v>
      </c>
      <c r="C136" s="339">
        <v>-11979</v>
      </c>
      <c r="D136" s="126">
        <v>-21681.99</v>
      </c>
      <c r="E136" s="126">
        <v>-11979</v>
      </c>
      <c r="F136" s="126">
        <v>-21681.99</v>
      </c>
      <c r="G136" s="126">
        <v>-239.58</v>
      </c>
      <c r="H136" s="126">
        <v>-293126.13</v>
      </c>
      <c r="I136" s="126">
        <v>-449648.26</v>
      </c>
      <c r="J136" s="126">
        <v>-2156.2199999999998</v>
      </c>
      <c r="K136" s="126">
        <v>-310907.9001552905</v>
      </c>
      <c r="L136" s="37">
        <v>-327093.58533511113</v>
      </c>
      <c r="M136" s="37">
        <v>17369.55</v>
      </c>
      <c r="N136" s="37">
        <v>19405.98</v>
      </c>
      <c r="O136" s="37">
        <v>21681.99</v>
      </c>
      <c r="P136" s="261">
        <f>SUM(LisäyksetVähennykset[[#This Row],[Kuntien yhdistymisavustus (-1,00 €/as)]:[Kriisikuntien harkinnanvarainen yhdistymisavustus vuoden 2022 palautus (1,81€/as)]])</f>
        <v>-1392036.1354904016</v>
      </c>
      <c r="Q136" s="117"/>
    </row>
    <row r="137" spans="1:17" s="50" customFormat="1">
      <c r="A137" s="249">
        <v>430</v>
      </c>
      <c r="B137" s="249" t="s">
        <v>146</v>
      </c>
      <c r="C137" s="339">
        <v>-15628</v>
      </c>
      <c r="D137" s="126">
        <v>-28286.68</v>
      </c>
      <c r="E137" s="126">
        <v>-15628</v>
      </c>
      <c r="F137" s="126">
        <v>-28286.68</v>
      </c>
      <c r="G137" s="126">
        <v>-312.56</v>
      </c>
      <c r="H137" s="126">
        <v>-382417.16</v>
      </c>
      <c r="I137" s="126">
        <v>-510599.45500000002</v>
      </c>
      <c r="J137" s="126">
        <v>-2813.04</v>
      </c>
      <c r="K137" s="126">
        <v>526365.95899723028</v>
      </c>
      <c r="L137" s="37">
        <v>244673.06313513551</v>
      </c>
      <c r="M137" s="37">
        <v>22660.6</v>
      </c>
      <c r="N137" s="37">
        <v>25317.360000000001</v>
      </c>
      <c r="O137" s="37">
        <v>28286.68</v>
      </c>
      <c r="P137" s="261">
        <f>SUM(LisäyksetVähennykset[[#This Row],[Kuntien yhdistymisavustus (-1,00 €/as)]:[Kriisikuntien harkinnanvarainen yhdistymisavustus vuoden 2022 palautus (1,81€/as)]])</f>
        <v>-136667.91286763415</v>
      </c>
      <c r="Q137" s="117"/>
    </row>
    <row r="138" spans="1:17" s="50" customFormat="1">
      <c r="A138" s="249">
        <v>433</v>
      </c>
      <c r="B138" s="249" t="s">
        <v>147</v>
      </c>
      <c r="C138" s="339">
        <v>-7799</v>
      </c>
      <c r="D138" s="126">
        <v>-14116.19</v>
      </c>
      <c r="E138" s="126">
        <v>-7799</v>
      </c>
      <c r="F138" s="126">
        <v>-14116.19</v>
      </c>
      <c r="G138" s="126">
        <v>-155.97999999999999</v>
      </c>
      <c r="H138" s="126">
        <v>-190841.53</v>
      </c>
      <c r="I138" s="126">
        <v>-234365.33249999999</v>
      </c>
      <c r="J138" s="126">
        <v>-1403.82</v>
      </c>
      <c r="K138" s="126">
        <v>575408.2609469922</v>
      </c>
      <c r="L138" s="37">
        <v>516347.5080941855</v>
      </c>
      <c r="M138" s="37">
        <v>11308.55</v>
      </c>
      <c r="N138" s="37">
        <v>12634.380000000001</v>
      </c>
      <c r="O138" s="37">
        <v>14116.19</v>
      </c>
      <c r="P138" s="261">
        <f>SUM(LisäyksetVähennykset[[#This Row],[Kuntien yhdistymisavustus (-1,00 €/as)]:[Kriisikuntien harkinnanvarainen yhdistymisavustus vuoden 2022 palautus (1,81€/as)]])</f>
        <v>659217.8465411776</v>
      </c>
      <c r="Q138" s="117"/>
    </row>
    <row r="139" spans="1:17" s="50" customFormat="1">
      <c r="A139" s="249">
        <v>434</v>
      </c>
      <c r="B139" s="249" t="s">
        <v>148</v>
      </c>
      <c r="C139" s="339">
        <v>-14643</v>
      </c>
      <c r="D139" s="126">
        <v>-26503.83</v>
      </c>
      <c r="E139" s="126">
        <v>-14643</v>
      </c>
      <c r="F139" s="126">
        <v>-26503.83</v>
      </c>
      <c r="G139" s="126">
        <v>-292.86</v>
      </c>
      <c r="H139" s="126">
        <v>-358314.20999999996</v>
      </c>
      <c r="I139" s="126">
        <v>-553919.53</v>
      </c>
      <c r="J139" s="126">
        <v>-2635.74</v>
      </c>
      <c r="K139" s="126">
        <v>2242491.3071369282</v>
      </c>
      <c r="L139" s="37">
        <v>1430210.937575537</v>
      </c>
      <c r="M139" s="37">
        <v>21232.35</v>
      </c>
      <c r="N139" s="37">
        <v>23721.66</v>
      </c>
      <c r="O139" s="37">
        <v>26503.83</v>
      </c>
      <c r="P139" s="261">
        <f>SUM(LisäyksetVähennykset[[#This Row],[Kuntien yhdistymisavustus (-1,00 €/as)]:[Kriisikuntien harkinnanvarainen yhdistymisavustus vuoden 2022 palautus (1,81€/as)]])</f>
        <v>2746704.0847124658</v>
      </c>
      <c r="Q139" s="117"/>
    </row>
    <row r="140" spans="1:17" s="50" customFormat="1">
      <c r="A140" s="249">
        <v>435</v>
      </c>
      <c r="B140" s="249" t="s">
        <v>149</v>
      </c>
      <c r="C140" s="339">
        <v>-703</v>
      </c>
      <c r="D140" s="126">
        <v>-1272.43</v>
      </c>
      <c r="E140" s="126">
        <v>-703</v>
      </c>
      <c r="F140" s="126">
        <v>-1272.43</v>
      </c>
      <c r="G140" s="126">
        <v>-14.06</v>
      </c>
      <c r="H140" s="126">
        <v>-17202.41</v>
      </c>
      <c r="I140" s="126">
        <v>-11728.264999999999</v>
      </c>
      <c r="J140" s="126">
        <v>-126.53999999999999</v>
      </c>
      <c r="K140" s="126">
        <v>281995.3078204405</v>
      </c>
      <c r="L140" s="37">
        <v>342305.30156898953</v>
      </c>
      <c r="M140" s="37">
        <v>1019.35</v>
      </c>
      <c r="N140" s="37">
        <v>1138.8600000000001</v>
      </c>
      <c r="O140" s="37">
        <v>1272.43</v>
      </c>
      <c r="P140" s="261">
        <f>SUM(LisäyksetVähennykset[[#This Row],[Kuntien yhdistymisavustus (-1,00 €/as)]:[Kriisikuntien harkinnanvarainen yhdistymisavustus vuoden 2022 palautus (1,81€/as)]])</f>
        <v>594709.11438943003</v>
      </c>
      <c r="Q140" s="117"/>
    </row>
    <row r="141" spans="1:17" s="50" customFormat="1">
      <c r="A141" s="249">
        <v>436</v>
      </c>
      <c r="B141" s="249" t="s">
        <v>150</v>
      </c>
      <c r="C141" s="339">
        <v>-2018</v>
      </c>
      <c r="D141" s="126">
        <v>-3652.58</v>
      </c>
      <c r="E141" s="126">
        <v>-2018</v>
      </c>
      <c r="F141" s="126">
        <v>-3652.58</v>
      </c>
      <c r="G141" s="126">
        <v>-40.36</v>
      </c>
      <c r="H141" s="126">
        <v>-49380.46</v>
      </c>
      <c r="I141" s="126">
        <v>-49020.160000000003</v>
      </c>
      <c r="J141" s="126">
        <v>-363.24</v>
      </c>
      <c r="K141" s="126">
        <v>348525.13529645506</v>
      </c>
      <c r="L141" s="37">
        <v>75530.87929921945</v>
      </c>
      <c r="M141" s="37">
        <v>2926.1</v>
      </c>
      <c r="N141" s="37">
        <v>3269.1600000000003</v>
      </c>
      <c r="O141" s="37">
        <v>3652.58</v>
      </c>
      <c r="P141" s="261">
        <f>SUM(LisäyksetVähennykset[[#This Row],[Kuntien yhdistymisavustus (-1,00 €/as)]:[Kriisikuntien harkinnanvarainen yhdistymisavustus vuoden 2022 palautus (1,81€/as)]])</f>
        <v>323758.47459567449</v>
      </c>
      <c r="Q141" s="117"/>
    </row>
    <row r="142" spans="1:17" s="50" customFormat="1">
      <c r="A142" s="249">
        <v>440</v>
      </c>
      <c r="B142" s="249" t="s">
        <v>151</v>
      </c>
      <c r="C142" s="339">
        <v>-5622</v>
      </c>
      <c r="D142" s="126">
        <v>-10175.82</v>
      </c>
      <c r="E142" s="126">
        <v>-5622</v>
      </c>
      <c r="F142" s="126">
        <v>-10175.82</v>
      </c>
      <c r="G142" s="126">
        <v>-112.44</v>
      </c>
      <c r="H142" s="126">
        <v>-137570.34</v>
      </c>
      <c r="I142" s="126">
        <v>-36964.845000000001</v>
      </c>
      <c r="J142" s="126">
        <v>-1011.9599999999999</v>
      </c>
      <c r="K142" s="126">
        <v>-1326489.8967506385</v>
      </c>
      <c r="L142" s="37">
        <v>-1382275.9321918038</v>
      </c>
      <c r="M142" s="37">
        <v>8151.9</v>
      </c>
      <c r="N142" s="37">
        <v>9107.6400000000012</v>
      </c>
      <c r="O142" s="37">
        <v>10175.82</v>
      </c>
      <c r="P142" s="261">
        <f>SUM(LisäyksetVähennykset[[#This Row],[Kuntien yhdistymisavustus (-1,00 €/as)]:[Kriisikuntien harkinnanvarainen yhdistymisavustus vuoden 2022 palautus (1,81€/as)]])</f>
        <v>-2888585.6939424421</v>
      </c>
      <c r="Q142" s="117"/>
    </row>
    <row r="143" spans="1:17" s="50" customFormat="1">
      <c r="A143" s="249">
        <v>441</v>
      </c>
      <c r="B143" s="249" t="s">
        <v>152</v>
      </c>
      <c r="C143" s="339">
        <v>-4473</v>
      </c>
      <c r="D143" s="126">
        <v>-8096.13</v>
      </c>
      <c r="E143" s="126">
        <v>-4473</v>
      </c>
      <c r="F143" s="126">
        <v>-8096.13</v>
      </c>
      <c r="G143" s="126">
        <v>-89.460000000000008</v>
      </c>
      <c r="H143" s="126">
        <v>-109454.31</v>
      </c>
      <c r="I143" s="126">
        <v>-161667.33499999999</v>
      </c>
      <c r="J143" s="126">
        <v>-805.14</v>
      </c>
      <c r="K143" s="126">
        <v>-678572.22119244223</v>
      </c>
      <c r="L143" s="37">
        <v>-193986.58508298401</v>
      </c>
      <c r="M143" s="37">
        <v>6485.8499999999995</v>
      </c>
      <c r="N143" s="37">
        <v>7246.26</v>
      </c>
      <c r="O143" s="37">
        <v>8096.13</v>
      </c>
      <c r="P143" s="261">
        <f>SUM(LisäyksetVähennykset[[#This Row],[Kuntien yhdistymisavustus (-1,00 €/as)]:[Kriisikuntien harkinnanvarainen yhdistymisavustus vuoden 2022 palautus (1,81€/as)]])</f>
        <v>-1147885.0712754263</v>
      </c>
      <c r="Q143" s="117"/>
    </row>
    <row r="144" spans="1:17" s="50" customFormat="1">
      <c r="A144" s="249">
        <v>444</v>
      </c>
      <c r="B144" s="249" t="s">
        <v>153</v>
      </c>
      <c r="C144" s="339">
        <v>-45988</v>
      </c>
      <c r="D144" s="126">
        <v>-83238.28</v>
      </c>
      <c r="E144" s="126">
        <v>-45988</v>
      </c>
      <c r="F144" s="126">
        <v>-83238.28</v>
      </c>
      <c r="G144" s="126">
        <v>-919.76</v>
      </c>
      <c r="H144" s="126">
        <v>-1125326.3599999999</v>
      </c>
      <c r="I144" s="126">
        <v>-2668882.22505</v>
      </c>
      <c r="J144" s="126">
        <v>-8277.84</v>
      </c>
      <c r="K144" s="126">
        <v>1741465.0762853224</v>
      </c>
      <c r="L144" s="37">
        <v>3958693.2397983586</v>
      </c>
      <c r="M144" s="37">
        <v>66682.599999999991</v>
      </c>
      <c r="N144" s="37">
        <v>74500.56</v>
      </c>
      <c r="O144" s="37">
        <v>83238.28</v>
      </c>
      <c r="P144" s="261">
        <f>SUM(LisäyksetVähennykset[[#This Row],[Kuntien yhdistymisavustus (-1,00 €/as)]:[Kriisikuntien harkinnanvarainen yhdistymisavustus vuoden 2022 palautus (1,81€/as)]])</f>
        <v>1862721.011033681</v>
      </c>
      <c r="Q144" s="117"/>
    </row>
    <row r="145" spans="1:17" s="50" customFormat="1">
      <c r="A145" s="249">
        <v>445</v>
      </c>
      <c r="B145" s="249" t="s">
        <v>154</v>
      </c>
      <c r="C145" s="339">
        <v>-15086</v>
      </c>
      <c r="D145" s="126">
        <v>-27305.66</v>
      </c>
      <c r="E145" s="126">
        <v>-15086</v>
      </c>
      <c r="F145" s="126">
        <v>-27305.66</v>
      </c>
      <c r="G145" s="126">
        <v>-301.72000000000003</v>
      </c>
      <c r="H145" s="126">
        <v>-369154.42</v>
      </c>
      <c r="I145" s="126">
        <v>-353495.66499999998</v>
      </c>
      <c r="J145" s="126">
        <v>-2715.48</v>
      </c>
      <c r="K145" s="126">
        <v>-3399389.9714153982</v>
      </c>
      <c r="L145" s="37">
        <v>-222476.07213752993</v>
      </c>
      <c r="M145" s="37">
        <v>21874.7</v>
      </c>
      <c r="N145" s="37">
        <v>24439.320000000003</v>
      </c>
      <c r="O145" s="37">
        <v>27305.66</v>
      </c>
      <c r="P145" s="261">
        <f>SUM(LisäyksetVähennykset[[#This Row],[Kuntien yhdistymisavustus (-1,00 €/as)]:[Kriisikuntien harkinnanvarainen yhdistymisavustus vuoden 2022 palautus (1,81€/as)]])</f>
        <v>-4358696.9685529275</v>
      </c>
      <c r="Q145" s="117"/>
    </row>
    <row r="146" spans="1:17" s="50" customFormat="1">
      <c r="A146" s="249">
        <v>475</v>
      </c>
      <c r="B146" s="249" t="s">
        <v>155</v>
      </c>
      <c r="C146" s="339">
        <v>-5487</v>
      </c>
      <c r="D146" s="126">
        <v>-9931.4700000000012</v>
      </c>
      <c r="E146" s="126">
        <v>-5487</v>
      </c>
      <c r="F146" s="126">
        <v>-9931.4700000000012</v>
      </c>
      <c r="G146" s="126">
        <v>-109.74000000000001</v>
      </c>
      <c r="H146" s="126">
        <v>-134266.88999999998</v>
      </c>
      <c r="I146" s="126">
        <v>-57957.095000000001</v>
      </c>
      <c r="J146" s="126">
        <v>-987.66</v>
      </c>
      <c r="K146" s="126">
        <v>-1220835.1691205476</v>
      </c>
      <c r="L146" s="37">
        <v>-942752.72653293004</v>
      </c>
      <c r="M146" s="37">
        <v>7956.15</v>
      </c>
      <c r="N146" s="37">
        <v>8888.94</v>
      </c>
      <c r="O146" s="37">
        <v>9931.4700000000012</v>
      </c>
      <c r="P146" s="261">
        <f>SUM(LisäyksetVähennykset[[#This Row],[Kuntien yhdistymisavustus (-1,00 €/as)]:[Kriisikuntien harkinnanvarainen yhdistymisavustus vuoden 2022 palautus (1,81€/as)]])</f>
        <v>-2360969.6606534775</v>
      </c>
      <c r="Q146" s="117"/>
    </row>
    <row r="147" spans="1:17" s="50" customFormat="1">
      <c r="A147" s="249">
        <v>480</v>
      </c>
      <c r="B147" s="249" t="s">
        <v>156</v>
      </c>
      <c r="C147" s="339">
        <v>-1990</v>
      </c>
      <c r="D147" s="126">
        <v>-3601.9</v>
      </c>
      <c r="E147" s="126">
        <v>-1990</v>
      </c>
      <c r="F147" s="126">
        <v>-3601.9</v>
      </c>
      <c r="G147" s="126">
        <v>-39.800000000000004</v>
      </c>
      <c r="H147" s="126">
        <v>-48695.299999999996</v>
      </c>
      <c r="I147" s="126">
        <v>-43332.684999999998</v>
      </c>
      <c r="J147" s="126">
        <v>-358.2</v>
      </c>
      <c r="K147" s="126">
        <v>261707.27360177401</v>
      </c>
      <c r="L147" s="37">
        <v>74941.251000869946</v>
      </c>
      <c r="M147" s="37">
        <v>2885.5</v>
      </c>
      <c r="N147" s="37">
        <v>3223.8</v>
      </c>
      <c r="O147" s="37">
        <v>3601.9</v>
      </c>
      <c r="P147" s="261">
        <f>SUM(LisäyksetVähennykset[[#This Row],[Kuntien yhdistymisavustus (-1,00 €/as)]:[Kriisikuntien harkinnanvarainen yhdistymisavustus vuoden 2022 palautus (1,81€/as)]])</f>
        <v>242749.93960264398</v>
      </c>
      <c r="Q147" s="117"/>
    </row>
    <row r="148" spans="1:17" s="50" customFormat="1">
      <c r="A148" s="249">
        <v>481</v>
      </c>
      <c r="B148" s="249" t="s">
        <v>157</v>
      </c>
      <c r="C148" s="339">
        <v>-9612</v>
      </c>
      <c r="D148" s="126">
        <v>-17397.72</v>
      </c>
      <c r="E148" s="126">
        <v>-9612</v>
      </c>
      <c r="F148" s="126">
        <v>-17397.72</v>
      </c>
      <c r="G148" s="126">
        <v>-192.24</v>
      </c>
      <c r="H148" s="126">
        <v>-235205.63999999998</v>
      </c>
      <c r="I148" s="126">
        <v>-99147.56</v>
      </c>
      <c r="J148" s="126">
        <v>-1730.1599999999999</v>
      </c>
      <c r="K148" s="126">
        <v>180558.41929749332</v>
      </c>
      <c r="L148" s="37">
        <v>31496.55409443851</v>
      </c>
      <c r="M148" s="37">
        <v>13937.4</v>
      </c>
      <c r="N148" s="37">
        <v>15571.44</v>
      </c>
      <c r="O148" s="37">
        <v>17397.72</v>
      </c>
      <c r="P148" s="261">
        <f>SUM(LisäyksetVähennykset[[#This Row],[Kuntien yhdistymisavustus (-1,00 €/as)]:[Kriisikuntien harkinnanvarainen yhdistymisavustus vuoden 2022 palautus (1,81€/as)]])</f>
        <v>-131333.50660806816</v>
      </c>
      <c r="Q148" s="117"/>
    </row>
    <row r="149" spans="1:17" s="50" customFormat="1">
      <c r="A149" s="249">
        <v>483</v>
      </c>
      <c r="B149" s="249" t="s">
        <v>158</v>
      </c>
      <c r="C149" s="339">
        <v>-1076</v>
      </c>
      <c r="D149" s="126">
        <v>-1947.56</v>
      </c>
      <c r="E149" s="126">
        <v>-1076</v>
      </c>
      <c r="F149" s="126">
        <v>-1947.56</v>
      </c>
      <c r="G149" s="126">
        <v>-21.52</v>
      </c>
      <c r="H149" s="126">
        <v>-26329.719999999998</v>
      </c>
      <c r="I149" s="126">
        <v>-28120.645</v>
      </c>
      <c r="J149" s="126">
        <v>-193.68</v>
      </c>
      <c r="K149" s="126">
        <v>-80834.448165230875</v>
      </c>
      <c r="L149" s="37">
        <v>-199561.12783781782</v>
      </c>
      <c r="M149" s="37">
        <v>1560.2</v>
      </c>
      <c r="N149" s="37">
        <v>1743.1200000000001</v>
      </c>
      <c r="O149" s="37">
        <v>1947.56</v>
      </c>
      <c r="P149" s="261">
        <f>SUM(LisäyksetVähennykset[[#This Row],[Kuntien yhdistymisavustus (-1,00 €/as)]:[Kriisikuntien harkinnanvarainen yhdistymisavustus vuoden 2022 palautus (1,81€/as)]])</f>
        <v>-335857.38100304868</v>
      </c>
      <c r="Q149" s="117"/>
    </row>
    <row r="150" spans="1:17" s="50" customFormat="1">
      <c r="A150" s="249">
        <v>484</v>
      </c>
      <c r="B150" s="249" t="s">
        <v>159</v>
      </c>
      <c r="C150" s="339">
        <v>-3055</v>
      </c>
      <c r="D150" s="126">
        <v>-5529.55</v>
      </c>
      <c r="E150" s="126">
        <v>-3055</v>
      </c>
      <c r="F150" s="126">
        <v>-5529.55</v>
      </c>
      <c r="G150" s="126">
        <v>-61.1</v>
      </c>
      <c r="H150" s="126">
        <v>-74755.849999999991</v>
      </c>
      <c r="I150" s="126">
        <v>-47054.964999999997</v>
      </c>
      <c r="J150" s="126">
        <v>-549.9</v>
      </c>
      <c r="K150" s="126">
        <v>-353441.73405280849</v>
      </c>
      <c r="L150" s="37">
        <v>137353.20232779079</v>
      </c>
      <c r="M150" s="37">
        <v>4429.75</v>
      </c>
      <c r="N150" s="37">
        <v>4949.1000000000004</v>
      </c>
      <c r="O150" s="37">
        <v>5529.55</v>
      </c>
      <c r="P150" s="261">
        <f>SUM(LisäyksetVähennykset[[#This Row],[Kuntien yhdistymisavustus (-1,00 €/as)]:[Kriisikuntien harkinnanvarainen yhdistymisavustus vuoden 2022 palautus (1,81€/as)]])</f>
        <v>-340771.04672501772</v>
      </c>
      <c r="Q150" s="117"/>
    </row>
    <row r="151" spans="1:17" s="50" customFormat="1">
      <c r="A151" s="249">
        <v>489</v>
      </c>
      <c r="B151" s="249" t="s">
        <v>160</v>
      </c>
      <c r="C151" s="339">
        <v>-1835</v>
      </c>
      <c r="D151" s="126">
        <v>-3321.35</v>
      </c>
      <c r="E151" s="126">
        <v>-1835</v>
      </c>
      <c r="F151" s="126">
        <v>-3321.35</v>
      </c>
      <c r="G151" s="126">
        <v>-36.700000000000003</v>
      </c>
      <c r="H151" s="126">
        <v>-44902.45</v>
      </c>
      <c r="I151" s="126">
        <v>-33647.394999999997</v>
      </c>
      <c r="J151" s="126">
        <v>-330.3</v>
      </c>
      <c r="K151" s="126">
        <v>741397.29173486971</v>
      </c>
      <c r="L151" s="37">
        <v>436512.14291764138</v>
      </c>
      <c r="M151" s="37">
        <v>2660.75</v>
      </c>
      <c r="N151" s="37">
        <v>2972.7000000000003</v>
      </c>
      <c r="O151" s="37">
        <v>3321.35</v>
      </c>
      <c r="P151" s="261">
        <f>SUM(LisäyksetVähennykset[[#This Row],[Kuntien yhdistymisavustus (-1,00 €/as)]:[Kriisikuntien harkinnanvarainen yhdistymisavustus vuoden 2022 palautus (1,81€/as)]])</f>
        <v>1097634.6896525112</v>
      </c>
      <c r="Q151" s="117"/>
    </row>
    <row r="152" spans="1:17" s="50" customFormat="1">
      <c r="A152" s="249">
        <v>491</v>
      </c>
      <c r="B152" s="249" t="s">
        <v>161</v>
      </c>
      <c r="C152" s="339">
        <v>-52122</v>
      </c>
      <c r="D152" s="126">
        <v>-94340.82</v>
      </c>
      <c r="E152" s="126">
        <v>-52122</v>
      </c>
      <c r="F152" s="126">
        <v>-94340.82</v>
      </c>
      <c r="G152" s="126">
        <v>-1042.44</v>
      </c>
      <c r="H152" s="126">
        <v>-1275425.3399999999</v>
      </c>
      <c r="I152" s="126">
        <v>-2928291.165</v>
      </c>
      <c r="J152" s="126">
        <v>-9381.9599999999991</v>
      </c>
      <c r="K152" s="126">
        <v>-9833567.5417955555</v>
      </c>
      <c r="L152" s="37">
        <v>-4067803.3941691201</v>
      </c>
      <c r="M152" s="37">
        <v>75576.899999999994</v>
      </c>
      <c r="N152" s="37">
        <v>84437.64</v>
      </c>
      <c r="O152" s="37">
        <v>94340.82</v>
      </c>
      <c r="P152" s="261">
        <f>SUM(LisäyksetVähennykset[[#This Row],[Kuntien yhdistymisavustus (-1,00 €/as)]:[Kriisikuntien harkinnanvarainen yhdistymisavustus vuoden 2022 palautus (1,81€/as)]])</f>
        <v>-18154082.120964676</v>
      </c>
      <c r="Q152" s="117"/>
    </row>
    <row r="153" spans="1:17" s="50" customFormat="1">
      <c r="A153" s="249">
        <v>494</v>
      </c>
      <c r="B153" s="249" t="s">
        <v>162</v>
      </c>
      <c r="C153" s="339">
        <v>-8909</v>
      </c>
      <c r="D153" s="126">
        <v>-16125.29</v>
      </c>
      <c r="E153" s="126">
        <v>-8909</v>
      </c>
      <c r="F153" s="126">
        <v>-16125.29</v>
      </c>
      <c r="G153" s="126">
        <v>-178.18</v>
      </c>
      <c r="H153" s="126">
        <v>-218003.22999999998</v>
      </c>
      <c r="I153" s="126">
        <v>-277464.33</v>
      </c>
      <c r="J153" s="126">
        <v>-1603.62</v>
      </c>
      <c r="K153" s="126">
        <v>-1332285.5570207154</v>
      </c>
      <c r="L153" s="37">
        <v>-1802553.0599030182</v>
      </c>
      <c r="M153" s="37">
        <v>12918.05</v>
      </c>
      <c r="N153" s="37">
        <v>14432.580000000002</v>
      </c>
      <c r="O153" s="37">
        <v>16125.29</v>
      </c>
      <c r="P153" s="261">
        <f>SUM(LisäyksetVähennykset[[#This Row],[Kuntien yhdistymisavustus (-1,00 €/as)]:[Kriisikuntien harkinnanvarainen yhdistymisavustus vuoden 2022 palautus (1,81€/as)]])</f>
        <v>-3638680.6369237336</v>
      </c>
      <c r="Q153" s="117"/>
    </row>
    <row r="154" spans="1:17" s="50" customFormat="1">
      <c r="A154" s="249">
        <v>495</v>
      </c>
      <c r="B154" s="249" t="s">
        <v>163</v>
      </c>
      <c r="C154" s="339">
        <v>-1488</v>
      </c>
      <c r="D154" s="126">
        <v>-2693.28</v>
      </c>
      <c r="E154" s="126">
        <v>-1488</v>
      </c>
      <c r="F154" s="126">
        <v>-2693.28</v>
      </c>
      <c r="G154" s="126">
        <v>-29.76</v>
      </c>
      <c r="H154" s="126">
        <v>-36411.360000000001</v>
      </c>
      <c r="I154" s="126">
        <v>-60034.485000000001</v>
      </c>
      <c r="J154" s="126">
        <v>-267.83999999999997</v>
      </c>
      <c r="K154" s="126">
        <v>214609.38296891158</v>
      </c>
      <c r="L154" s="37">
        <v>178712.19771105226</v>
      </c>
      <c r="M154" s="37">
        <v>2157.6</v>
      </c>
      <c r="N154" s="37">
        <v>2410.56</v>
      </c>
      <c r="O154" s="37">
        <v>2693.28</v>
      </c>
      <c r="P154" s="261">
        <f>SUM(LisäyksetVähennykset[[#This Row],[Kuntien yhdistymisavustus (-1,00 €/as)]:[Kriisikuntien harkinnanvarainen yhdistymisavustus vuoden 2022 palautus (1,81€/as)]])</f>
        <v>295477.01567996381</v>
      </c>
      <c r="Q154" s="117"/>
    </row>
    <row r="155" spans="1:17" s="50" customFormat="1">
      <c r="A155" s="249">
        <v>498</v>
      </c>
      <c r="B155" s="249" t="s">
        <v>164</v>
      </c>
      <c r="C155" s="339">
        <v>-2321</v>
      </c>
      <c r="D155" s="126">
        <v>-4201.01</v>
      </c>
      <c r="E155" s="126">
        <v>-2321</v>
      </c>
      <c r="F155" s="126">
        <v>-4201.01</v>
      </c>
      <c r="G155" s="126">
        <v>-46.42</v>
      </c>
      <c r="H155" s="126">
        <v>-56794.869999999995</v>
      </c>
      <c r="I155" s="126">
        <v>-17484.365000000002</v>
      </c>
      <c r="J155" s="126">
        <v>-417.78</v>
      </c>
      <c r="K155" s="126">
        <v>-122686.07046232563</v>
      </c>
      <c r="L155" s="37">
        <v>494387.11180132453</v>
      </c>
      <c r="M155" s="37">
        <v>3365.45</v>
      </c>
      <c r="N155" s="37">
        <v>3760.0200000000004</v>
      </c>
      <c r="O155" s="37">
        <v>4201.01</v>
      </c>
      <c r="P155" s="261">
        <f>SUM(LisäyksetVähennykset[[#This Row],[Kuntien yhdistymisavustus (-1,00 €/as)]:[Kriisikuntien harkinnanvarainen yhdistymisavustus vuoden 2022 palautus (1,81€/as)]])</f>
        <v>295240.06633899891</v>
      </c>
      <c r="Q155" s="117"/>
    </row>
    <row r="156" spans="1:17" s="50" customFormat="1">
      <c r="A156" s="249">
        <v>499</v>
      </c>
      <c r="B156" s="249" t="s">
        <v>165</v>
      </c>
      <c r="C156" s="339">
        <v>-19536</v>
      </c>
      <c r="D156" s="126">
        <v>-35360.160000000003</v>
      </c>
      <c r="E156" s="126">
        <v>-19536</v>
      </c>
      <c r="F156" s="126">
        <v>-35360.160000000003</v>
      </c>
      <c r="G156" s="126">
        <v>-390.72</v>
      </c>
      <c r="H156" s="126">
        <v>-478045.92</v>
      </c>
      <c r="I156" s="126">
        <v>-216229.01</v>
      </c>
      <c r="J156" s="126">
        <v>-3516.48</v>
      </c>
      <c r="K156" s="126">
        <v>2257095.6570163397</v>
      </c>
      <c r="L156" s="37">
        <v>767945.24610744999</v>
      </c>
      <c r="M156" s="37">
        <v>28327.200000000001</v>
      </c>
      <c r="N156" s="37">
        <v>31648.320000000003</v>
      </c>
      <c r="O156" s="37">
        <v>35360.160000000003</v>
      </c>
      <c r="P156" s="261">
        <f>SUM(LisäyksetVähennykset[[#This Row],[Kuntien yhdistymisavustus (-1,00 €/as)]:[Kriisikuntien harkinnanvarainen yhdistymisavustus vuoden 2022 palautus (1,81€/as)]])</f>
        <v>2312402.1331237899</v>
      </c>
      <c r="Q156" s="117"/>
    </row>
    <row r="157" spans="1:17" s="50" customFormat="1">
      <c r="A157" s="249">
        <v>500</v>
      </c>
      <c r="B157" s="249" t="s">
        <v>166</v>
      </c>
      <c r="C157" s="339">
        <v>-10426</v>
      </c>
      <c r="D157" s="126">
        <v>-18871.060000000001</v>
      </c>
      <c r="E157" s="126">
        <v>-10426</v>
      </c>
      <c r="F157" s="126">
        <v>-18871.060000000001</v>
      </c>
      <c r="G157" s="126">
        <v>-208.52</v>
      </c>
      <c r="H157" s="126">
        <v>-255124.22</v>
      </c>
      <c r="I157" s="126">
        <v>-246766.58499999999</v>
      </c>
      <c r="J157" s="126">
        <v>-1876.6799999999998</v>
      </c>
      <c r="K157" s="126">
        <v>2384572.1870733406</v>
      </c>
      <c r="L157" s="37">
        <v>1272038.2486312264</v>
      </c>
      <c r="M157" s="37">
        <v>15117.699999999999</v>
      </c>
      <c r="N157" s="37">
        <v>16890.120000000003</v>
      </c>
      <c r="O157" s="37">
        <v>18871.060000000001</v>
      </c>
      <c r="P157" s="261">
        <f>SUM(LisäyksetVähennykset[[#This Row],[Kuntien yhdistymisavustus (-1,00 €/as)]:[Kriisikuntien harkinnanvarainen yhdistymisavustus vuoden 2022 palautus (1,81€/as)]])</f>
        <v>3144919.1907045674</v>
      </c>
      <c r="Q157" s="117"/>
    </row>
    <row r="158" spans="1:17" s="50" customFormat="1">
      <c r="A158" s="249">
        <v>503</v>
      </c>
      <c r="B158" s="249" t="s">
        <v>167</v>
      </c>
      <c r="C158" s="339">
        <v>-7594</v>
      </c>
      <c r="D158" s="126">
        <v>-13745.140000000001</v>
      </c>
      <c r="E158" s="126">
        <v>-7594</v>
      </c>
      <c r="F158" s="126">
        <v>-13745.140000000001</v>
      </c>
      <c r="G158" s="126">
        <v>-151.88</v>
      </c>
      <c r="H158" s="126">
        <v>-185825.18</v>
      </c>
      <c r="I158" s="126">
        <v>-169226.215</v>
      </c>
      <c r="J158" s="126">
        <v>-1366.9199999999998</v>
      </c>
      <c r="K158" s="126">
        <v>-873381.28137660876</v>
      </c>
      <c r="L158" s="37">
        <v>-1004338.0367727539</v>
      </c>
      <c r="M158" s="37">
        <v>11011.3</v>
      </c>
      <c r="N158" s="37">
        <v>12302.28</v>
      </c>
      <c r="O158" s="37">
        <v>13745.140000000001</v>
      </c>
      <c r="P158" s="261">
        <f>SUM(LisäyksetVähennykset[[#This Row],[Kuntien yhdistymisavustus (-1,00 €/as)]:[Kriisikuntien harkinnanvarainen yhdistymisavustus vuoden 2022 palautus (1,81€/as)]])</f>
        <v>-2239909.073149363</v>
      </c>
      <c r="Q158" s="117"/>
    </row>
    <row r="159" spans="1:17" s="50" customFormat="1">
      <c r="A159" s="249">
        <v>504</v>
      </c>
      <c r="B159" s="249" t="s">
        <v>168</v>
      </c>
      <c r="C159" s="339">
        <v>-1816</v>
      </c>
      <c r="D159" s="126">
        <v>-3286.96</v>
      </c>
      <c r="E159" s="126">
        <v>-1816</v>
      </c>
      <c r="F159" s="126">
        <v>-3286.96</v>
      </c>
      <c r="G159" s="126">
        <v>-36.32</v>
      </c>
      <c r="H159" s="126">
        <v>-44437.52</v>
      </c>
      <c r="I159" s="126">
        <v>-57621.845000000001</v>
      </c>
      <c r="J159" s="126">
        <v>-326.88</v>
      </c>
      <c r="K159" s="126">
        <v>-152539.77561146973</v>
      </c>
      <c r="L159" s="37">
        <v>25175.170923812559</v>
      </c>
      <c r="M159" s="37">
        <v>2633.2</v>
      </c>
      <c r="N159" s="37">
        <v>2941.92</v>
      </c>
      <c r="O159" s="37">
        <v>3286.96</v>
      </c>
      <c r="P159" s="261">
        <f>SUM(LisäyksetVähennykset[[#This Row],[Kuntien yhdistymisavustus (-1,00 €/as)]:[Kriisikuntien harkinnanvarainen yhdistymisavustus vuoden 2022 palautus (1,81€/as)]])</f>
        <v>-231131.00968765718</v>
      </c>
      <c r="Q159" s="117"/>
    </row>
    <row r="160" spans="1:17" s="50" customFormat="1">
      <c r="A160" s="249">
        <v>505</v>
      </c>
      <c r="B160" s="249" t="s">
        <v>169</v>
      </c>
      <c r="C160" s="339">
        <v>-20837</v>
      </c>
      <c r="D160" s="126">
        <v>-37714.97</v>
      </c>
      <c r="E160" s="126">
        <v>-20837</v>
      </c>
      <c r="F160" s="126">
        <v>-37714.97</v>
      </c>
      <c r="G160" s="126">
        <v>-416.74</v>
      </c>
      <c r="H160" s="126">
        <v>-509881.38999999996</v>
      </c>
      <c r="I160" s="126">
        <v>-756380.95750000002</v>
      </c>
      <c r="J160" s="126">
        <v>-3750.66</v>
      </c>
      <c r="K160" s="126">
        <v>-1067723.4109920911</v>
      </c>
      <c r="L160" s="37">
        <v>-487463.23182353366</v>
      </c>
      <c r="M160" s="37">
        <v>30213.649999999998</v>
      </c>
      <c r="N160" s="37">
        <v>33755.94</v>
      </c>
      <c r="O160" s="37">
        <v>37714.97</v>
      </c>
      <c r="P160" s="261">
        <f>SUM(LisäyksetVähennykset[[#This Row],[Kuntien yhdistymisavustus (-1,00 €/as)]:[Kriisikuntien harkinnanvarainen yhdistymisavustus vuoden 2022 palautus (1,81€/as)]])</f>
        <v>-2841035.7703156243</v>
      </c>
      <c r="Q160" s="117"/>
    </row>
    <row r="161" spans="1:17" s="50" customFormat="1">
      <c r="A161" s="249">
        <v>507</v>
      </c>
      <c r="B161" s="249" t="s">
        <v>170</v>
      </c>
      <c r="C161" s="339">
        <v>-5635</v>
      </c>
      <c r="D161" s="126">
        <v>-10199.35</v>
      </c>
      <c r="E161" s="126">
        <v>-5635</v>
      </c>
      <c r="F161" s="126">
        <v>-10199.35</v>
      </c>
      <c r="G161" s="126">
        <v>-112.7</v>
      </c>
      <c r="H161" s="126">
        <v>-137888.44999999998</v>
      </c>
      <c r="I161" s="126">
        <v>-193924.27</v>
      </c>
      <c r="J161" s="126">
        <v>-1014.3</v>
      </c>
      <c r="K161" s="126">
        <v>126007.61324428333</v>
      </c>
      <c r="L161" s="37">
        <v>466797.64630402316</v>
      </c>
      <c r="M161" s="37">
        <v>8170.75</v>
      </c>
      <c r="N161" s="37">
        <v>9128.7000000000007</v>
      </c>
      <c r="O161" s="37">
        <v>10199.35</v>
      </c>
      <c r="P161" s="261">
        <f>SUM(LisäyksetVähennykset[[#This Row],[Kuntien yhdistymisavustus (-1,00 €/as)]:[Kriisikuntien harkinnanvarainen yhdistymisavustus vuoden 2022 palautus (1,81€/as)]])</f>
        <v>255695.63954830653</v>
      </c>
      <c r="Q161" s="117"/>
    </row>
    <row r="162" spans="1:17" s="50" customFormat="1">
      <c r="A162" s="249">
        <v>508</v>
      </c>
      <c r="B162" s="249" t="s">
        <v>171</v>
      </c>
      <c r="C162" s="339">
        <v>-9563</v>
      </c>
      <c r="D162" s="126">
        <v>-17309.03</v>
      </c>
      <c r="E162" s="126">
        <v>-9563</v>
      </c>
      <c r="F162" s="126">
        <v>-17309.03</v>
      </c>
      <c r="G162" s="126">
        <v>-191.26</v>
      </c>
      <c r="H162" s="126">
        <v>-234006.61</v>
      </c>
      <c r="I162" s="126">
        <v>-493773.93884999998</v>
      </c>
      <c r="J162" s="126">
        <v>-1721.34</v>
      </c>
      <c r="K162" s="126">
        <v>-202194.99052737484</v>
      </c>
      <c r="L162" s="37">
        <v>-169346.17177379702</v>
      </c>
      <c r="M162" s="37">
        <v>13866.35</v>
      </c>
      <c r="N162" s="37">
        <v>15492.060000000001</v>
      </c>
      <c r="O162" s="37">
        <v>17309.03</v>
      </c>
      <c r="P162" s="261">
        <f>SUM(LisäyksetVähennykset[[#This Row],[Kuntien yhdistymisavustus (-1,00 €/as)]:[Kriisikuntien harkinnanvarainen yhdistymisavustus vuoden 2022 palautus (1,81€/as)]])</f>
        <v>-1108310.9311511714</v>
      </c>
      <c r="Q162" s="117"/>
    </row>
    <row r="163" spans="1:17" s="50" customFormat="1">
      <c r="A163" s="249">
        <v>529</v>
      </c>
      <c r="B163" s="249" t="s">
        <v>172</v>
      </c>
      <c r="C163" s="339">
        <v>-19579</v>
      </c>
      <c r="D163" s="126">
        <v>-35437.99</v>
      </c>
      <c r="E163" s="126">
        <v>-19579</v>
      </c>
      <c r="F163" s="126">
        <v>-35437.99</v>
      </c>
      <c r="G163" s="126">
        <v>-391.58</v>
      </c>
      <c r="H163" s="126">
        <v>-479098.13</v>
      </c>
      <c r="I163" s="126">
        <v>-597700.68500000006</v>
      </c>
      <c r="J163" s="126">
        <v>-3524.22</v>
      </c>
      <c r="K163" s="126">
        <v>3249168.9988771346</v>
      </c>
      <c r="L163" s="37">
        <v>612896.30576468771</v>
      </c>
      <c r="M163" s="37">
        <v>28389.55</v>
      </c>
      <c r="N163" s="37">
        <v>31717.980000000003</v>
      </c>
      <c r="O163" s="37">
        <v>35437.99</v>
      </c>
      <c r="P163" s="261">
        <f>SUM(LisäyksetVähennykset[[#This Row],[Kuntien yhdistymisavustus (-1,00 €/as)]:[Kriisikuntien harkinnanvarainen yhdistymisavustus vuoden 2022 palautus (1,81€/as)]])</f>
        <v>2766862.2296418226</v>
      </c>
      <c r="Q163" s="117"/>
    </row>
    <row r="164" spans="1:17" s="50" customFormat="1">
      <c r="A164" s="249">
        <v>531</v>
      </c>
      <c r="B164" s="249" t="s">
        <v>173</v>
      </c>
      <c r="C164" s="339">
        <v>-5169</v>
      </c>
      <c r="D164" s="126">
        <v>-9355.89</v>
      </c>
      <c r="E164" s="126">
        <v>-5169</v>
      </c>
      <c r="F164" s="126">
        <v>-9355.89</v>
      </c>
      <c r="G164" s="126">
        <v>-103.38</v>
      </c>
      <c r="H164" s="126">
        <v>-126485.43</v>
      </c>
      <c r="I164" s="126">
        <v>-133711.34</v>
      </c>
      <c r="J164" s="126">
        <v>-930.42</v>
      </c>
      <c r="K164" s="126">
        <v>-901192.83959212282</v>
      </c>
      <c r="L164" s="37">
        <v>-906487.4611111877</v>
      </c>
      <c r="M164" s="37">
        <v>7495.05</v>
      </c>
      <c r="N164" s="37">
        <v>8373.7800000000007</v>
      </c>
      <c r="O164" s="37">
        <v>9355.89</v>
      </c>
      <c r="P164" s="261">
        <f>SUM(LisäyksetVähennykset[[#This Row],[Kuntien yhdistymisavustus (-1,00 €/as)]:[Kriisikuntien harkinnanvarainen yhdistymisavustus vuoden 2022 palautus (1,81€/as)]])</f>
        <v>-2072735.9307033105</v>
      </c>
      <c r="Q164" s="117"/>
    </row>
    <row r="165" spans="1:17" s="50" customFormat="1">
      <c r="A165" s="249">
        <v>535</v>
      </c>
      <c r="B165" s="249" t="s">
        <v>174</v>
      </c>
      <c r="C165" s="339">
        <v>-10396</v>
      </c>
      <c r="D165" s="126">
        <v>-18816.760000000002</v>
      </c>
      <c r="E165" s="126">
        <v>-10396</v>
      </c>
      <c r="F165" s="126">
        <v>-18816.760000000002</v>
      </c>
      <c r="G165" s="126">
        <v>-207.92000000000002</v>
      </c>
      <c r="H165" s="126">
        <v>-254390.12</v>
      </c>
      <c r="I165" s="126">
        <v>-246072.73499999999</v>
      </c>
      <c r="J165" s="126">
        <v>-1871.28</v>
      </c>
      <c r="K165" s="126">
        <v>648349.79844050645</v>
      </c>
      <c r="L165" s="37">
        <v>-328873.14778039505</v>
      </c>
      <c r="M165" s="37">
        <v>15074.199999999999</v>
      </c>
      <c r="N165" s="37">
        <v>16841.52</v>
      </c>
      <c r="O165" s="37">
        <v>18816.760000000002</v>
      </c>
      <c r="P165" s="261">
        <f>SUM(LisäyksetVähennykset[[#This Row],[Kuntien yhdistymisavustus (-1,00 €/as)]:[Kriisikuntien harkinnanvarainen yhdistymisavustus vuoden 2022 palautus (1,81€/as)]])</f>
        <v>-190758.44433988855</v>
      </c>
      <c r="Q165" s="117"/>
    </row>
    <row r="166" spans="1:17" s="50" customFormat="1">
      <c r="A166" s="249">
        <v>536</v>
      </c>
      <c r="B166" s="249" t="s">
        <v>175</v>
      </c>
      <c r="C166" s="339">
        <v>-34884</v>
      </c>
      <c r="D166" s="126">
        <v>-63140.04</v>
      </c>
      <c r="E166" s="126">
        <v>-34884</v>
      </c>
      <c r="F166" s="126">
        <v>-63140.04</v>
      </c>
      <c r="G166" s="126">
        <v>-697.68000000000006</v>
      </c>
      <c r="H166" s="126">
        <v>-853611.48</v>
      </c>
      <c r="I166" s="126">
        <v>-1665792.23</v>
      </c>
      <c r="J166" s="126">
        <v>-6279.12</v>
      </c>
      <c r="K166" s="126">
        <v>-1873068.0773626922</v>
      </c>
      <c r="L166" s="37">
        <v>-1518807.5567046653</v>
      </c>
      <c r="M166" s="37">
        <v>50581.799999999996</v>
      </c>
      <c r="N166" s="37">
        <v>56512.08</v>
      </c>
      <c r="O166" s="37">
        <v>63140.04</v>
      </c>
      <c r="P166" s="261">
        <f>SUM(LisäyksetVähennykset[[#This Row],[Kuntien yhdistymisavustus (-1,00 €/as)]:[Kriisikuntien harkinnanvarainen yhdistymisavustus vuoden 2022 palautus (1,81€/as)]])</f>
        <v>-5944070.3040673574</v>
      </c>
      <c r="Q166" s="117"/>
    </row>
    <row r="167" spans="1:17" s="50" customFormat="1">
      <c r="A167" s="249">
        <v>538</v>
      </c>
      <c r="B167" s="249" t="s">
        <v>176</v>
      </c>
      <c r="C167" s="339">
        <v>-4689</v>
      </c>
      <c r="D167" s="126">
        <v>-8487.09</v>
      </c>
      <c r="E167" s="126">
        <v>-4689</v>
      </c>
      <c r="F167" s="126">
        <v>-8487.09</v>
      </c>
      <c r="G167" s="126">
        <v>-93.78</v>
      </c>
      <c r="H167" s="126">
        <v>-114739.83</v>
      </c>
      <c r="I167" s="126">
        <v>-42601.61</v>
      </c>
      <c r="J167" s="126">
        <v>-844.02</v>
      </c>
      <c r="K167" s="126">
        <v>-127316.54536926148</v>
      </c>
      <c r="L167" s="37">
        <v>-344269.17096816306</v>
      </c>
      <c r="M167" s="37">
        <v>6799.05</v>
      </c>
      <c r="N167" s="37">
        <v>7596.18</v>
      </c>
      <c r="O167" s="37">
        <v>8487.09</v>
      </c>
      <c r="P167" s="261">
        <f>SUM(LisäyksetVähennykset[[#This Row],[Kuntien yhdistymisavustus (-1,00 €/as)]:[Kriisikuntien harkinnanvarainen yhdistymisavustus vuoden 2022 palautus (1,81€/as)]])</f>
        <v>-633334.81633742456</v>
      </c>
      <c r="Q167" s="117"/>
    </row>
    <row r="168" spans="1:17" s="50" customFormat="1">
      <c r="A168" s="249">
        <v>541</v>
      </c>
      <c r="B168" s="249" t="s">
        <v>177</v>
      </c>
      <c r="C168" s="339">
        <v>-9423</v>
      </c>
      <c r="D168" s="126">
        <v>-17055.63</v>
      </c>
      <c r="E168" s="126">
        <v>-9423</v>
      </c>
      <c r="F168" s="126">
        <v>-17055.63</v>
      </c>
      <c r="G168" s="126">
        <v>-188.46</v>
      </c>
      <c r="H168" s="126">
        <v>-230580.81</v>
      </c>
      <c r="I168" s="126">
        <v>-310734.935</v>
      </c>
      <c r="J168" s="126">
        <v>-1696.1399999999999</v>
      </c>
      <c r="K168" s="126">
        <v>3866652.0284846225</v>
      </c>
      <c r="L168" s="37">
        <v>2786109.4491543616</v>
      </c>
      <c r="M168" s="37">
        <v>13663.35</v>
      </c>
      <c r="N168" s="37">
        <v>15265.26</v>
      </c>
      <c r="O168" s="37">
        <v>17055.63</v>
      </c>
      <c r="P168" s="261">
        <f>SUM(LisäyksetVähennykset[[#This Row],[Kuntien yhdistymisavustus (-1,00 €/as)]:[Kriisikuntien harkinnanvarainen yhdistymisavustus vuoden 2022 palautus (1,81€/as)]])</f>
        <v>6102588.1126389829</v>
      </c>
      <c r="Q168" s="117"/>
    </row>
    <row r="169" spans="1:17" s="50" customFormat="1">
      <c r="A169" s="249">
        <v>543</v>
      </c>
      <c r="B169" s="249" t="s">
        <v>178</v>
      </c>
      <c r="C169" s="339">
        <v>-44127</v>
      </c>
      <c r="D169" s="126">
        <v>-79869.87</v>
      </c>
      <c r="E169" s="126">
        <v>-44127</v>
      </c>
      <c r="F169" s="126">
        <v>-79869.87</v>
      </c>
      <c r="G169" s="126">
        <v>-882.54</v>
      </c>
      <c r="H169" s="126">
        <v>-1079787.69</v>
      </c>
      <c r="I169" s="126">
        <v>-1885673.8506499999</v>
      </c>
      <c r="J169" s="126">
        <v>-7942.86</v>
      </c>
      <c r="K169" s="126">
        <v>2860711.8872551038</v>
      </c>
      <c r="L169" s="37">
        <v>2260063.0878100507</v>
      </c>
      <c r="M169" s="37">
        <v>63984.15</v>
      </c>
      <c r="N169" s="37">
        <v>71485.740000000005</v>
      </c>
      <c r="O169" s="37">
        <v>79869.87</v>
      </c>
      <c r="P169" s="261">
        <f>SUM(LisäyksetVähennykset[[#This Row],[Kuntien yhdistymisavustus (-1,00 €/as)]:[Kriisikuntien harkinnanvarainen yhdistymisavustus vuoden 2022 palautus (1,81€/as)]])</f>
        <v>2113834.0544151543</v>
      </c>
      <c r="Q169" s="117"/>
    </row>
    <row r="170" spans="1:17" s="50" customFormat="1">
      <c r="A170" s="249">
        <v>545</v>
      </c>
      <c r="B170" s="249" t="s">
        <v>179</v>
      </c>
      <c r="C170" s="339">
        <v>-9562</v>
      </c>
      <c r="D170" s="126">
        <v>-17307.22</v>
      </c>
      <c r="E170" s="126">
        <v>-9562</v>
      </c>
      <c r="F170" s="126">
        <v>-17307.22</v>
      </c>
      <c r="G170" s="126">
        <v>-191.24</v>
      </c>
      <c r="H170" s="126">
        <v>-233982.13999999998</v>
      </c>
      <c r="I170" s="126">
        <v>-66062.835000000006</v>
      </c>
      <c r="J170" s="126">
        <v>-1721.1599999999999</v>
      </c>
      <c r="K170" s="126">
        <v>1099149.4054686362</v>
      </c>
      <c r="L170" s="37">
        <v>1112102.0238476603</v>
      </c>
      <c r="M170" s="37">
        <v>13864.9</v>
      </c>
      <c r="N170" s="37">
        <v>15490.44</v>
      </c>
      <c r="O170" s="37">
        <v>17307.22</v>
      </c>
      <c r="P170" s="261">
        <f>SUM(LisäyksetVähennykset[[#This Row],[Kuntien yhdistymisavustus (-1,00 €/as)]:[Kriisikuntien harkinnanvarainen yhdistymisavustus vuoden 2022 palautus (1,81€/as)]])</f>
        <v>1902218.1743162964</v>
      </c>
      <c r="Q170" s="117"/>
    </row>
    <row r="171" spans="1:17" s="50" customFormat="1">
      <c r="A171" s="249">
        <v>560</v>
      </c>
      <c r="B171" s="249" t="s">
        <v>180</v>
      </c>
      <c r="C171" s="339">
        <v>-15808</v>
      </c>
      <c r="D171" s="126">
        <v>-28612.48</v>
      </c>
      <c r="E171" s="126">
        <v>-15808</v>
      </c>
      <c r="F171" s="126">
        <v>-28612.48</v>
      </c>
      <c r="G171" s="126">
        <v>-316.16000000000003</v>
      </c>
      <c r="H171" s="126">
        <v>-386821.76</v>
      </c>
      <c r="I171" s="126">
        <v>-736987.65549999999</v>
      </c>
      <c r="J171" s="126">
        <v>-2845.44</v>
      </c>
      <c r="K171" s="126">
        <v>938323.15703580657</v>
      </c>
      <c r="L171" s="37">
        <v>574224.05840517965</v>
      </c>
      <c r="M171" s="37">
        <v>22921.599999999999</v>
      </c>
      <c r="N171" s="37">
        <v>25608.960000000003</v>
      </c>
      <c r="O171" s="37">
        <v>28612.48</v>
      </c>
      <c r="P171" s="261">
        <f>SUM(LisäyksetVähennykset[[#This Row],[Kuntien yhdistymisavustus (-1,00 €/as)]:[Kriisikuntien harkinnanvarainen yhdistymisavustus vuoden 2022 palautus (1,81€/as)]])</f>
        <v>373878.27994098625</v>
      </c>
      <c r="Q171" s="117"/>
    </row>
    <row r="172" spans="1:17" s="50" customFormat="1">
      <c r="A172" s="249">
        <v>561</v>
      </c>
      <c r="B172" s="249" t="s">
        <v>181</v>
      </c>
      <c r="C172" s="339">
        <v>-1337</v>
      </c>
      <c r="D172" s="126">
        <v>-2419.9700000000003</v>
      </c>
      <c r="E172" s="126">
        <v>-1337</v>
      </c>
      <c r="F172" s="126">
        <v>-2419.9700000000003</v>
      </c>
      <c r="G172" s="126">
        <v>-26.740000000000002</v>
      </c>
      <c r="H172" s="126">
        <v>-32716.39</v>
      </c>
      <c r="I172" s="126">
        <v>-11574.31</v>
      </c>
      <c r="J172" s="126">
        <v>-240.66</v>
      </c>
      <c r="K172" s="126">
        <v>379710.31877004961</v>
      </c>
      <c r="L172" s="37">
        <v>329196.81005025771</v>
      </c>
      <c r="M172" s="37">
        <v>1938.6499999999999</v>
      </c>
      <c r="N172" s="37">
        <v>2165.94</v>
      </c>
      <c r="O172" s="37">
        <v>2419.9700000000003</v>
      </c>
      <c r="P172" s="261">
        <f>SUM(LisäyksetVähennykset[[#This Row],[Kuntien yhdistymisavustus (-1,00 €/as)]:[Kriisikuntien harkinnanvarainen yhdistymisavustus vuoden 2022 palautus (1,81€/as)]])</f>
        <v>663359.64882030722</v>
      </c>
      <c r="Q172" s="117"/>
    </row>
    <row r="173" spans="1:17" s="50" customFormat="1">
      <c r="A173" s="249">
        <v>562</v>
      </c>
      <c r="B173" s="249" t="s">
        <v>182</v>
      </c>
      <c r="C173" s="339">
        <v>-8978</v>
      </c>
      <c r="D173" s="126">
        <v>-16250.18</v>
      </c>
      <c r="E173" s="126">
        <v>-8978</v>
      </c>
      <c r="F173" s="126">
        <v>-16250.18</v>
      </c>
      <c r="G173" s="126">
        <v>-179.56</v>
      </c>
      <c r="H173" s="126">
        <v>-219691.66</v>
      </c>
      <c r="I173" s="126">
        <v>-326448.375</v>
      </c>
      <c r="J173" s="126">
        <v>-1616.04</v>
      </c>
      <c r="K173" s="126">
        <v>-301344.2472770341</v>
      </c>
      <c r="L173" s="37">
        <v>-292090.75667489751</v>
      </c>
      <c r="M173" s="37">
        <v>13018.1</v>
      </c>
      <c r="N173" s="37">
        <v>14544.36</v>
      </c>
      <c r="O173" s="37">
        <v>16250.18</v>
      </c>
      <c r="P173" s="261">
        <f>SUM(LisäyksetVähennykset[[#This Row],[Kuntien yhdistymisavustus (-1,00 €/as)]:[Kriisikuntien harkinnanvarainen yhdistymisavustus vuoden 2022 palautus (1,81€/as)]])</f>
        <v>-1148014.3589519316</v>
      </c>
      <c r="Q173" s="117"/>
    </row>
    <row r="174" spans="1:17" s="50" customFormat="1">
      <c r="A174" s="249">
        <v>563</v>
      </c>
      <c r="B174" s="249" t="s">
        <v>183</v>
      </c>
      <c r="C174" s="339">
        <v>-7102</v>
      </c>
      <c r="D174" s="126">
        <v>-12854.62</v>
      </c>
      <c r="E174" s="126">
        <v>-7102</v>
      </c>
      <c r="F174" s="126">
        <v>-12854.62</v>
      </c>
      <c r="G174" s="126">
        <v>-142.04</v>
      </c>
      <c r="H174" s="126">
        <v>-173785.94</v>
      </c>
      <c r="I174" s="126">
        <v>-188693.32</v>
      </c>
      <c r="J174" s="126">
        <v>-1278.3599999999999</v>
      </c>
      <c r="K174" s="126">
        <v>359417.74274852534</v>
      </c>
      <c r="L174" s="37">
        <v>-393833.94316008739</v>
      </c>
      <c r="M174" s="37">
        <v>10297.9</v>
      </c>
      <c r="N174" s="37">
        <v>11505.240000000002</v>
      </c>
      <c r="O174" s="37">
        <v>12854.62</v>
      </c>
      <c r="P174" s="261">
        <f>SUM(LisäyksetVähennykset[[#This Row],[Kuntien yhdistymisavustus (-1,00 €/as)]:[Kriisikuntien harkinnanvarainen yhdistymisavustus vuoden 2022 palautus (1,81€/as)]])</f>
        <v>-403571.34041156207</v>
      </c>
      <c r="Q174" s="117"/>
    </row>
    <row r="175" spans="1:17" s="50" customFormat="1">
      <c r="A175" s="249">
        <v>564</v>
      </c>
      <c r="B175" s="249" t="s">
        <v>184</v>
      </c>
      <c r="C175" s="339">
        <v>-209551</v>
      </c>
      <c r="D175" s="126">
        <v>-379287.31</v>
      </c>
      <c r="E175" s="126">
        <v>-209551</v>
      </c>
      <c r="F175" s="126">
        <v>-379287.31</v>
      </c>
      <c r="G175" s="126">
        <v>-4191.0200000000004</v>
      </c>
      <c r="H175" s="126">
        <v>-5127712.97</v>
      </c>
      <c r="I175" s="126">
        <v>-10930038.6467</v>
      </c>
      <c r="J175" s="126">
        <v>-37719.18</v>
      </c>
      <c r="K175" s="126">
        <v>-23160296.368695986</v>
      </c>
      <c r="L175" s="37">
        <v>-13025805.125520186</v>
      </c>
      <c r="M175" s="37">
        <v>303848.95</v>
      </c>
      <c r="N175" s="37">
        <v>339472.62</v>
      </c>
      <c r="O175" s="37">
        <v>379287.31</v>
      </c>
      <c r="P175" s="261">
        <f>SUM(LisäyksetVähennykset[[#This Row],[Kuntien yhdistymisavustus (-1,00 €/as)]:[Kriisikuntien harkinnanvarainen yhdistymisavustus vuoden 2022 palautus (1,81€/as)]])</f>
        <v>-52440831.050916173</v>
      </c>
      <c r="Q175" s="117"/>
    </row>
    <row r="176" spans="1:17" s="50" customFormat="1">
      <c r="A176" s="249">
        <v>576</v>
      </c>
      <c r="B176" s="249" t="s">
        <v>185</v>
      </c>
      <c r="C176" s="339">
        <v>-2813</v>
      </c>
      <c r="D176" s="126">
        <v>-5091.53</v>
      </c>
      <c r="E176" s="126">
        <v>-2813</v>
      </c>
      <c r="F176" s="126">
        <v>-5091.53</v>
      </c>
      <c r="G176" s="126">
        <v>-56.26</v>
      </c>
      <c r="H176" s="126">
        <v>-68834.11</v>
      </c>
      <c r="I176" s="126">
        <v>-74192.44</v>
      </c>
      <c r="J176" s="126">
        <v>-506.34</v>
      </c>
      <c r="K176" s="126">
        <v>631105.49353377777</v>
      </c>
      <c r="L176" s="37">
        <v>599096.74529655254</v>
      </c>
      <c r="M176" s="37">
        <v>4078.85</v>
      </c>
      <c r="N176" s="37">
        <v>4557.0600000000004</v>
      </c>
      <c r="O176" s="37">
        <v>5091.53</v>
      </c>
      <c r="P176" s="261">
        <f>SUM(LisäyksetVähennykset[[#This Row],[Kuntien yhdistymisavustus (-1,00 €/as)]:[Kriisikuntien harkinnanvarainen yhdistymisavustus vuoden 2022 palautus (1,81€/as)]])</f>
        <v>1084531.4688303305</v>
      </c>
      <c r="Q176" s="117"/>
    </row>
    <row r="177" spans="1:17" s="50" customFormat="1">
      <c r="A177" s="249">
        <v>577</v>
      </c>
      <c r="B177" s="249" t="s">
        <v>186</v>
      </c>
      <c r="C177" s="339">
        <v>-11041</v>
      </c>
      <c r="D177" s="126">
        <v>-19984.21</v>
      </c>
      <c r="E177" s="126">
        <v>-11041</v>
      </c>
      <c r="F177" s="126">
        <v>-19984.21</v>
      </c>
      <c r="G177" s="126">
        <v>-220.82</v>
      </c>
      <c r="H177" s="126">
        <v>-270173.26999999996</v>
      </c>
      <c r="I177" s="126">
        <v>-404202.61499999999</v>
      </c>
      <c r="J177" s="126">
        <v>-1987.3799999999999</v>
      </c>
      <c r="K177" s="126">
        <v>152044.8658024623</v>
      </c>
      <c r="L177" s="37">
        <v>-307206.87218089239</v>
      </c>
      <c r="M177" s="37">
        <v>16009.449999999999</v>
      </c>
      <c r="N177" s="37">
        <v>17886.420000000002</v>
      </c>
      <c r="O177" s="37">
        <v>19984.21</v>
      </c>
      <c r="P177" s="261">
        <f>SUM(LisäyksetVähennykset[[#This Row],[Kuntien yhdistymisavustus (-1,00 €/as)]:[Kriisikuntien harkinnanvarainen yhdistymisavustus vuoden 2022 palautus (1,81€/as)]])</f>
        <v>-839916.4313784301</v>
      </c>
      <c r="Q177" s="117"/>
    </row>
    <row r="178" spans="1:17" s="50" customFormat="1">
      <c r="A178" s="249">
        <v>578</v>
      </c>
      <c r="B178" s="249" t="s">
        <v>187</v>
      </c>
      <c r="C178" s="339">
        <v>-3183</v>
      </c>
      <c r="D178" s="126">
        <v>-5761.2300000000005</v>
      </c>
      <c r="E178" s="126">
        <v>-3183</v>
      </c>
      <c r="F178" s="126">
        <v>-5761.2300000000005</v>
      </c>
      <c r="G178" s="126">
        <v>-63.660000000000004</v>
      </c>
      <c r="H178" s="126">
        <v>-77888.009999999995</v>
      </c>
      <c r="I178" s="126">
        <v>-120651.31</v>
      </c>
      <c r="J178" s="126">
        <v>-572.93999999999994</v>
      </c>
      <c r="K178" s="126">
        <v>-441089.73889290687</v>
      </c>
      <c r="L178" s="37">
        <v>-353908.97566453047</v>
      </c>
      <c r="M178" s="37">
        <v>4615.3499999999995</v>
      </c>
      <c r="N178" s="37">
        <v>5156.46</v>
      </c>
      <c r="O178" s="37">
        <v>5761.2300000000005</v>
      </c>
      <c r="P178" s="261">
        <f>SUM(LisäyksetVähennykset[[#This Row],[Kuntien yhdistymisavustus (-1,00 €/as)]:[Kriisikuntien harkinnanvarainen yhdistymisavustus vuoden 2022 palautus (1,81€/as)]])</f>
        <v>-996530.05455743743</v>
      </c>
      <c r="Q178" s="117"/>
    </row>
    <row r="179" spans="1:17" s="50" customFormat="1">
      <c r="A179" s="249">
        <v>580</v>
      </c>
      <c r="B179" s="249" t="s">
        <v>188</v>
      </c>
      <c r="C179" s="339">
        <v>-4567</v>
      </c>
      <c r="D179" s="126">
        <v>-8266.27</v>
      </c>
      <c r="E179" s="126">
        <v>-4567</v>
      </c>
      <c r="F179" s="126">
        <v>-8266.27</v>
      </c>
      <c r="G179" s="126">
        <v>-91.34</v>
      </c>
      <c r="H179" s="126">
        <v>-111754.48999999999</v>
      </c>
      <c r="I179" s="126">
        <v>-124957.72</v>
      </c>
      <c r="J179" s="126">
        <v>-822.06</v>
      </c>
      <c r="K179" s="126">
        <v>-69168.421515403068</v>
      </c>
      <c r="L179" s="37">
        <v>196915.62206380701</v>
      </c>
      <c r="M179" s="37">
        <v>6622.15</v>
      </c>
      <c r="N179" s="37">
        <v>7398.5400000000009</v>
      </c>
      <c r="O179" s="37">
        <v>8266.27</v>
      </c>
      <c r="P179" s="261">
        <f>SUM(LisäyksetVähennykset[[#This Row],[Kuntien yhdistymisavustus (-1,00 €/as)]:[Kriisikuntien harkinnanvarainen yhdistymisavustus vuoden 2022 palautus (1,81€/as)]])</f>
        <v>-113257.98945159603</v>
      </c>
      <c r="Q179" s="117"/>
    </row>
    <row r="180" spans="1:17" s="50" customFormat="1">
      <c r="A180" s="249">
        <v>581</v>
      </c>
      <c r="B180" s="249" t="s">
        <v>189</v>
      </c>
      <c r="C180" s="339">
        <v>-6286</v>
      </c>
      <c r="D180" s="126">
        <v>-11377.66</v>
      </c>
      <c r="E180" s="126">
        <v>-6286</v>
      </c>
      <c r="F180" s="126">
        <v>-11377.66</v>
      </c>
      <c r="G180" s="126">
        <v>-125.72</v>
      </c>
      <c r="H180" s="126">
        <v>-153818.41999999998</v>
      </c>
      <c r="I180" s="126">
        <v>-206585.57500000001</v>
      </c>
      <c r="J180" s="126">
        <v>-1131.48</v>
      </c>
      <c r="K180" s="126">
        <v>790103.50519285083</v>
      </c>
      <c r="L180" s="37">
        <v>445593.05768416007</v>
      </c>
      <c r="M180" s="37">
        <v>9114.6999999999989</v>
      </c>
      <c r="N180" s="37">
        <v>10183.320000000002</v>
      </c>
      <c r="O180" s="37">
        <v>11377.66</v>
      </c>
      <c r="P180" s="261">
        <f>SUM(LisäyksetVähennykset[[#This Row],[Kuntien yhdistymisavustus (-1,00 €/as)]:[Kriisikuntien harkinnanvarainen yhdistymisavustus vuoden 2022 palautus (1,81€/as)]])</f>
        <v>869383.72787701082</v>
      </c>
      <c r="Q180" s="117"/>
    </row>
    <row r="181" spans="1:17" s="50" customFormat="1">
      <c r="A181" s="249">
        <v>583</v>
      </c>
      <c r="B181" s="249" t="s">
        <v>190</v>
      </c>
      <c r="C181" s="339">
        <v>-924</v>
      </c>
      <c r="D181" s="126">
        <v>-1672.44</v>
      </c>
      <c r="E181" s="126">
        <v>-924</v>
      </c>
      <c r="F181" s="126">
        <v>-1672.44</v>
      </c>
      <c r="G181" s="126">
        <v>-18.48</v>
      </c>
      <c r="H181" s="126">
        <v>-22610.28</v>
      </c>
      <c r="I181" s="126">
        <v>-15181.945</v>
      </c>
      <c r="J181" s="126">
        <v>-166.32</v>
      </c>
      <c r="K181" s="126">
        <v>-767234.31895424612</v>
      </c>
      <c r="L181" s="37">
        <v>175471.4983443516</v>
      </c>
      <c r="M181" s="37">
        <v>1339.8</v>
      </c>
      <c r="N181" s="37">
        <v>1496.88</v>
      </c>
      <c r="O181" s="37">
        <v>1672.44</v>
      </c>
      <c r="P181" s="261">
        <f>SUM(LisäyksetVähennykset[[#This Row],[Kuntien yhdistymisavustus (-1,00 €/as)]:[Kriisikuntien harkinnanvarainen yhdistymisavustus vuoden 2022 palautus (1,81€/as)]])</f>
        <v>-630423.60560989461</v>
      </c>
      <c r="Q181" s="117"/>
    </row>
    <row r="182" spans="1:17" s="50" customFormat="1">
      <c r="A182" s="249">
        <v>584</v>
      </c>
      <c r="B182" s="249" t="s">
        <v>191</v>
      </c>
      <c r="C182" s="339">
        <v>-2676</v>
      </c>
      <c r="D182" s="126">
        <v>-4843.5600000000004</v>
      </c>
      <c r="E182" s="126">
        <v>-2676</v>
      </c>
      <c r="F182" s="126">
        <v>-4843.5600000000004</v>
      </c>
      <c r="G182" s="126">
        <v>-53.52</v>
      </c>
      <c r="H182" s="126">
        <v>-65481.719999999994</v>
      </c>
      <c r="I182" s="126">
        <v>-28976.025000000001</v>
      </c>
      <c r="J182" s="126">
        <v>-481.68</v>
      </c>
      <c r="K182" s="126">
        <v>-333224.47355662909</v>
      </c>
      <c r="L182" s="37">
        <v>-384348.16877712862</v>
      </c>
      <c r="M182" s="37">
        <v>3880.2</v>
      </c>
      <c r="N182" s="37">
        <v>4335.12</v>
      </c>
      <c r="O182" s="37">
        <v>4843.5600000000004</v>
      </c>
      <c r="P182" s="261">
        <f>SUM(LisäyksetVähennykset[[#This Row],[Kuntien yhdistymisavustus (-1,00 €/as)]:[Kriisikuntien harkinnanvarainen yhdistymisavustus vuoden 2022 palautus (1,81€/as)]])</f>
        <v>-814545.82733375777</v>
      </c>
      <c r="Q182" s="117"/>
    </row>
    <row r="183" spans="1:17" s="50" customFormat="1">
      <c r="A183" s="249">
        <v>588</v>
      </c>
      <c r="B183" s="249" t="s">
        <v>192</v>
      </c>
      <c r="C183" s="339">
        <v>-1644</v>
      </c>
      <c r="D183" s="126">
        <v>-2975.64</v>
      </c>
      <c r="E183" s="126">
        <v>-1644</v>
      </c>
      <c r="F183" s="126">
        <v>-2975.64</v>
      </c>
      <c r="G183" s="126">
        <v>-32.880000000000003</v>
      </c>
      <c r="H183" s="126">
        <v>-40228.68</v>
      </c>
      <c r="I183" s="126">
        <v>-58582.2</v>
      </c>
      <c r="J183" s="126">
        <v>-295.92</v>
      </c>
      <c r="K183" s="126">
        <v>-451611.41258085769</v>
      </c>
      <c r="L183" s="37">
        <v>-245880.71461617234</v>
      </c>
      <c r="M183" s="37">
        <v>2383.7999999999997</v>
      </c>
      <c r="N183" s="37">
        <v>2663.28</v>
      </c>
      <c r="O183" s="37">
        <v>2975.64</v>
      </c>
      <c r="P183" s="261">
        <f>SUM(LisäyksetVähennykset[[#This Row],[Kuntien yhdistymisavustus (-1,00 €/as)]:[Kriisikuntien harkinnanvarainen yhdistymisavustus vuoden 2022 palautus (1,81€/as)]])</f>
        <v>-797848.36719702999</v>
      </c>
      <c r="Q183" s="117"/>
    </row>
    <row r="184" spans="1:17" s="50" customFormat="1">
      <c r="A184" s="249">
        <v>592</v>
      </c>
      <c r="B184" s="249" t="s">
        <v>193</v>
      </c>
      <c r="C184" s="339">
        <v>-3678</v>
      </c>
      <c r="D184" s="126">
        <v>-6657.18</v>
      </c>
      <c r="E184" s="126">
        <v>-3678</v>
      </c>
      <c r="F184" s="126">
        <v>-6657.18</v>
      </c>
      <c r="G184" s="126">
        <v>-73.56</v>
      </c>
      <c r="H184" s="126">
        <v>-90000.659999999989</v>
      </c>
      <c r="I184" s="126">
        <v>-125183.74</v>
      </c>
      <c r="J184" s="126">
        <v>-662.04</v>
      </c>
      <c r="K184" s="126">
        <v>245058.35564861374</v>
      </c>
      <c r="L184" s="37">
        <v>100816.51728093039</v>
      </c>
      <c r="M184" s="37">
        <v>5333.0999999999995</v>
      </c>
      <c r="N184" s="37">
        <v>5958.3600000000006</v>
      </c>
      <c r="O184" s="37">
        <v>6657.18</v>
      </c>
      <c r="P184" s="261">
        <f>SUM(LisäyksetVähennykset[[#This Row],[Kuntien yhdistymisavustus (-1,00 €/as)]:[Kriisikuntien harkinnanvarainen yhdistymisavustus vuoden 2022 palautus (1,81€/as)]])</f>
        <v>127233.15292954413</v>
      </c>
      <c r="Q184" s="117"/>
    </row>
    <row r="185" spans="1:17" s="50" customFormat="1">
      <c r="A185" s="249">
        <v>593</v>
      </c>
      <c r="B185" s="249" t="s">
        <v>194</v>
      </c>
      <c r="C185" s="339">
        <v>-17253</v>
      </c>
      <c r="D185" s="126">
        <v>-31227.93</v>
      </c>
      <c r="E185" s="126">
        <v>-17253</v>
      </c>
      <c r="F185" s="126">
        <v>-31227.93</v>
      </c>
      <c r="G185" s="126">
        <v>-345.06</v>
      </c>
      <c r="H185" s="126">
        <v>-422180.91</v>
      </c>
      <c r="I185" s="126">
        <v>-852155.72160000005</v>
      </c>
      <c r="J185" s="126">
        <v>-3105.54</v>
      </c>
      <c r="K185" s="126">
        <v>165735.03372375845</v>
      </c>
      <c r="L185" s="37">
        <v>-499370.01295573113</v>
      </c>
      <c r="M185" s="37">
        <v>25016.85</v>
      </c>
      <c r="N185" s="37">
        <v>27949.86</v>
      </c>
      <c r="O185" s="37">
        <v>31227.93</v>
      </c>
      <c r="P185" s="261">
        <f>SUM(LisäyksetVähennykset[[#This Row],[Kuntien yhdistymisavustus (-1,00 €/as)]:[Kriisikuntien harkinnanvarainen yhdistymisavustus vuoden 2022 palautus (1,81€/as)]])</f>
        <v>-1624189.4308319725</v>
      </c>
      <c r="Q185" s="117"/>
    </row>
    <row r="186" spans="1:17" s="50" customFormat="1">
      <c r="A186" s="249">
        <v>595</v>
      </c>
      <c r="B186" s="249" t="s">
        <v>195</v>
      </c>
      <c r="C186" s="339">
        <v>-4269</v>
      </c>
      <c r="D186" s="126">
        <v>-7726.89</v>
      </c>
      <c r="E186" s="126">
        <v>-4269</v>
      </c>
      <c r="F186" s="126">
        <v>-7726.89</v>
      </c>
      <c r="G186" s="126">
        <v>-85.38</v>
      </c>
      <c r="H186" s="126">
        <v>-104462.43</v>
      </c>
      <c r="I186" s="126">
        <v>-149107.35500000001</v>
      </c>
      <c r="J186" s="126">
        <v>-768.42</v>
      </c>
      <c r="K186" s="126">
        <v>914864.01242104999</v>
      </c>
      <c r="L186" s="37">
        <v>330125.10693155747</v>
      </c>
      <c r="M186" s="37">
        <v>6190.05</v>
      </c>
      <c r="N186" s="37">
        <v>6915.7800000000007</v>
      </c>
      <c r="O186" s="37">
        <v>7726.89</v>
      </c>
      <c r="P186" s="261">
        <f>SUM(LisäyksetVähennykset[[#This Row],[Kuntien yhdistymisavustus (-1,00 €/as)]:[Kriisikuntien harkinnanvarainen yhdistymisavustus vuoden 2022 palautus (1,81€/as)]])</f>
        <v>987406.47435260762</v>
      </c>
      <c r="Q186" s="117"/>
    </row>
    <row r="187" spans="1:17" s="50" customFormat="1">
      <c r="A187" s="249">
        <v>598</v>
      </c>
      <c r="B187" s="249" t="s">
        <v>196</v>
      </c>
      <c r="C187" s="339">
        <v>-19097</v>
      </c>
      <c r="D187" s="126">
        <v>-34565.57</v>
      </c>
      <c r="E187" s="126">
        <v>-19097</v>
      </c>
      <c r="F187" s="126">
        <v>-34565.57</v>
      </c>
      <c r="G187" s="126">
        <v>-381.94</v>
      </c>
      <c r="H187" s="126">
        <v>-467303.58999999997</v>
      </c>
      <c r="I187" s="126">
        <v>-919993.94</v>
      </c>
      <c r="J187" s="126">
        <v>-3437.46</v>
      </c>
      <c r="K187" s="126">
        <v>-4824456.9681539834</v>
      </c>
      <c r="L187" s="37">
        <v>-2342879.3679168504</v>
      </c>
      <c r="M187" s="37">
        <v>27690.649999999998</v>
      </c>
      <c r="N187" s="37">
        <v>30937.140000000003</v>
      </c>
      <c r="O187" s="37">
        <v>34565.57</v>
      </c>
      <c r="P187" s="261">
        <f>SUM(LisäyksetVähennykset[[#This Row],[Kuntien yhdistymisavustus (-1,00 €/as)]:[Kriisikuntien harkinnanvarainen yhdistymisavustus vuoden 2022 palautus (1,81€/as)]])</f>
        <v>-8572585.0460708328</v>
      </c>
      <c r="Q187" s="117"/>
    </row>
    <row r="188" spans="1:17" s="50" customFormat="1">
      <c r="A188" s="249">
        <v>599</v>
      </c>
      <c r="B188" s="249" t="s">
        <v>197</v>
      </c>
      <c r="C188" s="339">
        <v>-11172</v>
      </c>
      <c r="D188" s="126">
        <v>-20221.32</v>
      </c>
      <c r="E188" s="126">
        <v>-11172</v>
      </c>
      <c r="F188" s="126">
        <v>-20221.32</v>
      </c>
      <c r="G188" s="126">
        <v>-223.44</v>
      </c>
      <c r="H188" s="126">
        <v>-273378.83999999997</v>
      </c>
      <c r="I188" s="126">
        <v>-95341.8</v>
      </c>
      <c r="J188" s="126">
        <v>-2010.96</v>
      </c>
      <c r="K188" s="126">
        <v>-2312518.0982698658</v>
      </c>
      <c r="L188" s="37">
        <v>-2124095.3556408966</v>
      </c>
      <c r="M188" s="37">
        <v>16199.4</v>
      </c>
      <c r="N188" s="37">
        <v>18098.64</v>
      </c>
      <c r="O188" s="37">
        <v>20221.32</v>
      </c>
      <c r="P188" s="261">
        <f>SUM(LisäyksetVähennykset[[#This Row],[Kuntien yhdistymisavustus (-1,00 €/as)]:[Kriisikuntien harkinnanvarainen yhdistymisavustus vuoden 2022 palautus (1,81€/as)]])</f>
        <v>-4815835.7739107618</v>
      </c>
      <c r="Q188" s="117"/>
    </row>
    <row r="189" spans="1:17" s="50" customFormat="1">
      <c r="A189" s="249">
        <v>601</v>
      </c>
      <c r="B189" s="249" t="s">
        <v>198</v>
      </c>
      <c r="C189" s="339">
        <v>-3873</v>
      </c>
      <c r="D189" s="126">
        <v>-7010.13</v>
      </c>
      <c r="E189" s="126">
        <v>-3873</v>
      </c>
      <c r="F189" s="126">
        <v>-7010.13</v>
      </c>
      <c r="G189" s="126">
        <v>-77.460000000000008</v>
      </c>
      <c r="H189" s="126">
        <v>-94772.31</v>
      </c>
      <c r="I189" s="126">
        <v>-94714.83</v>
      </c>
      <c r="J189" s="126">
        <v>-697.14</v>
      </c>
      <c r="K189" s="126">
        <v>1213531.6001117597</v>
      </c>
      <c r="L189" s="37">
        <v>750790.6790730455</v>
      </c>
      <c r="M189" s="37">
        <v>5615.8499999999995</v>
      </c>
      <c r="N189" s="37">
        <v>6274.26</v>
      </c>
      <c r="O189" s="37">
        <v>7010.13</v>
      </c>
      <c r="P189" s="261">
        <f>SUM(LisäyksetVähennykset[[#This Row],[Kuntien yhdistymisavustus (-1,00 €/as)]:[Kriisikuntien harkinnanvarainen yhdistymisavustus vuoden 2022 palautus (1,81€/as)]])</f>
        <v>1771194.5191848052</v>
      </c>
      <c r="Q189" s="117"/>
    </row>
    <row r="190" spans="1:17" s="50" customFormat="1">
      <c r="A190" s="249">
        <v>604</v>
      </c>
      <c r="B190" s="249" t="s">
        <v>199</v>
      </c>
      <c r="C190" s="339">
        <v>-20206</v>
      </c>
      <c r="D190" s="126">
        <v>-36572.86</v>
      </c>
      <c r="E190" s="126">
        <v>-20206</v>
      </c>
      <c r="F190" s="126">
        <v>-36572.86</v>
      </c>
      <c r="G190" s="126">
        <v>-404.12</v>
      </c>
      <c r="H190" s="126">
        <v>-494440.81999999995</v>
      </c>
      <c r="I190" s="126">
        <v>-682553.21</v>
      </c>
      <c r="J190" s="126">
        <v>-3637.08</v>
      </c>
      <c r="K190" s="126">
        <v>3224678.1876852023</v>
      </c>
      <c r="L190" s="37">
        <v>1726773.8405102009</v>
      </c>
      <c r="M190" s="37">
        <v>29298.7</v>
      </c>
      <c r="N190" s="37">
        <v>32733.72</v>
      </c>
      <c r="O190" s="37">
        <v>36572.86</v>
      </c>
      <c r="P190" s="261">
        <f>SUM(LisäyksetVähennykset[[#This Row],[Kuntien yhdistymisavustus (-1,00 €/as)]:[Kriisikuntien harkinnanvarainen yhdistymisavustus vuoden 2022 palautus (1,81€/as)]])</f>
        <v>3755464.3581954036</v>
      </c>
      <c r="Q190" s="117"/>
    </row>
    <row r="191" spans="1:17" s="50" customFormat="1">
      <c r="A191" s="249">
        <v>607</v>
      </c>
      <c r="B191" s="249" t="s">
        <v>200</v>
      </c>
      <c r="C191" s="339">
        <v>-4161</v>
      </c>
      <c r="D191" s="126">
        <v>-7531.41</v>
      </c>
      <c r="E191" s="126">
        <v>-4161</v>
      </c>
      <c r="F191" s="126">
        <v>-7531.41</v>
      </c>
      <c r="G191" s="126">
        <v>-83.22</v>
      </c>
      <c r="H191" s="126">
        <v>-101819.67</v>
      </c>
      <c r="I191" s="126">
        <v>-142920.095</v>
      </c>
      <c r="J191" s="126">
        <v>-748.98</v>
      </c>
      <c r="K191" s="126">
        <v>5553.6146347195299</v>
      </c>
      <c r="L191" s="37">
        <v>200178.43217665635</v>
      </c>
      <c r="M191" s="37">
        <v>6033.45</v>
      </c>
      <c r="N191" s="37">
        <v>6740.8200000000006</v>
      </c>
      <c r="O191" s="37">
        <v>7531.41</v>
      </c>
      <c r="P191" s="261">
        <f>SUM(LisäyksetVähennykset[[#This Row],[Kuntien yhdistymisavustus (-1,00 €/as)]:[Kriisikuntien harkinnanvarainen yhdistymisavustus vuoden 2022 palautus (1,81€/as)]])</f>
        <v>-42919.058188624127</v>
      </c>
      <c r="Q191" s="117"/>
    </row>
    <row r="192" spans="1:17" s="50" customFormat="1">
      <c r="A192" s="249">
        <v>608</v>
      </c>
      <c r="B192" s="249" t="s">
        <v>201</v>
      </c>
      <c r="C192" s="339">
        <v>-2013</v>
      </c>
      <c r="D192" s="126">
        <v>-3643.53</v>
      </c>
      <c r="E192" s="126">
        <v>-2013</v>
      </c>
      <c r="F192" s="126">
        <v>-3643.53</v>
      </c>
      <c r="G192" s="126">
        <v>-40.26</v>
      </c>
      <c r="H192" s="126">
        <v>-49258.11</v>
      </c>
      <c r="I192" s="126">
        <v>-43277.14</v>
      </c>
      <c r="J192" s="126">
        <v>-362.34</v>
      </c>
      <c r="K192" s="126">
        <v>43624.965495833691</v>
      </c>
      <c r="L192" s="37">
        <v>665.98425733721444</v>
      </c>
      <c r="M192" s="37">
        <v>2918.85</v>
      </c>
      <c r="N192" s="37">
        <v>3261.0600000000004</v>
      </c>
      <c r="O192" s="37">
        <v>3643.53</v>
      </c>
      <c r="P192" s="261">
        <f>SUM(LisäyksetVähennykset[[#This Row],[Kuntien yhdistymisavustus (-1,00 €/as)]:[Kriisikuntien harkinnanvarainen yhdistymisavustus vuoden 2022 palautus (1,81€/as)]])</f>
        <v>-50136.520246829103</v>
      </c>
      <c r="Q192" s="117"/>
    </row>
    <row r="193" spans="1:17" s="50" customFormat="1">
      <c r="A193" s="249">
        <v>609</v>
      </c>
      <c r="B193" s="249" t="s">
        <v>202</v>
      </c>
      <c r="C193" s="339">
        <v>-83482</v>
      </c>
      <c r="D193" s="126">
        <v>-151102.42000000001</v>
      </c>
      <c r="E193" s="126">
        <v>-83482</v>
      </c>
      <c r="F193" s="126">
        <v>-151102.42000000001</v>
      </c>
      <c r="G193" s="126">
        <v>-1669.64</v>
      </c>
      <c r="H193" s="126">
        <v>-2042804.5399999998</v>
      </c>
      <c r="I193" s="126">
        <v>-4517668.5604999997</v>
      </c>
      <c r="J193" s="126">
        <v>-15026.76</v>
      </c>
      <c r="K193" s="126">
        <v>-13124890.693792341</v>
      </c>
      <c r="L193" s="37">
        <v>-3347817.7502436833</v>
      </c>
      <c r="M193" s="37">
        <v>121048.9</v>
      </c>
      <c r="N193" s="37">
        <v>135240.84</v>
      </c>
      <c r="O193" s="37">
        <v>151102.42000000001</v>
      </c>
      <c r="P193" s="261">
        <f>SUM(LisäyksetVähennykset[[#This Row],[Kuntien yhdistymisavustus (-1,00 €/as)]:[Kriisikuntien harkinnanvarainen yhdistymisavustus vuoden 2022 palautus (1,81€/as)]])</f>
        <v>-23111654.624536023</v>
      </c>
      <c r="Q193" s="117"/>
    </row>
    <row r="194" spans="1:17" s="50" customFormat="1">
      <c r="A194" s="246">
        <v>611</v>
      </c>
      <c r="B194" s="249" t="s">
        <v>203</v>
      </c>
      <c r="C194" s="339">
        <v>-5066</v>
      </c>
      <c r="D194" s="126">
        <v>-9169.4600000000009</v>
      </c>
      <c r="E194" s="126">
        <v>-5066</v>
      </c>
      <c r="F194" s="126">
        <v>-9169.4600000000009</v>
      </c>
      <c r="G194" s="126">
        <v>-101.32000000000001</v>
      </c>
      <c r="H194" s="126">
        <v>-123965.01999999999</v>
      </c>
      <c r="I194" s="126">
        <v>-119745.07</v>
      </c>
      <c r="J194" s="126">
        <v>-911.88</v>
      </c>
      <c r="K194" s="126">
        <v>450249.09415179363</v>
      </c>
      <c r="L194" s="126">
        <v>202976.75938680599</v>
      </c>
      <c r="M194" s="126">
        <v>7345.7</v>
      </c>
      <c r="N194" s="126">
        <v>8206.92</v>
      </c>
      <c r="O194" s="126">
        <v>9169.4600000000009</v>
      </c>
      <c r="P194" s="261">
        <f>SUM(LisäyksetVähennykset[[#This Row],[Kuntien yhdistymisavustus (-1,00 €/as)]:[Kriisikuntien harkinnanvarainen yhdistymisavustus vuoden 2022 palautus (1,81€/as)]])</f>
        <v>404753.72353859968</v>
      </c>
      <c r="Q194" s="117"/>
    </row>
    <row r="195" spans="1:17" s="50" customFormat="1">
      <c r="A195" s="249">
        <v>614</v>
      </c>
      <c r="B195" s="249" t="s">
        <v>204</v>
      </c>
      <c r="C195" s="339">
        <v>-3066</v>
      </c>
      <c r="D195" s="126">
        <v>-5549.46</v>
      </c>
      <c r="E195" s="126">
        <v>-3066</v>
      </c>
      <c r="F195" s="126">
        <v>-5549.46</v>
      </c>
      <c r="G195" s="126">
        <v>-61.32</v>
      </c>
      <c r="H195" s="126">
        <v>-75025.01999999999</v>
      </c>
      <c r="I195" s="126">
        <v>-41119.264999999999</v>
      </c>
      <c r="J195" s="126">
        <v>-551.88</v>
      </c>
      <c r="K195" s="126">
        <v>-529647.12186705426</v>
      </c>
      <c r="L195" s="37">
        <v>-341448.28079382353</v>
      </c>
      <c r="M195" s="37">
        <v>4445.7</v>
      </c>
      <c r="N195" s="37">
        <v>4966.92</v>
      </c>
      <c r="O195" s="37">
        <v>5549.46</v>
      </c>
      <c r="P195" s="261">
        <f>SUM(LisäyksetVähennykset[[#This Row],[Kuntien yhdistymisavustus (-1,00 €/as)]:[Kriisikuntien harkinnanvarainen yhdistymisavustus vuoden 2022 palautus (1,81€/as)]])</f>
        <v>-990121.72766087775</v>
      </c>
      <c r="Q195" s="117"/>
    </row>
    <row r="196" spans="1:17" s="50" customFormat="1">
      <c r="A196" s="249">
        <v>615</v>
      </c>
      <c r="B196" s="249" t="s">
        <v>205</v>
      </c>
      <c r="C196" s="339">
        <v>-7702</v>
      </c>
      <c r="D196" s="126">
        <v>-13940.62</v>
      </c>
      <c r="E196" s="126">
        <v>-7702</v>
      </c>
      <c r="F196" s="126">
        <v>-13940.62</v>
      </c>
      <c r="G196" s="126">
        <v>-154.04</v>
      </c>
      <c r="H196" s="126">
        <v>-188467.94</v>
      </c>
      <c r="I196" s="126">
        <v>-247393.0497</v>
      </c>
      <c r="J196" s="126">
        <v>-1386.36</v>
      </c>
      <c r="K196" s="126">
        <v>2028894.164462195</v>
      </c>
      <c r="L196" s="37">
        <v>483654.7357061751</v>
      </c>
      <c r="M196" s="37">
        <v>11167.9</v>
      </c>
      <c r="N196" s="37">
        <v>12477.240000000002</v>
      </c>
      <c r="O196" s="37">
        <v>13940.62</v>
      </c>
      <c r="P196" s="261">
        <f>SUM(LisäyksetVähennykset[[#This Row],[Kuntien yhdistymisavustus (-1,00 €/as)]:[Kriisikuntien harkinnanvarainen yhdistymisavustus vuoden 2022 palautus (1,81€/as)]])</f>
        <v>2069448.0304683701</v>
      </c>
      <c r="Q196" s="117"/>
    </row>
    <row r="197" spans="1:17" s="50" customFormat="1">
      <c r="A197" s="249">
        <v>616</v>
      </c>
      <c r="B197" s="249" t="s">
        <v>206</v>
      </c>
      <c r="C197" s="339">
        <v>-1848</v>
      </c>
      <c r="D197" s="126">
        <v>-3344.88</v>
      </c>
      <c r="E197" s="126">
        <v>-1848</v>
      </c>
      <c r="F197" s="126">
        <v>-3344.88</v>
      </c>
      <c r="G197" s="126">
        <v>-36.96</v>
      </c>
      <c r="H197" s="126">
        <v>-45220.56</v>
      </c>
      <c r="I197" s="126">
        <v>-40527.760000000002</v>
      </c>
      <c r="J197" s="126">
        <v>-332.64</v>
      </c>
      <c r="K197" s="126">
        <v>-16580.564826977003</v>
      </c>
      <c r="L197" s="37">
        <v>-39335.543554665368</v>
      </c>
      <c r="M197" s="37">
        <v>2679.6</v>
      </c>
      <c r="N197" s="37">
        <v>2993.76</v>
      </c>
      <c r="O197" s="37">
        <v>3344.88</v>
      </c>
      <c r="P197" s="261">
        <f>SUM(LisäyksetVähennykset[[#This Row],[Kuntien yhdistymisavustus (-1,00 €/as)]:[Kriisikuntien harkinnanvarainen yhdistymisavustus vuoden 2022 palautus (1,81€/as)]])</f>
        <v>-143401.54838164235</v>
      </c>
      <c r="Q197" s="117"/>
    </row>
    <row r="198" spans="1:17" s="50" customFormat="1">
      <c r="A198" s="249">
        <v>619</v>
      </c>
      <c r="B198" s="249" t="s">
        <v>207</v>
      </c>
      <c r="C198" s="339">
        <v>-2721</v>
      </c>
      <c r="D198" s="126">
        <v>-4925.01</v>
      </c>
      <c r="E198" s="126">
        <v>-2721</v>
      </c>
      <c r="F198" s="126">
        <v>-4925.01</v>
      </c>
      <c r="G198" s="126">
        <v>-54.42</v>
      </c>
      <c r="H198" s="126">
        <v>-66582.87</v>
      </c>
      <c r="I198" s="126">
        <v>-90422.684999999998</v>
      </c>
      <c r="J198" s="126">
        <v>-489.78</v>
      </c>
      <c r="K198" s="126">
        <v>738596.321678682</v>
      </c>
      <c r="L198" s="37">
        <v>413689.23469098029</v>
      </c>
      <c r="M198" s="37">
        <v>3945.45</v>
      </c>
      <c r="N198" s="37">
        <v>4408.0200000000004</v>
      </c>
      <c r="O198" s="37">
        <v>4925.01</v>
      </c>
      <c r="P198" s="261">
        <f>SUM(LisäyksetVähennykset[[#This Row],[Kuntien yhdistymisavustus (-1,00 €/as)]:[Kriisikuntien harkinnanvarainen yhdistymisavustus vuoden 2022 palautus (1,81€/as)]])</f>
        <v>992722.26136966224</v>
      </c>
      <c r="Q198" s="117"/>
    </row>
    <row r="199" spans="1:17" s="50" customFormat="1">
      <c r="A199" s="249">
        <v>620</v>
      </c>
      <c r="B199" s="253" t="s">
        <v>208</v>
      </c>
      <c r="C199" s="339">
        <v>-2446</v>
      </c>
      <c r="D199" s="126">
        <v>-4427.26</v>
      </c>
      <c r="E199" s="126">
        <v>-2446</v>
      </c>
      <c r="F199" s="126">
        <v>-4427.26</v>
      </c>
      <c r="G199" s="126">
        <v>-48.92</v>
      </c>
      <c r="H199" s="126">
        <v>-59853.619999999995</v>
      </c>
      <c r="I199" s="126">
        <v>-61895.125</v>
      </c>
      <c r="J199" s="126">
        <v>-440.28</v>
      </c>
      <c r="K199" s="126">
        <v>425094.39130486135</v>
      </c>
      <c r="L199" s="37">
        <v>477446.47942081996</v>
      </c>
      <c r="M199" s="37">
        <v>3546.7</v>
      </c>
      <c r="N199" s="37">
        <v>3962.5200000000004</v>
      </c>
      <c r="O199" s="37">
        <v>4427.26</v>
      </c>
      <c r="P199" s="261">
        <f>SUM(LisäyksetVähennykset[[#This Row],[Kuntien yhdistymisavustus (-1,00 €/as)]:[Kriisikuntien harkinnanvarainen yhdistymisavustus vuoden 2022 palautus (1,81€/as)]])</f>
        <v>778492.8857256812</v>
      </c>
      <c r="Q199" s="117"/>
    </row>
    <row r="200" spans="1:17" s="50" customFormat="1">
      <c r="A200" s="249">
        <v>623</v>
      </c>
      <c r="B200" s="249" t="s">
        <v>209</v>
      </c>
      <c r="C200" s="339">
        <v>-2117</v>
      </c>
      <c r="D200" s="126">
        <v>-3831.77</v>
      </c>
      <c r="E200" s="126">
        <v>-2117</v>
      </c>
      <c r="F200" s="126">
        <v>-3831.77</v>
      </c>
      <c r="G200" s="126">
        <v>-42.34</v>
      </c>
      <c r="H200" s="126">
        <v>-51802.99</v>
      </c>
      <c r="I200" s="126">
        <v>-47921.055</v>
      </c>
      <c r="J200" s="126">
        <v>-381.06</v>
      </c>
      <c r="K200" s="126">
        <v>488578.59961381136</v>
      </c>
      <c r="L200" s="37">
        <v>130320.03979379506</v>
      </c>
      <c r="M200" s="37">
        <v>3069.65</v>
      </c>
      <c r="N200" s="37">
        <v>3429.5400000000004</v>
      </c>
      <c r="O200" s="37">
        <v>3831.77</v>
      </c>
      <c r="P200" s="261">
        <f>SUM(LisäyksetVähennykset[[#This Row],[Kuntien yhdistymisavustus (-1,00 €/as)]:[Kriisikuntien harkinnanvarainen yhdistymisavustus vuoden 2022 palautus (1,81€/as)]])</f>
        <v>517184.61440760648</v>
      </c>
      <c r="Q200" s="117"/>
    </row>
    <row r="201" spans="1:17" s="50" customFormat="1">
      <c r="A201" s="249">
        <v>624</v>
      </c>
      <c r="B201" s="249" t="s">
        <v>210</v>
      </c>
      <c r="C201" s="339">
        <v>-5119</v>
      </c>
      <c r="D201" s="126">
        <v>-9265.39</v>
      </c>
      <c r="E201" s="126">
        <v>-5119</v>
      </c>
      <c r="F201" s="126">
        <v>-9265.39</v>
      </c>
      <c r="G201" s="126">
        <v>-102.38</v>
      </c>
      <c r="H201" s="126">
        <v>-125261.93</v>
      </c>
      <c r="I201" s="126">
        <v>-126051.6375</v>
      </c>
      <c r="J201" s="126">
        <v>-921.42</v>
      </c>
      <c r="K201" s="126">
        <v>1230772.7042678252</v>
      </c>
      <c r="L201" s="37">
        <v>1242135.8190745302</v>
      </c>
      <c r="M201" s="37">
        <v>7422.55</v>
      </c>
      <c r="N201" s="37">
        <v>8292.7800000000007</v>
      </c>
      <c r="O201" s="37">
        <v>9265.39</v>
      </c>
      <c r="P201" s="261">
        <f>SUM(LisäyksetVähennykset[[#This Row],[Kuntien yhdistymisavustus (-1,00 €/as)]:[Kriisikuntien harkinnanvarainen yhdistymisavustus vuoden 2022 palautus (1,81€/as)]])</f>
        <v>2216783.0958423549</v>
      </c>
      <c r="Q201" s="117"/>
    </row>
    <row r="202" spans="1:17" s="50" customFormat="1">
      <c r="A202" s="249">
        <v>625</v>
      </c>
      <c r="B202" s="249" t="s">
        <v>211</v>
      </c>
      <c r="C202" s="339">
        <v>-3048</v>
      </c>
      <c r="D202" s="126">
        <v>-5516.88</v>
      </c>
      <c r="E202" s="126">
        <v>-3048</v>
      </c>
      <c r="F202" s="126">
        <v>-5516.88</v>
      </c>
      <c r="G202" s="126">
        <v>-60.96</v>
      </c>
      <c r="H202" s="126">
        <v>-74584.56</v>
      </c>
      <c r="I202" s="126">
        <v>-48498.754999999997</v>
      </c>
      <c r="J202" s="126">
        <v>-548.64</v>
      </c>
      <c r="K202" s="126">
        <v>926376.7372162512</v>
      </c>
      <c r="L202" s="37">
        <v>624383.3613538905</v>
      </c>
      <c r="M202" s="37">
        <v>4419.5999999999995</v>
      </c>
      <c r="N202" s="37">
        <v>4937.76</v>
      </c>
      <c r="O202" s="37">
        <v>5516.88</v>
      </c>
      <c r="P202" s="261">
        <f>SUM(LisäyksetVähennykset[[#This Row],[Kuntien yhdistymisavustus (-1,00 €/as)]:[Kriisikuntien harkinnanvarainen yhdistymisavustus vuoden 2022 palautus (1,81€/as)]])</f>
        <v>1424811.6635701417</v>
      </c>
      <c r="Q202" s="117"/>
    </row>
    <row r="203" spans="1:17" s="50" customFormat="1">
      <c r="A203" s="249">
        <v>626</v>
      </c>
      <c r="B203" s="249" t="s">
        <v>212</v>
      </c>
      <c r="C203" s="339">
        <v>-4964</v>
      </c>
      <c r="D203" s="126">
        <v>-8984.84</v>
      </c>
      <c r="E203" s="126">
        <v>-4964</v>
      </c>
      <c r="F203" s="126">
        <v>-8984.84</v>
      </c>
      <c r="G203" s="126">
        <v>-99.28</v>
      </c>
      <c r="H203" s="126">
        <v>-121469.07999999999</v>
      </c>
      <c r="I203" s="126">
        <v>-168769.17499999999</v>
      </c>
      <c r="J203" s="126">
        <v>-893.52</v>
      </c>
      <c r="K203" s="126">
        <v>-290975.44823777484</v>
      </c>
      <c r="L203" s="37">
        <v>-340119.33275351027</v>
      </c>
      <c r="M203" s="37">
        <v>7197.8</v>
      </c>
      <c r="N203" s="37">
        <v>8041.68</v>
      </c>
      <c r="O203" s="37">
        <v>8984.84</v>
      </c>
      <c r="P203" s="261">
        <f>SUM(LisäyksetVähennykset[[#This Row],[Kuntien yhdistymisavustus (-1,00 €/as)]:[Kriisikuntien harkinnanvarainen yhdistymisavustus vuoden 2022 palautus (1,81€/as)]])</f>
        <v>-925999.19599128491</v>
      </c>
      <c r="Q203" s="117"/>
    </row>
    <row r="204" spans="1:17" s="50" customFormat="1">
      <c r="A204" s="249">
        <v>630</v>
      </c>
      <c r="B204" s="249" t="s">
        <v>213</v>
      </c>
      <c r="C204" s="339">
        <v>-1631</v>
      </c>
      <c r="D204" s="126">
        <v>-2952.11</v>
      </c>
      <c r="E204" s="126">
        <v>-1631</v>
      </c>
      <c r="F204" s="126">
        <v>-2952.11</v>
      </c>
      <c r="G204" s="126">
        <v>-32.619999999999997</v>
      </c>
      <c r="H204" s="126">
        <v>-39910.57</v>
      </c>
      <c r="I204" s="126">
        <v>-18651.04</v>
      </c>
      <c r="J204" s="126">
        <v>-293.58</v>
      </c>
      <c r="K204" s="126">
        <v>-353312.35339960601</v>
      </c>
      <c r="L204" s="37">
        <v>-467785.08220569883</v>
      </c>
      <c r="M204" s="37">
        <v>2364.9499999999998</v>
      </c>
      <c r="N204" s="37">
        <v>2642.2200000000003</v>
      </c>
      <c r="O204" s="37">
        <v>2952.11</v>
      </c>
      <c r="P204" s="261">
        <f>SUM(LisäyksetVähennykset[[#This Row],[Kuntien yhdistymisavustus (-1,00 €/as)]:[Kriisikuntien harkinnanvarainen yhdistymisavustus vuoden 2022 palautus (1,81€/as)]])</f>
        <v>-881192.1856053049</v>
      </c>
      <c r="Q204" s="117"/>
    </row>
    <row r="205" spans="1:17" s="50" customFormat="1">
      <c r="A205" s="249">
        <v>631</v>
      </c>
      <c r="B205" s="249" t="s">
        <v>214</v>
      </c>
      <c r="C205" s="339">
        <v>-1985</v>
      </c>
      <c r="D205" s="126">
        <v>-3592.85</v>
      </c>
      <c r="E205" s="126">
        <v>-1985</v>
      </c>
      <c r="F205" s="126">
        <v>-3592.85</v>
      </c>
      <c r="G205" s="126">
        <v>-39.700000000000003</v>
      </c>
      <c r="H205" s="126">
        <v>-48572.95</v>
      </c>
      <c r="I205" s="126">
        <v>-20031.805</v>
      </c>
      <c r="J205" s="126">
        <v>-357.3</v>
      </c>
      <c r="K205" s="126">
        <v>562070.08676746942</v>
      </c>
      <c r="L205" s="37">
        <v>552852.39864837914</v>
      </c>
      <c r="M205" s="37">
        <v>2878.25</v>
      </c>
      <c r="N205" s="37">
        <v>3215.7000000000003</v>
      </c>
      <c r="O205" s="37">
        <v>3592.85</v>
      </c>
      <c r="P205" s="261">
        <f>SUM(LisäyksetVähennykset[[#This Row],[Kuntien yhdistymisavustus (-1,00 €/as)]:[Kriisikuntien harkinnanvarainen yhdistymisavustus vuoden 2022 palautus (1,81€/as)]])</f>
        <v>1044451.8304158485</v>
      </c>
      <c r="Q205" s="117"/>
    </row>
    <row r="206" spans="1:17" s="50" customFormat="1">
      <c r="A206" s="249">
        <v>635</v>
      </c>
      <c r="B206" s="249" t="s">
        <v>215</v>
      </c>
      <c r="C206" s="339">
        <v>-6439</v>
      </c>
      <c r="D206" s="126">
        <v>-11654.59</v>
      </c>
      <c r="E206" s="126">
        <v>-6439</v>
      </c>
      <c r="F206" s="126">
        <v>-11654.59</v>
      </c>
      <c r="G206" s="126">
        <v>-128.78</v>
      </c>
      <c r="H206" s="126">
        <v>-157562.32999999999</v>
      </c>
      <c r="I206" s="126">
        <v>-173691.27</v>
      </c>
      <c r="J206" s="126">
        <v>-1159.02</v>
      </c>
      <c r="K206" s="126">
        <v>-40000.643998499349</v>
      </c>
      <c r="L206" s="37">
        <v>-88598.224881671558</v>
      </c>
      <c r="M206" s="37">
        <v>9336.5499999999993</v>
      </c>
      <c r="N206" s="37">
        <v>10431.18</v>
      </c>
      <c r="O206" s="37">
        <v>11654.59</v>
      </c>
      <c r="P206" s="261">
        <f>SUM(LisäyksetVähennykset[[#This Row],[Kuntien yhdistymisavustus (-1,00 €/as)]:[Kriisikuntien harkinnanvarainen yhdistymisavustus vuoden 2022 palautus (1,81€/as)]])</f>
        <v>-465905.12888017087</v>
      </c>
      <c r="Q206" s="117"/>
    </row>
    <row r="207" spans="1:17" s="50" customFormat="1">
      <c r="A207" s="249">
        <v>636</v>
      </c>
      <c r="B207" s="249" t="s">
        <v>216</v>
      </c>
      <c r="C207" s="339">
        <v>-8222</v>
      </c>
      <c r="D207" s="126">
        <v>-14881.82</v>
      </c>
      <c r="E207" s="126">
        <v>-8222</v>
      </c>
      <c r="F207" s="126">
        <v>-14881.82</v>
      </c>
      <c r="G207" s="126">
        <v>-164.44</v>
      </c>
      <c r="H207" s="126">
        <v>-201192.34</v>
      </c>
      <c r="I207" s="126">
        <v>-233235.85</v>
      </c>
      <c r="J207" s="126">
        <v>-1479.96</v>
      </c>
      <c r="K207" s="126">
        <v>547609.04309370148</v>
      </c>
      <c r="L207" s="37">
        <v>227655.28563894515</v>
      </c>
      <c r="M207" s="37">
        <v>11921.9</v>
      </c>
      <c r="N207" s="37">
        <v>13319.640000000001</v>
      </c>
      <c r="O207" s="37">
        <v>14881.82</v>
      </c>
      <c r="P207" s="261">
        <f>SUM(LisäyksetVähennykset[[#This Row],[Kuntien yhdistymisavustus (-1,00 €/as)]:[Kriisikuntien harkinnanvarainen yhdistymisavustus vuoden 2022 palautus (1,81€/as)]])</f>
        <v>333107.4587326466</v>
      </c>
      <c r="Q207" s="117"/>
    </row>
    <row r="208" spans="1:17" s="50" customFormat="1">
      <c r="A208" s="249">
        <v>638</v>
      </c>
      <c r="B208" s="249" t="s">
        <v>217</v>
      </c>
      <c r="C208" s="339">
        <v>-51149</v>
      </c>
      <c r="D208" s="126">
        <v>-92579.69</v>
      </c>
      <c r="E208" s="126">
        <v>-51149</v>
      </c>
      <c r="F208" s="126">
        <v>-92579.69</v>
      </c>
      <c r="G208" s="126">
        <v>-1022.98</v>
      </c>
      <c r="H208" s="126">
        <v>-1251616.03</v>
      </c>
      <c r="I208" s="126">
        <v>-2466657.5688999998</v>
      </c>
      <c r="J208" s="126">
        <v>-9206.82</v>
      </c>
      <c r="K208" s="126">
        <v>13635707.035093911</v>
      </c>
      <c r="L208" s="37">
        <v>5791297.8341033831</v>
      </c>
      <c r="M208" s="37">
        <v>74166.05</v>
      </c>
      <c r="N208" s="37">
        <v>82861.38</v>
      </c>
      <c r="O208" s="37">
        <v>92579.69</v>
      </c>
      <c r="P208" s="261">
        <f>SUM(LisäyksetVähennykset[[#This Row],[Kuntien yhdistymisavustus (-1,00 €/as)]:[Kriisikuntien harkinnanvarainen yhdistymisavustus vuoden 2022 palautus (1,81€/as)]])</f>
        <v>15660651.210297296</v>
      </c>
      <c r="Q208" s="117"/>
    </row>
    <row r="209" spans="1:17" s="50" customFormat="1">
      <c r="A209" s="249">
        <v>678</v>
      </c>
      <c r="B209" s="249" t="s">
        <v>218</v>
      </c>
      <c r="C209" s="339">
        <v>-24260</v>
      </c>
      <c r="D209" s="126">
        <v>-43910.6</v>
      </c>
      <c r="E209" s="126">
        <v>-24260</v>
      </c>
      <c r="F209" s="126">
        <v>-43910.6</v>
      </c>
      <c r="G209" s="126">
        <v>-485.2</v>
      </c>
      <c r="H209" s="126">
        <v>-593642.19999999995</v>
      </c>
      <c r="I209" s="126">
        <v>-958351.31</v>
      </c>
      <c r="J209" s="126">
        <v>-4366.8</v>
      </c>
      <c r="K209" s="126">
        <v>2016187.6418590839</v>
      </c>
      <c r="L209" s="37">
        <v>1338054.1044095384</v>
      </c>
      <c r="M209" s="37">
        <v>35177</v>
      </c>
      <c r="N209" s="37">
        <v>39301.200000000004</v>
      </c>
      <c r="O209" s="37">
        <v>43910.6</v>
      </c>
      <c r="P209" s="261">
        <f>SUM(LisäyksetVähennykset[[#This Row],[Kuntien yhdistymisavustus (-1,00 €/as)]:[Kriisikuntien harkinnanvarainen yhdistymisavustus vuoden 2022 palautus (1,81€/as)]])</f>
        <v>1779443.8362686222</v>
      </c>
      <c r="Q209" s="117"/>
    </row>
    <row r="210" spans="1:17" s="50" customFormat="1">
      <c r="A210" s="249">
        <v>680</v>
      </c>
      <c r="B210" s="249" t="s">
        <v>219</v>
      </c>
      <c r="C210" s="339">
        <v>-24810</v>
      </c>
      <c r="D210" s="126">
        <v>-44906.1</v>
      </c>
      <c r="E210" s="126">
        <v>-24810</v>
      </c>
      <c r="F210" s="126">
        <v>-44906.1</v>
      </c>
      <c r="G210" s="126">
        <v>-496.2</v>
      </c>
      <c r="H210" s="126">
        <v>-607100.69999999995</v>
      </c>
      <c r="I210" s="126">
        <v>-1415472.2115</v>
      </c>
      <c r="J210" s="126">
        <v>-4465.8</v>
      </c>
      <c r="K210" s="126">
        <v>123682.93708904352</v>
      </c>
      <c r="L210" s="37">
        <v>750431.68923208234</v>
      </c>
      <c r="M210" s="37">
        <v>35974.5</v>
      </c>
      <c r="N210" s="37">
        <v>40192.200000000004</v>
      </c>
      <c r="O210" s="37">
        <v>44906.1</v>
      </c>
      <c r="P210" s="261">
        <f>SUM(LisäyksetVähennykset[[#This Row],[Kuntien yhdistymisavustus (-1,00 €/as)]:[Kriisikuntien harkinnanvarainen yhdistymisavustus vuoden 2022 palautus (1,81€/as)]])</f>
        <v>-1171779.6851788738</v>
      </c>
      <c r="Q210" s="117"/>
    </row>
    <row r="211" spans="1:17" s="50" customFormat="1">
      <c r="A211" s="249">
        <v>681</v>
      </c>
      <c r="B211" s="249" t="s">
        <v>220</v>
      </c>
      <c r="C211" s="339">
        <v>-3330</v>
      </c>
      <c r="D211" s="126">
        <v>-6027.3</v>
      </c>
      <c r="E211" s="126">
        <v>-3330</v>
      </c>
      <c r="F211" s="126">
        <v>-6027.3</v>
      </c>
      <c r="G211" s="126">
        <v>-66.599999999999994</v>
      </c>
      <c r="H211" s="126">
        <v>-81485.099999999991</v>
      </c>
      <c r="I211" s="126">
        <v>-115477.69500000001</v>
      </c>
      <c r="J211" s="126">
        <v>-599.4</v>
      </c>
      <c r="K211" s="126">
        <v>371221.84530391701</v>
      </c>
      <c r="L211" s="37">
        <v>373672.73274623655</v>
      </c>
      <c r="M211" s="37">
        <v>4828.5</v>
      </c>
      <c r="N211" s="37">
        <v>5394.6</v>
      </c>
      <c r="O211" s="37">
        <v>6027.3</v>
      </c>
      <c r="P211" s="261">
        <f>SUM(LisäyksetVähennykset[[#This Row],[Kuntien yhdistymisavustus (-1,00 €/as)]:[Kriisikuntien harkinnanvarainen yhdistymisavustus vuoden 2022 palautus (1,81€/as)]])</f>
        <v>544801.58305015357</v>
      </c>
      <c r="Q211" s="117"/>
    </row>
    <row r="212" spans="1:17" s="50" customFormat="1">
      <c r="A212" s="249">
        <v>683</v>
      </c>
      <c r="B212" s="249" t="s">
        <v>221</v>
      </c>
      <c r="C212" s="339">
        <v>-3670</v>
      </c>
      <c r="D212" s="126">
        <v>-6642.7</v>
      </c>
      <c r="E212" s="126">
        <v>-3670</v>
      </c>
      <c r="F212" s="126">
        <v>-6642.7</v>
      </c>
      <c r="G212" s="126">
        <v>-73.400000000000006</v>
      </c>
      <c r="H212" s="126">
        <v>-89804.9</v>
      </c>
      <c r="I212" s="126">
        <v>-118882.43</v>
      </c>
      <c r="J212" s="126">
        <v>-660.6</v>
      </c>
      <c r="K212" s="126">
        <v>-388451.5013686202</v>
      </c>
      <c r="L212" s="37">
        <v>39568.52792225578</v>
      </c>
      <c r="M212" s="37">
        <v>5321.5</v>
      </c>
      <c r="N212" s="37">
        <v>5945.4000000000005</v>
      </c>
      <c r="O212" s="37">
        <v>6642.7</v>
      </c>
      <c r="P212" s="261">
        <f>SUM(LisäyksetVähennykset[[#This Row],[Kuntien yhdistymisavustus (-1,00 €/as)]:[Kriisikuntien harkinnanvarainen yhdistymisavustus vuoden 2022 palautus (1,81€/as)]])</f>
        <v>-561020.1034463644</v>
      </c>
      <c r="Q212" s="117"/>
    </row>
    <row r="213" spans="1:17" s="50" customFormat="1">
      <c r="A213" s="249">
        <v>684</v>
      </c>
      <c r="B213" s="249" t="s">
        <v>222</v>
      </c>
      <c r="C213" s="339">
        <v>-38959</v>
      </c>
      <c r="D213" s="126">
        <v>-70515.790000000008</v>
      </c>
      <c r="E213" s="126">
        <v>-38959</v>
      </c>
      <c r="F213" s="126">
        <v>-70515.790000000008</v>
      </c>
      <c r="G213" s="126">
        <v>-779.18000000000006</v>
      </c>
      <c r="H213" s="126">
        <v>-953326.73</v>
      </c>
      <c r="I213" s="126">
        <v>-1429499.38625</v>
      </c>
      <c r="J213" s="126">
        <v>-7012.62</v>
      </c>
      <c r="K213" s="126">
        <v>4224861.5882231388</v>
      </c>
      <c r="L213" s="37">
        <v>4584242.9445898756</v>
      </c>
      <c r="M213" s="37">
        <v>56490.549999999996</v>
      </c>
      <c r="N213" s="37">
        <v>63113.58</v>
      </c>
      <c r="O213" s="37">
        <v>70515.790000000008</v>
      </c>
      <c r="P213" s="261">
        <f>SUM(LisäyksetVähennykset[[#This Row],[Kuntien yhdistymisavustus (-1,00 €/as)]:[Kriisikuntien harkinnanvarainen yhdistymisavustus vuoden 2022 palautus (1,81€/as)]])</f>
        <v>6389656.9565630145</v>
      </c>
      <c r="Q213" s="117"/>
    </row>
    <row r="214" spans="1:17" s="50" customFormat="1">
      <c r="A214" s="249">
        <v>686</v>
      </c>
      <c r="B214" s="249" t="s">
        <v>223</v>
      </c>
      <c r="C214" s="339">
        <v>-3033</v>
      </c>
      <c r="D214" s="126">
        <v>-5489.7300000000005</v>
      </c>
      <c r="E214" s="126">
        <v>-3033</v>
      </c>
      <c r="F214" s="126">
        <v>-5489.7300000000005</v>
      </c>
      <c r="G214" s="126">
        <v>-60.660000000000004</v>
      </c>
      <c r="H214" s="126">
        <v>-74217.509999999995</v>
      </c>
      <c r="I214" s="126">
        <v>-128269.625</v>
      </c>
      <c r="J214" s="126">
        <v>-545.93999999999994</v>
      </c>
      <c r="K214" s="126">
        <v>-437443.22531851195</v>
      </c>
      <c r="L214" s="37">
        <v>-426852.19623817643</v>
      </c>
      <c r="M214" s="37">
        <v>4397.8499999999995</v>
      </c>
      <c r="N214" s="37">
        <v>4913.46</v>
      </c>
      <c r="O214" s="37">
        <v>5489.7300000000005</v>
      </c>
      <c r="P214" s="261">
        <f>SUM(LisäyksetVähennykset[[#This Row],[Kuntien yhdistymisavustus (-1,00 €/as)]:[Kriisikuntien harkinnanvarainen yhdistymisavustus vuoden 2022 palautus (1,81€/as)]])</f>
        <v>-1069633.5765566884</v>
      </c>
      <c r="Q214" s="117"/>
    </row>
    <row r="215" spans="1:17" s="50" customFormat="1">
      <c r="A215" s="249">
        <v>687</v>
      </c>
      <c r="B215" s="249" t="s">
        <v>224</v>
      </c>
      <c r="C215" s="339">
        <v>-1513</v>
      </c>
      <c r="D215" s="126">
        <v>-2738.53</v>
      </c>
      <c r="E215" s="126">
        <v>-1513</v>
      </c>
      <c r="F215" s="126">
        <v>-2738.53</v>
      </c>
      <c r="G215" s="126">
        <v>-30.26</v>
      </c>
      <c r="H215" s="126">
        <v>-37023.11</v>
      </c>
      <c r="I215" s="126">
        <v>-61010.39</v>
      </c>
      <c r="J215" s="126">
        <v>-272.33999999999997</v>
      </c>
      <c r="K215" s="126">
        <v>-184051.24712608245</v>
      </c>
      <c r="L215" s="37">
        <v>-280279.81793716457</v>
      </c>
      <c r="M215" s="37">
        <v>2193.85</v>
      </c>
      <c r="N215" s="37">
        <v>2451.06</v>
      </c>
      <c r="O215" s="37">
        <v>2738.53</v>
      </c>
      <c r="P215" s="261">
        <f>SUM(LisäyksetVähennykset[[#This Row],[Kuntien yhdistymisavustus (-1,00 €/as)]:[Kriisikuntien harkinnanvarainen yhdistymisavustus vuoden 2022 palautus (1,81€/as)]])</f>
        <v>-563786.78506324696</v>
      </c>
      <c r="Q215" s="117"/>
    </row>
    <row r="216" spans="1:17" s="50" customFormat="1">
      <c r="A216" s="249">
        <v>689</v>
      </c>
      <c r="B216" s="249" t="s">
        <v>225</v>
      </c>
      <c r="C216" s="339">
        <v>-3092</v>
      </c>
      <c r="D216" s="126">
        <v>-5596.52</v>
      </c>
      <c r="E216" s="126">
        <v>-3092</v>
      </c>
      <c r="F216" s="126">
        <v>-5596.52</v>
      </c>
      <c r="G216" s="126">
        <v>-61.84</v>
      </c>
      <c r="H216" s="126">
        <v>-75661.239999999991</v>
      </c>
      <c r="I216" s="126">
        <v>-103531.18</v>
      </c>
      <c r="J216" s="126">
        <v>-556.55999999999995</v>
      </c>
      <c r="K216" s="126">
        <v>1478680.7573115446</v>
      </c>
      <c r="L216" s="37">
        <v>1022459.7179055756</v>
      </c>
      <c r="M216" s="37">
        <v>4483.3999999999996</v>
      </c>
      <c r="N216" s="37">
        <v>5009.04</v>
      </c>
      <c r="O216" s="37">
        <v>5596.52</v>
      </c>
      <c r="P216" s="261">
        <f>SUM(LisäyksetVähennykset[[#This Row],[Kuntien yhdistymisavustus (-1,00 €/as)]:[Kriisikuntien harkinnanvarainen yhdistymisavustus vuoden 2022 palautus (1,81€/as)]])</f>
        <v>2319041.5752171203</v>
      </c>
      <c r="Q216" s="117"/>
    </row>
    <row r="217" spans="1:17" s="50" customFormat="1">
      <c r="A217" s="249">
        <v>691</v>
      </c>
      <c r="B217" s="249" t="s">
        <v>226</v>
      </c>
      <c r="C217" s="339">
        <v>-2690</v>
      </c>
      <c r="D217" s="126">
        <v>-4868.9000000000005</v>
      </c>
      <c r="E217" s="126">
        <v>-2690</v>
      </c>
      <c r="F217" s="126">
        <v>-4868.9000000000005</v>
      </c>
      <c r="G217" s="126">
        <v>-53.800000000000004</v>
      </c>
      <c r="H217" s="126">
        <v>-65824.3</v>
      </c>
      <c r="I217" s="126">
        <v>-51207.955000000002</v>
      </c>
      <c r="J217" s="126">
        <v>-484.2</v>
      </c>
      <c r="K217" s="126">
        <v>538032.02669340617</v>
      </c>
      <c r="L217" s="37">
        <v>55127.68437012424</v>
      </c>
      <c r="M217" s="37">
        <v>3900.5</v>
      </c>
      <c r="N217" s="37">
        <v>4357.8</v>
      </c>
      <c r="O217" s="37">
        <v>4868.9000000000005</v>
      </c>
      <c r="P217" s="261">
        <f>SUM(LisäyksetVähennykset[[#This Row],[Kuntien yhdistymisavustus (-1,00 €/as)]:[Kriisikuntien harkinnanvarainen yhdistymisavustus vuoden 2022 palautus (1,81€/as)]])</f>
        <v>473598.85606353037</v>
      </c>
      <c r="Q217" s="117"/>
    </row>
    <row r="218" spans="1:17" s="50" customFormat="1">
      <c r="A218" s="249">
        <v>694</v>
      </c>
      <c r="B218" s="249" t="s">
        <v>227</v>
      </c>
      <c r="C218" s="339">
        <v>-28521</v>
      </c>
      <c r="D218" s="126">
        <v>-51623.01</v>
      </c>
      <c r="E218" s="126">
        <v>-28521</v>
      </c>
      <c r="F218" s="126">
        <v>-51623.01</v>
      </c>
      <c r="G218" s="126">
        <v>-570.41999999999996</v>
      </c>
      <c r="H218" s="126">
        <v>-697908.87</v>
      </c>
      <c r="I218" s="126">
        <v>-2150828.9700000002</v>
      </c>
      <c r="J218" s="126">
        <v>-5133.78</v>
      </c>
      <c r="K218" s="126">
        <v>182336.14887084407</v>
      </c>
      <c r="L218" s="37">
        <v>1703642.2988672403</v>
      </c>
      <c r="M218" s="37">
        <v>41355.449999999997</v>
      </c>
      <c r="N218" s="37">
        <v>46204.020000000004</v>
      </c>
      <c r="O218" s="37">
        <v>51623.01</v>
      </c>
      <c r="P218" s="261">
        <f>SUM(LisäyksetVähennykset[[#This Row],[Kuntien yhdistymisavustus (-1,00 €/as)]:[Kriisikuntien harkinnanvarainen yhdistymisavustus vuoden 2022 palautus (1,81€/as)]])</f>
        <v>-989569.13226191583</v>
      </c>
      <c r="Q218" s="117"/>
    </row>
    <row r="219" spans="1:17" s="50" customFormat="1">
      <c r="A219" s="249">
        <v>697</v>
      </c>
      <c r="B219" s="249" t="s">
        <v>228</v>
      </c>
      <c r="C219" s="339">
        <v>-1210</v>
      </c>
      <c r="D219" s="126">
        <v>-2190.1</v>
      </c>
      <c r="E219" s="126">
        <v>-1210</v>
      </c>
      <c r="F219" s="126">
        <v>-2190.1</v>
      </c>
      <c r="G219" s="126">
        <v>-24.2</v>
      </c>
      <c r="H219" s="126">
        <v>-29608.699999999997</v>
      </c>
      <c r="I219" s="126">
        <v>-21493.294999999998</v>
      </c>
      <c r="J219" s="126">
        <v>-217.79999999999998</v>
      </c>
      <c r="K219" s="126">
        <v>-130762.00988030998</v>
      </c>
      <c r="L219" s="37">
        <v>-75527.227030838651</v>
      </c>
      <c r="M219" s="37">
        <v>1754.5</v>
      </c>
      <c r="N219" s="37">
        <v>1960.2</v>
      </c>
      <c r="O219" s="37">
        <v>2190.1</v>
      </c>
      <c r="P219" s="261">
        <f>SUM(LisäyksetVähennykset[[#This Row],[Kuntien yhdistymisavustus (-1,00 €/as)]:[Kriisikuntien harkinnanvarainen yhdistymisavustus vuoden 2022 palautus (1,81€/as)]])</f>
        <v>-258528.63191114864</v>
      </c>
      <c r="Q219" s="117"/>
    </row>
    <row r="220" spans="1:17" s="50" customFormat="1">
      <c r="A220" s="249">
        <v>698</v>
      </c>
      <c r="B220" s="249" t="s">
        <v>229</v>
      </c>
      <c r="C220" s="339">
        <v>-64180</v>
      </c>
      <c r="D220" s="126">
        <v>-116165.8</v>
      </c>
      <c r="E220" s="126">
        <v>-64180</v>
      </c>
      <c r="F220" s="126">
        <v>-116165.8</v>
      </c>
      <c r="G220" s="126">
        <v>-1283.6000000000001</v>
      </c>
      <c r="H220" s="126">
        <v>-1570484.5999999999</v>
      </c>
      <c r="I220" s="126">
        <v>-2921629.0764000001</v>
      </c>
      <c r="J220" s="126">
        <v>-11552.4</v>
      </c>
      <c r="K220" s="126">
        <v>-18309719.873889558</v>
      </c>
      <c r="L220" s="37">
        <v>-11865842.428295489</v>
      </c>
      <c r="M220" s="37">
        <v>93061</v>
      </c>
      <c r="N220" s="37">
        <v>103971.6</v>
      </c>
      <c r="O220" s="37">
        <v>116165.8</v>
      </c>
      <c r="P220" s="261">
        <f>SUM(LisäyksetVähennykset[[#This Row],[Kuntien yhdistymisavustus (-1,00 €/as)]:[Kriisikuntien harkinnanvarainen yhdistymisavustus vuoden 2022 palautus (1,81€/as)]])</f>
        <v>-34728005.178585045</v>
      </c>
      <c r="Q220" s="117"/>
    </row>
    <row r="221" spans="1:17" s="50" customFormat="1">
      <c r="A221" s="249">
        <v>700</v>
      </c>
      <c r="B221" s="249" t="s">
        <v>230</v>
      </c>
      <c r="C221" s="339">
        <v>-4913</v>
      </c>
      <c r="D221" s="126">
        <v>-8892.5300000000007</v>
      </c>
      <c r="E221" s="126">
        <v>-4913</v>
      </c>
      <c r="F221" s="126">
        <v>-8892.5300000000007</v>
      </c>
      <c r="G221" s="126">
        <v>-98.26</v>
      </c>
      <c r="H221" s="126">
        <v>-120221.11</v>
      </c>
      <c r="I221" s="126">
        <v>-120574.74</v>
      </c>
      <c r="J221" s="126">
        <v>-884.33999999999992</v>
      </c>
      <c r="K221" s="126">
        <v>242837.30904163822</v>
      </c>
      <c r="L221" s="37">
        <v>508720.88065454521</v>
      </c>
      <c r="M221" s="37">
        <v>7123.8499999999995</v>
      </c>
      <c r="N221" s="37">
        <v>7959.06</v>
      </c>
      <c r="O221" s="37">
        <v>8892.5300000000007</v>
      </c>
      <c r="P221" s="261">
        <f>SUM(LisäyksetVähennykset[[#This Row],[Kuntien yhdistymisavustus (-1,00 €/as)]:[Kriisikuntien harkinnanvarainen yhdistymisavustus vuoden 2022 palautus (1,81€/as)]])</f>
        <v>506144.11969618342</v>
      </c>
      <c r="Q221" s="117"/>
    </row>
    <row r="222" spans="1:17" s="50" customFormat="1">
      <c r="A222" s="249">
        <v>702</v>
      </c>
      <c r="B222" s="249" t="s">
        <v>231</v>
      </c>
      <c r="C222" s="339">
        <v>-4155</v>
      </c>
      <c r="D222" s="126">
        <v>-7520.55</v>
      </c>
      <c r="E222" s="126">
        <v>-4155</v>
      </c>
      <c r="F222" s="126">
        <v>-7520.55</v>
      </c>
      <c r="G222" s="126">
        <v>-83.100000000000009</v>
      </c>
      <c r="H222" s="126">
        <v>-101672.84999999999</v>
      </c>
      <c r="I222" s="126">
        <v>-87463.48</v>
      </c>
      <c r="J222" s="126">
        <v>-747.9</v>
      </c>
      <c r="K222" s="126">
        <v>595501.04167854588</v>
      </c>
      <c r="L222" s="37">
        <v>219068.59101016991</v>
      </c>
      <c r="M222" s="37">
        <v>6024.75</v>
      </c>
      <c r="N222" s="37">
        <v>6731.1</v>
      </c>
      <c r="O222" s="37">
        <v>7520.55</v>
      </c>
      <c r="P222" s="261">
        <f>SUM(LisäyksetVähennykset[[#This Row],[Kuntien yhdistymisavustus (-1,00 €/as)]:[Kriisikuntien harkinnanvarainen yhdistymisavustus vuoden 2022 palautus (1,81€/as)]])</f>
        <v>621527.60268871591</v>
      </c>
      <c r="Q222" s="117"/>
    </row>
    <row r="223" spans="1:17" s="50" customFormat="1">
      <c r="A223" s="249">
        <v>704</v>
      </c>
      <c r="B223" s="249" t="s">
        <v>232</v>
      </c>
      <c r="C223" s="339">
        <v>-6379</v>
      </c>
      <c r="D223" s="126">
        <v>-11545.99</v>
      </c>
      <c r="E223" s="126">
        <v>-6379</v>
      </c>
      <c r="F223" s="126">
        <v>-11545.99</v>
      </c>
      <c r="G223" s="126">
        <v>-127.58</v>
      </c>
      <c r="H223" s="126">
        <v>-156094.13</v>
      </c>
      <c r="I223" s="126">
        <v>-54104.99</v>
      </c>
      <c r="J223" s="126">
        <v>-1148.22</v>
      </c>
      <c r="K223" s="126">
        <v>454971.36601067602</v>
      </c>
      <c r="L223" s="37">
        <v>-5509.4448884603189</v>
      </c>
      <c r="M223" s="37">
        <v>9249.5499999999993</v>
      </c>
      <c r="N223" s="37">
        <v>10333.980000000001</v>
      </c>
      <c r="O223" s="37">
        <v>11545.99</v>
      </c>
      <c r="P223" s="261">
        <f>SUM(LisäyksetVähennykset[[#This Row],[Kuntien yhdistymisavustus (-1,00 €/as)]:[Kriisikuntien harkinnanvarainen yhdistymisavustus vuoden 2022 palautus (1,81€/as)]])</f>
        <v>233266.54112221571</v>
      </c>
      <c r="Q223" s="117"/>
    </row>
    <row r="224" spans="1:17" s="50" customFormat="1">
      <c r="A224" s="249">
        <v>707</v>
      </c>
      <c r="B224" s="249" t="s">
        <v>233</v>
      </c>
      <c r="C224" s="339">
        <v>-2032</v>
      </c>
      <c r="D224" s="126">
        <v>-3677.92</v>
      </c>
      <c r="E224" s="126">
        <v>-2032</v>
      </c>
      <c r="F224" s="126">
        <v>-3677.92</v>
      </c>
      <c r="G224" s="126">
        <v>-40.64</v>
      </c>
      <c r="H224" s="126">
        <v>-49723.040000000001</v>
      </c>
      <c r="I224" s="126">
        <v>-61433.64</v>
      </c>
      <c r="J224" s="126">
        <v>-365.76</v>
      </c>
      <c r="K224" s="126">
        <v>120641.47269543461</v>
      </c>
      <c r="L224" s="37">
        <v>250001.08566486579</v>
      </c>
      <c r="M224" s="37">
        <v>2946.4</v>
      </c>
      <c r="N224" s="37">
        <v>3291.84</v>
      </c>
      <c r="O224" s="37">
        <v>3677.92</v>
      </c>
      <c r="P224" s="261">
        <f>SUM(LisäyksetVähennykset[[#This Row],[Kuntien yhdistymisavustus (-1,00 €/as)]:[Kriisikuntien harkinnanvarainen yhdistymisavustus vuoden 2022 palautus (1,81€/as)]])</f>
        <v>257575.7983603004</v>
      </c>
      <c r="Q224" s="117"/>
    </row>
    <row r="225" spans="1:17" s="50" customFormat="1">
      <c r="A225" s="249">
        <v>710</v>
      </c>
      <c r="B225" s="249" t="s">
        <v>234</v>
      </c>
      <c r="C225" s="339">
        <v>-27484</v>
      </c>
      <c r="D225" s="126">
        <v>-49746.04</v>
      </c>
      <c r="E225" s="126">
        <v>-27484</v>
      </c>
      <c r="F225" s="126">
        <v>-49746.04</v>
      </c>
      <c r="G225" s="126">
        <v>-549.68000000000006</v>
      </c>
      <c r="H225" s="126">
        <v>-672533.48</v>
      </c>
      <c r="I225" s="126">
        <v>-1202354.25875</v>
      </c>
      <c r="J225" s="126">
        <v>-4947.12</v>
      </c>
      <c r="K225" s="126">
        <v>-1876434.7318152732</v>
      </c>
      <c r="L225" s="37">
        <v>412923.11956884601</v>
      </c>
      <c r="M225" s="37">
        <v>39851.799999999996</v>
      </c>
      <c r="N225" s="37">
        <v>44524.08</v>
      </c>
      <c r="O225" s="37">
        <v>49746.04</v>
      </c>
      <c r="P225" s="261">
        <f>SUM(LisäyksetVähennykset[[#This Row],[Kuntien yhdistymisavustus (-1,00 €/as)]:[Kriisikuntien harkinnanvarainen yhdistymisavustus vuoden 2022 palautus (1,81€/as)]])</f>
        <v>-3364234.3109964272</v>
      </c>
      <c r="Q225" s="117"/>
    </row>
    <row r="226" spans="1:17" s="50" customFormat="1">
      <c r="A226" s="249">
        <v>729</v>
      </c>
      <c r="B226" s="249" t="s">
        <v>235</v>
      </c>
      <c r="C226" s="339">
        <v>-9117</v>
      </c>
      <c r="D226" s="126">
        <v>-16501.77</v>
      </c>
      <c r="E226" s="126">
        <v>-9117</v>
      </c>
      <c r="F226" s="126">
        <v>-16501.77</v>
      </c>
      <c r="G226" s="126">
        <v>-182.34</v>
      </c>
      <c r="H226" s="126">
        <v>-223092.99</v>
      </c>
      <c r="I226" s="126">
        <v>-352857.51500000001</v>
      </c>
      <c r="J226" s="126">
        <v>-1641.06</v>
      </c>
      <c r="K226" s="126">
        <v>-2235.4910099561166</v>
      </c>
      <c r="L226" s="37">
        <v>199038.06417472914</v>
      </c>
      <c r="M226" s="37">
        <v>13219.65</v>
      </c>
      <c r="N226" s="37">
        <v>14769.54</v>
      </c>
      <c r="O226" s="37">
        <v>16501.77</v>
      </c>
      <c r="P226" s="261">
        <f>SUM(LisäyksetVähennykset[[#This Row],[Kuntien yhdistymisavustus (-1,00 €/as)]:[Kriisikuntien harkinnanvarainen yhdistymisavustus vuoden 2022 palautus (1,81€/as)]])</f>
        <v>-387717.91183522699</v>
      </c>
      <c r="Q226" s="117"/>
    </row>
    <row r="227" spans="1:17" s="50" customFormat="1">
      <c r="A227" s="249">
        <v>732</v>
      </c>
      <c r="B227" s="249" t="s">
        <v>236</v>
      </c>
      <c r="C227" s="339">
        <v>-3416</v>
      </c>
      <c r="D227" s="126">
        <v>-6182.96</v>
      </c>
      <c r="E227" s="126">
        <v>-3416</v>
      </c>
      <c r="F227" s="126">
        <v>-6182.96</v>
      </c>
      <c r="G227" s="126">
        <v>-68.320000000000007</v>
      </c>
      <c r="H227" s="126">
        <v>-83589.51999999999</v>
      </c>
      <c r="I227" s="126">
        <v>-69307.45</v>
      </c>
      <c r="J227" s="126">
        <v>-614.88</v>
      </c>
      <c r="K227" s="126">
        <v>-604844.44520688534</v>
      </c>
      <c r="L227" s="37">
        <v>579434.21842443536</v>
      </c>
      <c r="M227" s="37">
        <v>4953.2</v>
      </c>
      <c r="N227" s="37">
        <v>5533.92</v>
      </c>
      <c r="O227" s="37">
        <v>6182.96</v>
      </c>
      <c r="P227" s="261">
        <f>SUM(LisäyksetVähennykset[[#This Row],[Kuntien yhdistymisavustus (-1,00 €/as)]:[Kriisikuntien harkinnanvarainen yhdistymisavustus vuoden 2022 palautus (1,81€/as)]])</f>
        <v>-181518.23678244994</v>
      </c>
      <c r="Q227" s="117"/>
    </row>
    <row r="228" spans="1:17" s="50" customFormat="1">
      <c r="A228" s="249">
        <v>734</v>
      </c>
      <c r="B228" s="249" t="s">
        <v>237</v>
      </c>
      <c r="C228" s="339">
        <v>-51400</v>
      </c>
      <c r="D228" s="126">
        <v>-93034</v>
      </c>
      <c r="E228" s="126">
        <v>-51400</v>
      </c>
      <c r="F228" s="126">
        <v>-93034</v>
      </c>
      <c r="G228" s="126">
        <v>-1028</v>
      </c>
      <c r="H228" s="126">
        <v>-1257758</v>
      </c>
      <c r="I228" s="126">
        <v>-2142775.8461500001</v>
      </c>
      <c r="J228" s="126">
        <v>-9252</v>
      </c>
      <c r="K228" s="126">
        <v>-3196452.2279215986</v>
      </c>
      <c r="L228" s="37">
        <v>-164855.49441304526</v>
      </c>
      <c r="M228" s="37">
        <v>74530</v>
      </c>
      <c r="N228" s="37">
        <v>83268</v>
      </c>
      <c r="O228" s="37">
        <v>93034</v>
      </c>
      <c r="P228" s="261">
        <f>SUM(LisäyksetVähennykset[[#This Row],[Kuntien yhdistymisavustus (-1,00 €/as)]:[Kriisikuntien harkinnanvarainen yhdistymisavustus vuoden 2022 palautus (1,81€/as)]])</f>
        <v>-6810157.5684846444</v>
      </c>
      <c r="Q228" s="117"/>
    </row>
    <row r="229" spans="1:17" s="50" customFormat="1">
      <c r="A229" s="249">
        <v>738</v>
      </c>
      <c r="B229" s="249" t="s">
        <v>238</v>
      </c>
      <c r="C229" s="339">
        <v>-2959</v>
      </c>
      <c r="D229" s="126">
        <v>-5355.79</v>
      </c>
      <c r="E229" s="126">
        <v>-2959</v>
      </c>
      <c r="F229" s="126">
        <v>-5355.79</v>
      </c>
      <c r="G229" s="126">
        <v>-59.18</v>
      </c>
      <c r="H229" s="126">
        <v>-72406.73</v>
      </c>
      <c r="I229" s="126">
        <v>-54140.86</v>
      </c>
      <c r="J229" s="126">
        <v>-532.62</v>
      </c>
      <c r="K229" s="126">
        <v>48497.464560992346</v>
      </c>
      <c r="L229" s="37">
        <v>-5785.8933444046088</v>
      </c>
      <c r="M229" s="37">
        <v>4290.55</v>
      </c>
      <c r="N229" s="37">
        <v>4793.58</v>
      </c>
      <c r="O229" s="37">
        <v>5355.79</v>
      </c>
      <c r="P229" s="261">
        <f>SUM(LisäyksetVähennykset[[#This Row],[Kuntien yhdistymisavustus (-1,00 €/as)]:[Kriisikuntien harkinnanvarainen yhdistymisavustus vuoden 2022 palautus (1,81€/as)]])</f>
        <v>-86617.47878341224</v>
      </c>
      <c r="Q229" s="117"/>
    </row>
    <row r="230" spans="1:17" s="50" customFormat="1">
      <c r="A230" s="249">
        <v>739</v>
      </c>
      <c r="B230" s="249" t="s">
        <v>239</v>
      </c>
      <c r="C230" s="339">
        <v>-3261</v>
      </c>
      <c r="D230" s="126">
        <v>-5902.41</v>
      </c>
      <c r="E230" s="126">
        <v>-3261</v>
      </c>
      <c r="F230" s="126">
        <v>-5902.41</v>
      </c>
      <c r="G230" s="126">
        <v>-65.22</v>
      </c>
      <c r="H230" s="126">
        <v>-79796.67</v>
      </c>
      <c r="I230" s="126">
        <v>-79438.074999999997</v>
      </c>
      <c r="J230" s="126">
        <v>-586.98</v>
      </c>
      <c r="K230" s="126">
        <v>1487130.9457899807</v>
      </c>
      <c r="L230" s="37">
        <v>1236713.0197413699</v>
      </c>
      <c r="M230" s="37">
        <v>4728.45</v>
      </c>
      <c r="N230" s="37">
        <v>5282.8200000000006</v>
      </c>
      <c r="O230" s="37">
        <v>5902.41</v>
      </c>
      <c r="P230" s="261">
        <f>SUM(LisäyksetVähennykset[[#This Row],[Kuntien yhdistymisavustus (-1,00 €/as)]:[Kriisikuntien harkinnanvarainen yhdistymisavustus vuoden 2022 palautus (1,81€/as)]])</f>
        <v>2561543.8805313506</v>
      </c>
      <c r="Q230" s="117"/>
    </row>
    <row r="231" spans="1:17" s="50" customFormat="1">
      <c r="A231" s="249">
        <v>740</v>
      </c>
      <c r="B231" s="249" t="s">
        <v>240</v>
      </c>
      <c r="C231" s="339">
        <v>-32547</v>
      </c>
      <c r="D231" s="126">
        <v>-58910.07</v>
      </c>
      <c r="E231" s="126">
        <v>-32547</v>
      </c>
      <c r="F231" s="126">
        <v>-58910.07</v>
      </c>
      <c r="G231" s="126">
        <v>-650.94000000000005</v>
      </c>
      <c r="H231" s="126">
        <v>-796425.09</v>
      </c>
      <c r="I231" s="126">
        <v>-1724284.01</v>
      </c>
      <c r="J231" s="126">
        <v>-5858.46</v>
      </c>
      <c r="K231" s="126">
        <v>-2020804.7409270357</v>
      </c>
      <c r="L231" s="37">
        <v>228095.99623139377</v>
      </c>
      <c r="M231" s="37">
        <v>47193.15</v>
      </c>
      <c r="N231" s="37">
        <v>52726.140000000007</v>
      </c>
      <c r="O231" s="37">
        <v>58910.07</v>
      </c>
      <c r="P231" s="261">
        <f>SUM(LisäyksetVähennykset[[#This Row],[Kuntien yhdistymisavustus (-1,00 €/as)]:[Kriisikuntien harkinnanvarainen yhdistymisavustus vuoden 2022 palautus (1,81€/as)]])</f>
        <v>-4344012.0246956414</v>
      </c>
      <c r="Q231" s="117"/>
    </row>
    <row r="232" spans="1:17" s="50" customFormat="1">
      <c r="A232" s="249">
        <v>742</v>
      </c>
      <c r="B232" s="249" t="s">
        <v>241</v>
      </c>
      <c r="C232" s="339">
        <v>-1009</v>
      </c>
      <c r="D232" s="126">
        <v>-1826.29</v>
      </c>
      <c r="E232" s="126">
        <v>-1009</v>
      </c>
      <c r="F232" s="126">
        <v>-1826.29</v>
      </c>
      <c r="G232" s="126">
        <v>-20.18</v>
      </c>
      <c r="H232" s="126">
        <v>-24690.23</v>
      </c>
      <c r="I232" s="126">
        <v>-15665.85</v>
      </c>
      <c r="J232" s="126">
        <v>-181.62</v>
      </c>
      <c r="K232" s="126">
        <v>-161407.18414677025</v>
      </c>
      <c r="L232" s="37">
        <v>123525.4114653835</v>
      </c>
      <c r="M232" s="37">
        <v>1463.05</v>
      </c>
      <c r="N232" s="37">
        <v>1634.5800000000002</v>
      </c>
      <c r="O232" s="37">
        <v>1826.29</v>
      </c>
      <c r="P232" s="261">
        <f>SUM(LisäyksetVähennykset[[#This Row],[Kuntien yhdistymisavustus (-1,00 €/as)]:[Kriisikuntien harkinnanvarainen yhdistymisavustus vuoden 2022 palautus (1,81€/as)]])</f>
        <v>-79186.312681386742</v>
      </c>
      <c r="Q232" s="117"/>
    </row>
    <row r="233" spans="1:17" s="50" customFormat="1">
      <c r="A233" s="249">
        <v>743</v>
      </c>
      <c r="B233" s="249" t="s">
        <v>242</v>
      </c>
      <c r="C233" s="339">
        <v>-64736</v>
      </c>
      <c r="D233" s="126">
        <v>-117172.16</v>
      </c>
      <c r="E233" s="126">
        <v>-64736</v>
      </c>
      <c r="F233" s="126">
        <v>-117172.16</v>
      </c>
      <c r="G233" s="126">
        <v>-1294.72</v>
      </c>
      <c r="H233" s="126">
        <v>-1584089.92</v>
      </c>
      <c r="I233" s="126">
        <v>-3416786.64035</v>
      </c>
      <c r="J233" s="126">
        <v>-11652.48</v>
      </c>
      <c r="K233" s="126">
        <v>-5497885.2655691179</v>
      </c>
      <c r="L233" s="37">
        <v>-2689306.917071817</v>
      </c>
      <c r="M233" s="37">
        <v>93867.199999999997</v>
      </c>
      <c r="N233" s="37">
        <v>104872.32000000001</v>
      </c>
      <c r="O233" s="37">
        <v>117172.16</v>
      </c>
      <c r="P233" s="261">
        <f>SUM(LisäyksetVähennykset[[#This Row],[Kuntien yhdistymisavustus (-1,00 €/as)]:[Kriisikuntien harkinnanvarainen yhdistymisavustus vuoden 2022 palautus (1,81€/as)]])</f>
        <v>-13248920.582990935</v>
      </c>
      <c r="Q233" s="117"/>
    </row>
    <row r="234" spans="1:17" s="50" customFormat="1">
      <c r="A234" s="249">
        <v>746</v>
      </c>
      <c r="B234" s="249" t="s">
        <v>243</v>
      </c>
      <c r="C234" s="339">
        <v>-4781</v>
      </c>
      <c r="D234" s="126">
        <v>-8653.61</v>
      </c>
      <c r="E234" s="126">
        <v>-4781</v>
      </c>
      <c r="F234" s="126">
        <v>-8653.61</v>
      </c>
      <c r="G234" s="126">
        <v>-95.62</v>
      </c>
      <c r="H234" s="126">
        <v>-116991.06999999999</v>
      </c>
      <c r="I234" s="126">
        <v>-102757.98</v>
      </c>
      <c r="J234" s="126">
        <v>-860.57999999999993</v>
      </c>
      <c r="K234" s="126">
        <v>-103915.72865544069</v>
      </c>
      <c r="L234" s="37">
        <v>-606658.27817700489</v>
      </c>
      <c r="M234" s="37">
        <v>6932.45</v>
      </c>
      <c r="N234" s="37">
        <v>7745.22</v>
      </c>
      <c r="O234" s="37">
        <v>8653.61</v>
      </c>
      <c r="P234" s="261">
        <f>SUM(LisäyksetVähennykset[[#This Row],[Kuntien yhdistymisavustus (-1,00 €/as)]:[Kriisikuntien harkinnanvarainen yhdistymisavustus vuoden 2022 palautus (1,81€/as)]])</f>
        <v>-934817.19683244568</v>
      </c>
      <c r="Q234" s="117"/>
    </row>
    <row r="235" spans="1:17" s="50" customFormat="1">
      <c r="A235" s="249">
        <v>747</v>
      </c>
      <c r="B235" s="249" t="s">
        <v>244</v>
      </c>
      <c r="C235" s="339">
        <v>-1352</v>
      </c>
      <c r="D235" s="126">
        <v>-2447.12</v>
      </c>
      <c r="E235" s="126">
        <v>-1352</v>
      </c>
      <c r="F235" s="126">
        <v>-2447.12</v>
      </c>
      <c r="G235" s="126">
        <v>-27.04</v>
      </c>
      <c r="H235" s="126">
        <v>-33083.439999999995</v>
      </c>
      <c r="I235" s="126">
        <v>-29027.555</v>
      </c>
      <c r="J235" s="126">
        <v>-243.35999999999999</v>
      </c>
      <c r="K235" s="126">
        <v>447558.96251326235</v>
      </c>
      <c r="L235" s="37">
        <v>365176.29474819027</v>
      </c>
      <c r="M235" s="37">
        <v>1960.3999999999999</v>
      </c>
      <c r="N235" s="37">
        <v>2190.2400000000002</v>
      </c>
      <c r="O235" s="37">
        <v>2447.12</v>
      </c>
      <c r="P235" s="261">
        <f>SUM(LisäyksetVähennykset[[#This Row],[Kuntien yhdistymisavustus (-1,00 €/as)]:[Kriisikuntien harkinnanvarainen yhdistymisavustus vuoden 2022 palautus (1,81€/as)]])</f>
        <v>749353.38226145261</v>
      </c>
      <c r="Q235" s="117"/>
    </row>
    <row r="236" spans="1:17" s="50" customFormat="1">
      <c r="A236" s="249">
        <v>748</v>
      </c>
      <c r="B236" s="249" t="s">
        <v>245</v>
      </c>
      <c r="C236" s="339">
        <v>-5028</v>
      </c>
      <c r="D236" s="126">
        <v>-9100.68</v>
      </c>
      <c r="E236" s="126">
        <v>-5028</v>
      </c>
      <c r="F236" s="126">
        <v>-9100.68</v>
      </c>
      <c r="G236" s="126">
        <v>-100.56</v>
      </c>
      <c r="H236" s="126">
        <v>-123035.15999999999</v>
      </c>
      <c r="I236" s="126">
        <v>-85466.84</v>
      </c>
      <c r="J236" s="126">
        <v>-905.04</v>
      </c>
      <c r="K236" s="126">
        <v>-665206.94257305388</v>
      </c>
      <c r="L236" s="37">
        <v>-835144.89288000506</v>
      </c>
      <c r="M236" s="37">
        <v>7290.5999999999995</v>
      </c>
      <c r="N236" s="37">
        <v>8145.3600000000006</v>
      </c>
      <c r="O236" s="37">
        <v>9100.68</v>
      </c>
      <c r="P236" s="261">
        <f>SUM(LisäyksetVähennykset[[#This Row],[Kuntien yhdistymisavustus (-1,00 €/as)]:[Kriisikuntien harkinnanvarainen yhdistymisavustus vuoden 2022 palautus (1,81€/as)]])</f>
        <v>-1713580.1554530589</v>
      </c>
      <c r="Q236" s="117"/>
    </row>
    <row r="237" spans="1:17" s="50" customFormat="1">
      <c r="A237" s="249">
        <v>749</v>
      </c>
      <c r="B237" s="249" t="s">
        <v>246</v>
      </c>
      <c r="C237" s="339">
        <v>-21293</v>
      </c>
      <c r="D237" s="126">
        <v>-38540.33</v>
      </c>
      <c r="E237" s="126">
        <v>-21293</v>
      </c>
      <c r="F237" s="126">
        <v>-38540.33</v>
      </c>
      <c r="G237" s="126">
        <v>-425.86</v>
      </c>
      <c r="H237" s="126">
        <v>-521039.70999999996</v>
      </c>
      <c r="I237" s="126">
        <v>-874496.2</v>
      </c>
      <c r="J237" s="126">
        <v>-3832.74</v>
      </c>
      <c r="K237" s="126">
        <v>-2397156.3534561843</v>
      </c>
      <c r="L237" s="37">
        <v>-2651579.1706958557</v>
      </c>
      <c r="M237" s="37">
        <v>30874.85</v>
      </c>
      <c r="N237" s="37">
        <v>34494.660000000003</v>
      </c>
      <c r="O237" s="37">
        <v>38540.33</v>
      </c>
      <c r="P237" s="261">
        <f>SUM(LisäyksetVähennykset[[#This Row],[Kuntien yhdistymisavustus (-1,00 €/as)]:[Kriisikuntien harkinnanvarainen yhdistymisavustus vuoden 2022 palautus (1,81€/as)]])</f>
        <v>-6464286.8541520406</v>
      </c>
      <c r="Q237" s="117"/>
    </row>
    <row r="238" spans="1:17" s="50" customFormat="1">
      <c r="A238" s="249">
        <v>751</v>
      </c>
      <c r="B238" s="249" t="s">
        <v>247</v>
      </c>
      <c r="C238" s="339">
        <v>-2904</v>
      </c>
      <c r="D238" s="126">
        <v>-5256.24</v>
      </c>
      <c r="E238" s="126">
        <v>-2904</v>
      </c>
      <c r="F238" s="126">
        <v>-5256.24</v>
      </c>
      <c r="G238" s="126">
        <v>-58.08</v>
      </c>
      <c r="H238" s="126">
        <v>-71060.87999999999</v>
      </c>
      <c r="I238" s="126">
        <v>-36762.968000000001</v>
      </c>
      <c r="J238" s="126">
        <v>-522.72</v>
      </c>
      <c r="K238" s="126">
        <v>54004.000961878512</v>
      </c>
      <c r="L238" s="37">
        <v>-249822.7575788908</v>
      </c>
      <c r="M238" s="37">
        <v>4210.8</v>
      </c>
      <c r="N238" s="37">
        <v>4704.4800000000005</v>
      </c>
      <c r="O238" s="37">
        <v>5256.24</v>
      </c>
      <c r="P238" s="261">
        <f>SUM(LisäyksetVähennykset[[#This Row],[Kuntien yhdistymisavustus (-1,00 €/as)]:[Kriisikuntien harkinnanvarainen yhdistymisavustus vuoden 2022 palautus (1,81€/as)]])</f>
        <v>-306372.36461701232</v>
      </c>
      <c r="Q238" s="117"/>
    </row>
    <row r="239" spans="1:17" s="50" customFormat="1">
      <c r="A239" s="249">
        <v>753</v>
      </c>
      <c r="B239" s="249" t="s">
        <v>248</v>
      </c>
      <c r="C239" s="339">
        <v>-22190</v>
      </c>
      <c r="D239" s="126">
        <v>-40163.9</v>
      </c>
      <c r="E239" s="126">
        <v>-22190</v>
      </c>
      <c r="F239" s="126">
        <v>-40163.9</v>
      </c>
      <c r="G239" s="126">
        <v>-443.8</v>
      </c>
      <c r="H239" s="126">
        <v>-542989.29999999993</v>
      </c>
      <c r="I239" s="126">
        <v>-732450.97</v>
      </c>
      <c r="J239" s="126">
        <v>-3994.2</v>
      </c>
      <c r="K239" s="126">
        <v>5432032.9815578219</v>
      </c>
      <c r="L239" s="37">
        <v>3242585.9676854638</v>
      </c>
      <c r="M239" s="37">
        <v>32175.5</v>
      </c>
      <c r="N239" s="37">
        <v>35947.800000000003</v>
      </c>
      <c r="O239" s="37">
        <v>40163.9</v>
      </c>
      <c r="P239" s="261">
        <f>SUM(LisäyksetVähennykset[[#This Row],[Kuntien yhdistymisavustus (-1,00 €/as)]:[Kriisikuntien harkinnanvarainen yhdistymisavustus vuoden 2022 palautus (1,81€/as)]])</f>
        <v>7378320.0792432865</v>
      </c>
      <c r="Q239" s="117"/>
    </row>
    <row r="240" spans="1:17" s="50" customFormat="1">
      <c r="A240" s="249">
        <v>755</v>
      </c>
      <c r="B240" s="249" t="s">
        <v>249</v>
      </c>
      <c r="C240" s="339">
        <v>-6198</v>
      </c>
      <c r="D240" s="126">
        <v>-11218.380000000001</v>
      </c>
      <c r="E240" s="126">
        <v>-6198</v>
      </c>
      <c r="F240" s="126">
        <v>-11218.380000000001</v>
      </c>
      <c r="G240" s="126">
        <v>-123.96000000000001</v>
      </c>
      <c r="H240" s="126">
        <v>-151665.06</v>
      </c>
      <c r="I240" s="126">
        <v>-199173.52499999999</v>
      </c>
      <c r="J240" s="126">
        <v>-1115.6399999999999</v>
      </c>
      <c r="K240" s="126">
        <v>464360.05994844204</v>
      </c>
      <c r="L240" s="37">
        <v>836917.47642097028</v>
      </c>
      <c r="M240" s="37">
        <v>8987.1</v>
      </c>
      <c r="N240" s="37">
        <v>10040.76</v>
      </c>
      <c r="O240" s="37">
        <v>11218.380000000001</v>
      </c>
      <c r="P240" s="261">
        <f>SUM(LisäyksetVähennykset[[#This Row],[Kuntien yhdistymisavustus (-1,00 €/as)]:[Kriisikuntien harkinnanvarainen yhdistymisavustus vuoden 2022 palautus (1,81€/as)]])</f>
        <v>944612.83136941236</v>
      </c>
      <c r="Q240" s="117"/>
    </row>
    <row r="241" spans="1:17" s="50" customFormat="1">
      <c r="A241" s="249">
        <v>758</v>
      </c>
      <c r="B241" s="249" t="s">
        <v>250</v>
      </c>
      <c r="C241" s="339">
        <v>-8187</v>
      </c>
      <c r="D241" s="126">
        <v>-14818.470000000001</v>
      </c>
      <c r="E241" s="126">
        <v>-8187</v>
      </c>
      <c r="F241" s="126">
        <v>-14818.470000000001</v>
      </c>
      <c r="G241" s="126">
        <v>-163.74</v>
      </c>
      <c r="H241" s="126">
        <v>-200335.88999999998</v>
      </c>
      <c r="I241" s="126">
        <v>-195208.07</v>
      </c>
      <c r="J241" s="126">
        <v>-1473.6599999999999</v>
      </c>
      <c r="K241" s="126">
        <v>-3690454.1879474381</v>
      </c>
      <c r="L241" s="37">
        <v>-1876872.494345821</v>
      </c>
      <c r="M241" s="37">
        <v>11871.15</v>
      </c>
      <c r="N241" s="37">
        <v>13262.94</v>
      </c>
      <c r="O241" s="37">
        <v>14818.470000000001</v>
      </c>
      <c r="P241" s="261">
        <f>SUM(LisäyksetVähennykset[[#This Row],[Kuntien yhdistymisavustus (-1,00 €/as)]:[Kriisikuntien harkinnanvarainen yhdistymisavustus vuoden 2022 palautus (1,81€/as)]])</f>
        <v>-5970566.4222932588</v>
      </c>
      <c r="Q241" s="117"/>
    </row>
    <row r="242" spans="1:17" s="50" customFormat="1">
      <c r="A242" s="249">
        <v>759</v>
      </c>
      <c r="B242" s="249" t="s">
        <v>251</v>
      </c>
      <c r="C242" s="339">
        <v>-1997</v>
      </c>
      <c r="D242" s="126">
        <v>-3614.57</v>
      </c>
      <c r="E242" s="126">
        <v>-1997</v>
      </c>
      <c r="F242" s="126">
        <v>-3614.57</v>
      </c>
      <c r="G242" s="126">
        <v>-39.94</v>
      </c>
      <c r="H242" s="126">
        <v>-48866.59</v>
      </c>
      <c r="I242" s="126">
        <v>-38775.735000000001</v>
      </c>
      <c r="J242" s="126">
        <v>-359.46</v>
      </c>
      <c r="K242" s="126">
        <v>296684.54337241122</v>
      </c>
      <c r="L242" s="37">
        <v>-9412.404535199852</v>
      </c>
      <c r="M242" s="37">
        <v>2895.65</v>
      </c>
      <c r="N242" s="37">
        <v>3235.1400000000003</v>
      </c>
      <c r="O242" s="37">
        <v>3614.57</v>
      </c>
      <c r="P242" s="261">
        <f>SUM(LisäyksetVähennykset[[#This Row],[Kuntien yhdistymisavustus (-1,00 €/as)]:[Kriisikuntien harkinnanvarainen yhdistymisavustus vuoden 2022 palautus (1,81€/as)]])</f>
        <v>197752.63383721138</v>
      </c>
      <c r="Q242" s="117"/>
    </row>
    <row r="243" spans="1:17" s="50" customFormat="1">
      <c r="A243" s="249">
        <v>761</v>
      </c>
      <c r="B243" s="249" t="s">
        <v>252</v>
      </c>
      <c r="C243" s="339">
        <v>-8563</v>
      </c>
      <c r="D243" s="126">
        <v>-15499.03</v>
      </c>
      <c r="E243" s="126">
        <v>-8563</v>
      </c>
      <c r="F243" s="126">
        <v>-15499.03</v>
      </c>
      <c r="G243" s="126">
        <v>-171.26</v>
      </c>
      <c r="H243" s="126">
        <v>-209536.61</v>
      </c>
      <c r="I243" s="126">
        <v>-242370.755</v>
      </c>
      <c r="J243" s="126">
        <v>-1541.34</v>
      </c>
      <c r="K243" s="126">
        <v>2210648.4588482603</v>
      </c>
      <c r="L243" s="37">
        <v>1533230.7110828501</v>
      </c>
      <c r="M243" s="37">
        <v>12416.35</v>
      </c>
      <c r="N243" s="37">
        <v>13872.060000000001</v>
      </c>
      <c r="O243" s="37">
        <v>15499.03</v>
      </c>
      <c r="P243" s="261">
        <f>SUM(LisäyksetVähennykset[[#This Row],[Kuntien yhdistymisavustus (-1,00 €/as)]:[Kriisikuntien harkinnanvarainen yhdistymisavustus vuoden 2022 palautus (1,81€/as)]])</f>
        <v>3283922.5849311105</v>
      </c>
      <c r="Q243" s="117"/>
    </row>
    <row r="244" spans="1:17" s="50" customFormat="1">
      <c r="A244" s="249">
        <v>762</v>
      </c>
      <c r="B244" s="249" t="s">
        <v>253</v>
      </c>
      <c r="C244" s="339">
        <v>-3777</v>
      </c>
      <c r="D244" s="126">
        <v>-6836.37</v>
      </c>
      <c r="E244" s="126">
        <v>-3777</v>
      </c>
      <c r="F244" s="126">
        <v>-6836.37</v>
      </c>
      <c r="G244" s="126">
        <v>-75.540000000000006</v>
      </c>
      <c r="H244" s="126">
        <v>-92423.19</v>
      </c>
      <c r="I244" s="126">
        <v>-90240.78</v>
      </c>
      <c r="J244" s="126">
        <v>-679.86</v>
      </c>
      <c r="K244" s="126">
        <v>1321670.5136391146</v>
      </c>
      <c r="L244" s="37">
        <v>791032.61263520934</v>
      </c>
      <c r="M244" s="37">
        <v>5476.65</v>
      </c>
      <c r="N244" s="37">
        <v>6118.7400000000007</v>
      </c>
      <c r="O244" s="37">
        <v>6836.37</v>
      </c>
      <c r="P244" s="261">
        <f>SUM(LisäyksetVähennykset[[#This Row],[Kuntien yhdistymisavustus (-1,00 €/as)]:[Kriisikuntien harkinnanvarainen yhdistymisavustus vuoden 2022 palautus (1,81€/as)]])</f>
        <v>1926488.7762743237</v>
      </c>
      <c r="Q244" s="117"/>
    </row>
    <row r="245" spans="1:17" s="50" customFormat="1">
      <c r="A245" s="249">
        <v>765</v>
      </c>
      <c r="B245" s="249" t="s">
        <v>254</v>
      </c>
      <c r="C245" s="339">
        <v>-10348</v>
      </c>
      <c r="D245" s="126">
        <v>-18729.88</v>
      </c>
      <c r="E245" s="126">
        <v>-10348</v>
      </c>
      <c r="F245" s="126">
        <v>-18729.88</v>
      </c>
      <c r="G245" s="126">
        <v>-206.96</v>
      </c>
      <c r="H245" s="126">
        <v>-253215.56</v>
      </c>
      <c r="I245" s="126">
        <v>-227978.8</v>
      </c>
      <c r="J245" s="126">
        <v>-1862.6399999999999</v>
      </c>
      <c r="K245" s="126">
        <v>-2184411.0825233534</v>
      </c>
      <c r="L245" s="37">
        <v>-765267.9430192773</v>
      </c>
      <c r="M245" s="37">
        <v>15004.6</v>
      </c>
      <c r="N245" s="37">
        <v>16763.760000000002</v>
      </c>
      <c r="O245" s="37">
        <v>18729.88</v>
      </c>
      <c r="P245" s="261">
        <f>SUM(LisäyksetVähennykset[[#This Row],[Kuntien yhdistymisavustus (-1,00 €/as)]:[Kriisikuntien harkinnanvarainen yhdistymisavustus vuoden 2022 palautus (1,81€/as)]])</f>
        <v>-3440600.5055426313</v>
      </c>
      <c r="Q245" s="117"/>
    </row>
    <row r="246" spans="1:17" s="50" customFormat="1">
      <c r="A246" s="249">
        <v>768</v>
      </c>
      <c r="B246" s="249" t="s">
        <v>255</v>
      </c>
      <c r="C246" s="339">
        <v>-2430</v>
      </c>
      <c r="D246" s="126">
        <v>-4398.3</v>
      </c>
      <c r="E246" s="126">
        <v>-2430</v>
      </c>
      <c r="F246" s="126">
        <v>-4398.3</v>
      </c>
      <c r="G246" s="126">
        <v>-48.6</v>
      </c>
      <c r="H246" s="126">
        <v>-59462.1</v>
      </c>
      <c r="I246" s="126">
        <v>-122227.675</v>
      </c>
      <c r="J246" s="126">
        <v>-437.4</v>
      </c>
      <c r="K246" s="126">
        <v>145425.74719057904</v>
      </c>
      <c r="L246" s="37">
        <v>486244.53408457228</v>
      </c>
      <c r="M246" s="37">
        <v>3523.5</v>
      </c>
      <c r="N246" s="37">
        <v>3936.6000000000004</v>
      </c>
      <c r="O246" s="37">
        <v>4398.3</v>
      </c>
      <c r="P246" s="261">
        <f>SUM(LisäyksetVähennykset[[#This Row],[Kuntien yhdistymisavustus (-1,00 €/as)]:[Kriisikuntien harkinnanvarainen yhdistymisavustus vuoden 2022 palautus (1,81€/as)]])</f>
        <v>447696.30627515126</v>
      </c>
      <c r="Q246" s="117"/>
    </row>
    <row r="247" spans="1:17" s="50" customFormat="1">
      <c r="A247" s="249">
        <v>777</v>
      </c>
      <c r="B247" s="249" t="s">
        <v>256</v>
      </c>
      <c r="C247" s="339">
        <v>-7508</v>
      </c>
      <c r="D247" s="126">
        <v>-13589.48</v>
      </c>
      <c r="E247" s="126">
        <v>-7508</v>
      </c>
      <c r="F247" s="126">
        <v>-13589.48</v>
      </c>
      <c r="G247" s="126">
        <v>-150.16</v>
      </c>
      <c r="H247" s="126">
        <v>-183720.75999999998</v>
      </c>
      <c r="I247" s="126">
        <v>-168022.57</v>
      </c>
      <c r="J247" s="126">
        <v>-1351.44</v>
      </c>
      <c r="K247" s="126">
        <v>-72003.561203717982</v>
      </c>
      <c r="L247" s="37">
        <v>455852.61629320763</v>
      </c>
      <c r="M247" s="37">
        <v>10886.6</v>
      </c>
      <c r="N247" s="37">
        <v>12162.960000000001</v>
      </c>
      <c r="O247" s="37">
        <v>13589.48</v>
      </c>
      <c r="P247" s="261">
        <f>SUM(LisäyksetVähennykset[[#This Row],[Kuntien yhdistymisavustus (-1,00 €/as)]:[Kriisikuntien harkinnanvarainen yhdistymisavustus vuoden 2022 palautus (1,81€/as)]])</f>
        <v>25048.20508948966</v>
      </c>
      <c r="Q247" s="117"/>
    </row>
    <row r="248" spans="1:17" s="50" customFormat="1">
      <c r="A248" s="249">
        <v>778</v>
      </c>
      <c r="B248" s="249" t="s">
        <v>257</v>
      </c>
      <c r="C248" s="339">
        <v>-6891</v>
      </c>
      <c r="D248" s="126">
        <v>-12472.710000000001</v>
      </c>
      <c r="E248" s="126">
        <v>-6891</v>
      </c>
      <c r="F248" s="126">
        <v>-12472.710000000001</v>
      </c>
      <c r="G248" s="126">
        <v>-137.82</v>
      </c>
      <c r="H248" s="126">
        <v>-168622.77</v>
      </c>
      <c r="I248" s="126">
        <v>-338456.79499999998</v>
      </c>
      <c r="J248" s="126">
        <v>-1240.3799999999999</v>
      </c>
      <c r="K248" s="126">
        <v>204565.76965551908</v>
      </c>
      <c r="L248" s="37">
        <v>147.64595564326964</v>
      </c>
      <c r="M248" s="37">
        <v>9991.9499999999989</v>
      </c>
      <c r="N248" s="37">
        <v>11163.42</v>
      </c>
      <c r="O248" s="37">
        <v>12472.710000000001</v>
      </c>
      <c r="P248" s="261">
        <f>SUM(LisäyksetVähennykset[[#This Row],[Kuntien yhdistymisavustus (-1,00 €/as)]:[Kriisikuntien harkinnanvarainen yhdistymisavustus vuoden 2022 palautus (1,81€/as)]])</f>
        <v>-308843.68938883761</v>
      </c>
      <c r="Q248" s="117"/>
    </row>
    <row r="249" spans="1:17" s="50" customFormat="1">
      <c r="A249" s="249">
        <v>781</v>
      </c>
      <c r="B249" s="249" t="s">
        <v>258</v>
      </c>
      <c r="C249" s="339">
        <v>-3584</v>
      </c>
      <c r="D249" s="126">
        <v>-6487.04</v>
      </c>
      <c r="E249" s="126">
        <v>-3584</v>
      </c>
      <c r="F249" s="126">
        <v>-6487.04</v>
      </c>
      <c r="G249" s="126">
        <v>-71.680000000000007</v>
      </c>
      <c r="H249" s="126">
        <v>-87700.479999999996</v>
      </c>
      <c r="I249" s="126">
        <v>-108075.33</v>
      </c>
      <c r="J249" s="126">
        <v>-645.12</v>
      </c>
      <c r="K249" s="126">
        <v>1672898.4574167642</v>
      </c>
      <c r="L249" s="37">
        <v>1588792.5748640695</v>
      </c>
      <c r="M249" s="37">
        <v>5196.8</v>
      </c>
      <c r="N249" s="37">
        <v>5806.08</v>
      </c>
      <c r="O249" s="37">
        <v>6487.04</v>
      </c>
      <c r="P249" s="261">
        <f>SUM(LisäyksetVähennykset[[#This Row],[Kuntien yhdistymisavustus (-1,00 €/as)]:[Kriisikuntien harkinnanvarainen yhdistymisavustus vuoden 2022 palautus (1,81€/as)]])</f>
        <v>3062546.2622808339</v>
      </c>
      <c r="Q249" s="117"/>
    </row>
    <row r="250" spans="1:17" s="50" customFormat="1">
      <c r="A250" s="249">
        <v>783</v>
      </c>
      <c r="B250" s="249" t="s">
        <v>259</v>
      </c>
      <c r="C250" s="339">
        <v>-6588</v>
      </c>
      <c r="D250" s="126">
        <v>-11924.28</v>
      </c>
      <c r="E250" s="126">
        <v>-6588</v>
      </c>
      <c r="F250" s="126">
        <v>-11924.28</v>
      </c>
      <c r="G250" s="126">
        <v>-131.76</v>
      </c>
      <c r="H250" s="126">
        <v>-161208.35999999999</v>
      </c>
      <c r="I250" s="126">
        <v>-166219.41</v>
      </c>
      <c r="J250" s="126">
        <v>-1185.8399999999999</v>
      </c>
      <c r="K250" s="126">
        <v>482606.31541533151</v>
      </c>
      <c r="L250" s="37">
        <v>304892.71807438449</v>
      </c>
      <c r="M250" s="37">
        <v>9552.6</v>
      </c>
      <c r="N250" s="37">
        <v>10672.560000000001</v>
      </c>
      <c r="O250" s="37">
        <v>11924.28</v>
      </c>
      <c r="P250" s="261">
        <f>SUM(LisäyksetVähennykset[[#This Row],[Kuntien yhdistymisavustus (-1,00 €/as)]:[Kriisikuntien harkinnanvarainen yhdistymisavustus vuoden 2022 palautus (1,81€/as)]])</f>
        <v>453878.54348971602</v>
      </c>
      <c r="Q250" s="117"/>
    </row>
    <row r="251" spans="1:17" s="109" customFormat="1">
      <c r="A251" s="246">
        <v>785</v>
      </c>
      <c r="B251" s="249" t="s">
        <v>260</v>
      </c>
      <c r="C251" s="339">
        <v>-2673</v>
      </c>
      <c r="D251" s="126">
        <v>-4838.13</v>
      </c>
      <c r="E251" s="126">
        <v>-2673</v>
      </c>
      <c r="F251" s="126">
        <v>-4838.13</v>
      </c>
      <c r="G251" s="126">
        <v>-53.46</v>
      </c>
      <c r="H251" s="126">
        <v>-65408.31</v>
      </c>
      <c r="I251" s="126">
        <v>-91117.71</v>
      </c>
      <c r="J251" s="126">
        <v>-481.14</v>
      </c>
      <c r="K251" s="126">
        <v>1122290.4797577236</v>
      </c>
      <c r="L251" s="126">
        <v>870430.07666236942</v>
      </c>
      <c r="M251" s="126">
        <v>3875.85</v>
      </c>
      <c r="N251" s="126">
        <v>4330.26</v>
      </c>
      <c r="O251" s="126">
        <v>4838.13</v>
      </c>
      <c r="P251" s="261">
        <f>SUM(LisäyksetVähennykset[[#This Row],[Kuntien yhdistymisavustus (-1,00 €/as)]:[Kriisikuntien harkinnanvarainen yhdistymisavustus vuoden 2022 palautus (1,81€/as)]])</f>
        <v>1833681.916420093</v>
      </c>
      <c r="Q251" s="65"/>
    </row>
    <row r="252" spans="1:17" s="50" customFormat="1">
      <c r="A252" s="249">
        <v>790</v>
      </c>
      <c r="B252" s="249" t="s">
        <v>261</v>
      </c>
      <c r="C252" s="339">
        <v>-23998</v>
      </c>
      <c r="D252" s="126">
        <v>-43436.380000000005</v>
      </c>
      <c r="E252" s="126">
        <v>-23998</v>
      </c>
      <c r="F252" s="126">
        <v>-43436.380000000005</v>
      </c>
      <c r="G252" s="126">
        <v>-479.96000000000004</v>
      </c>
      <c r="H252" s="126">
        <v>-587231.05999999994</v>
      </c>
      <c r="I252" s="126">
        <v>-1055152.4475</v>
      </c>
      <c r="J252" s="126">
        <v>-4319.6399999999994</v>
      </c>
      <c r="K252" s="126">
        <v>2153689.1027409001</v>
      </c>
      <c r="L252" s="37">
        <v>1172559.5668414736</v>
      </c>
      <c r="M252" s="37">
        <v>34797.1</v>
      </c>
      <c r="N252" s="37">
        <v>38876.76</v>
      </c>
      <c r="O252" s="37">
        <v>43436.380000000005</v>
      </c>
      <c r="P252" s="261">
        <f>SUM(LisäyksetVähennykset[[#This Row],[Kuntien yhdistymisavustus (-1,00 €/as)]:[Kriisikuntien harkinnanvarainen yhdistymisavustus vuoden 2022 palautus (1,81€/as)]])</f>
        <v>1661307.042082374</v>
      </c>
      <c r="Q252" s="117"/>
    </row>
    <row r="253" spans="1:17" s="50" customFormat="1">
      <c r="A253" s="249">
        <v>791</v>
      </c>
      <c r="B253" s="249" t="s">
        <v>262</v>
      </c>
      <c r="C253" s="339">
        <v>-5131</v>
      </c>
      <c r="D253" s="126">
        <v>-9287.11</v>
      </c>
      <c r="E253" s="126">
        <v>-5131</v>
      </c>
      <c r="F253" s="126">
        <v>-9287.11</v>
      </c>
      <c r="G253" s="126">
        <v>-102.62</v>
      </c>
      <c r="H253" s="126">
        <v>-125555.56999999999</v>
      </c>
      <c r="I253" s="126">
        <v>-86229.904999999999</v>
      </c>
      <c r="J253" s="126">
        <v>-923.57999999999993</v>
      </c>
      <c r="K253" s="126">
        <v>1140500.0559376774</v>
      </c>
      <c r="L253" s="37">
        <v>312043.85841197806</v>
      </c>
      <c r="M253" s="37">
        <v>7439.95</v>
      </c>
      <c r="N253" s="37">
        <v>8312.2200000000012</v>
      </c>
      <c r="O253" s="37">
        <v>9287.11</v>
      </c>
      <c r="P253" s="261">
        <f>SUM(LisäyksetVähennykset[[#This Row],[Kuntien yhdistymisavustus (-1,00 €/as)]:[Kriisikuntien harkinnanvarainen yhdistymisavustus vuoden 2022 palautus (1,81€/as)]])</f>
        <v>1235935.2993496554</v>
      </c>
      <c r="Q253" s="117"/>
    </row>
    <row r="254" spans="1:17" s="50" customFormat="1">
      <c r="A254" s="249">
        <v>831</v>
      </c>
      <c r="B254" s="249" t="s">
        <v>263</v>
      </c>
      <c r="C254" s="339">
        <v>-4595</v>
      </c>
      <c r="D254" s="126">
        <v>-8316.9500000000007</v>
      </c>
      <c r="E254" s="126">
        <v>-4595</v>
      </c>
      <c r="F254" s="126">
        <v>-8316.9500000000007</v>
      </c>
      <c r="G254" s="126">
        <v>-91.9</v>
      </c>
      <c r="H254" s="126">
        <v>-112439.65</v>
      </c>
      <c r="I254" s="126">
        <v>-103400.19500000001</v>
      </c>
      <c r="J254" s="126">
        <v>-827.1</v>
      </c>
      <c r="K254" s="126">
        <v>277484.27787702432</v>
      </c>
      <c r="L254" s="37">
        <v>395482.0588390918</v>
      </c>
      <c r="M254" s="37">
        <v>6662.75</v>
      </c>
      <c r="N254" s="37">
        <v>7443.9000000000005</v>
      </c>
      <c r="O254" s="37">
        <v>8316.9500000000007</v>
      </c>
      <c r="P254" s="261">
        <f>SUM(LisäyksetVähennykset[[#This Row],[Kuntien yhdistymisavustus (-1,00 €/as)]:[Kriisikuntien harkinnanvarainen yhdistymisavustus vuoden 2022 palautus (1,81€/as)]])</f>
        <v>452807.1917161161</v>
      </c>
      <c r="Q254" s="117"/>
    </row>
    <row r="255" spans="1:17" s="50" customFormat="1">
      <c r="A255" s="249">
        <v>832</v>
      </c>
      <c r="B255" s="249" t="s">
        <v>264</v>
      </c>
      <c r="C255" s="339">
        <v>-3913</v>
      </c>
      <c r="D255" s="126">
        <v>-7082.5300000000007</v>
      </c>
      <c r="E255" s="126">
        <v>-3913</v>
      </c>
      <c r="F255" s="126">
        <v>-7082.5300000000007</v>
      </c>
      <c r="G255" s="126">
        <v>-78.260000000000005</v>
      </c>
      <c r="H255" s="126">
        <v>-95751.11</v>
      </c>
      <c r="I255" s="126">
        <v>-109627.58</v>
      </c>
      <c r="J255" s="126">
        <v>-704.33999999999992</v>
      </c>
      <c r="K255" s="126">
        <v>1776586.5202539766</v>
      </c>
      <c r="L255" s="37">
        <v>1174352.1721804312</v>
      </c>
      <c r="M255" s="37">
        <v>5673.8499999999995</v>
      </c>
      <c r="N255" s="37">
        <v>6339.06</v>
      </c>
      <c r="O255" s="37">
        <v>7082.5300000000007</v>
      </c>
      <c r="P255" s="261">
        <f>SUM(LisäyksetVähennykset[[#This Row],[Kuntien yhdistymisavustus (-1,00 €/as)]:[Kriisikuntien harkinnanvarainen yhdistymisavustus vuoden 2022 palautus (1,81€/as)]])</f>
        <v>2741881.7824344076</v>
      </c>
      <c r="Q255" s="117"/>
    </row>
    <row r="256" spans="1:17" s="50" customFormat="1">
      <c r="A256" s="249">
        <v>833</v>
      </c>
      <c r="B256" s="249" t="s">
        <v>265</v>
      </c>
      <c r="C256" s="339">
        <v>-1677</v>
      </c>
      <c r="D256" s="126">
        <v>-3035.37</v>
      </c>
      <c r="E256" s="126">
        <v>-1677</v>
      </c>
      <c r="F256" s="126">
        <v>-3035.37</v>
      </c>
      <c r="G256" s="126">
        <v>-33.54</v>
      </c>
      <c r="H256" s="126">
        <v>-41036.189999999995</v>
      </c>
      <c r="I256" s="126">
        <v>-27544.84</v>
      </c>
      <c r="J256" s="126">
        <v>-301.86</v>
      </c>
      <c r="K256" s="126">
        <v>460471.57373023202</v>
      </c>
      <c r="L256" s="37">
        <v>609663.98082167027</v>
      </c>
      <c r="M256" s="37">
        <v>2431.65</v>
      </c>
      <c r="N256" s="37">
        <v>2716.7400000000002</v>
      </c>
      <c r="O256" s="37">
        <v>3035.37</v>
      </c>
      <c r="P256" s="261">
        <f>SUM(LisäyksetVähennykset[[#This Row],[Kuntien yhdistymisavustus (-1,00 €/as)]:[Kriisikuntien harkinnanvarainen yhdistymisavustus vuoden 2022 palautus (1,81€/as)]])</f>
        <v>999978.14455190231</v>
      </c>
      <c r="Q256" s="117"/>
    </row>
    <row r="257" spans="1:17" s="50" customFormat="1">
      <c r="A257" s="249">
        <v>834</v>
      </c>
      <c r="B257" s="249" t="s">
        <v>266</v>
      </c>
      <c r="C257" s="339">
        <v>-5967</v>
      </c>
      <c r="D257" s="126">
        <v>-10800.27</v>
      </c>
      <c r="E257" s="126">
        <v>-5967</v>
      </c>
      <c r="F257" s="126">
        <v>-10800.27</v>
      </c>
      <c r="G257" s="126">
        <v>-119.34</v>
      </c>
      <c r="H257" s="126">
        <v>-146012.49</v>
      </c>
      <c r="I257" s="126">
        <v>-145171.715</v>
      </c>
      <c r="J257" s="126">
        <v>-1074.06</v>
      </c>
      <c r="K257" s="126">
        <v>1173682.0982292539</v>
      </c>
      <c r="L257" s="37">
        <v>749534.85643869278</v>
      </c>
      <c r="M257" s="37">
        <v>8652.15</v>
      </c>
      <c r="N257" s="37">
        <v>9666.5400000000009</v>
      </c>
      <c r="O257" s="37">
        <v>10800.27</v>
      </c>
      <c r="P257" s="261">
        <f>SUM(LisäyksetVähennykset[[#This Row],[Kuntien yhdistymisavustus (-1,00 €/as)]:[Kriisikuntien harkinnanvarainen yhdistymisavustus vuoden 2022 palautus (1,81€/as)]])</f>
        <v>1626423.7696679467</v>
      </c>
      <c r="Q257" s="117"/>
    </row>
    <row r="258" spans="1:17" s="50" customFormat="1">
      <c r="A258" s="249">
        <v>837</v>
      </c>
      <c r="B258" s="249" t="s">
        <v>267</v>
      </c>
      <c r="C258" s="339">
        <v>-244223</v>
      </c>
      <c r="D258" s="126">
        <v>-442043.63</v>
      </c>
      <c r="E258" s="126">
        <v>-244223</v>
      </c>
      <c r="F258" s="126">
        <v>-442043.63</v>
      </c>
      <c r="G258" s="126">
        <v>-4884.46</v>
      </c>
      <c r="H258" s="126">
        <v>-5976136.8099999996</v>
      </c>
      <c r="I258" s="126">
        <v>-24148820.899349999</v>
      </c>
      <c r="J258" s="126">
        <v>-43960.14</v>
      </c>
      <c r="K258" s="126">
        <v>-53845192.491937794</v>
      </c>
      <c r="L258" s="37">
        <v>-17879235.785679471</v>
      </c>
      <c r="M258" s="37">
        <v>354123.35</v>
      </c>
      <c r="N258" s="37">
        <v>395641.26</v>
      </c>
      <c r="O258" s="37">
        <v>442043.63</v>
      </c>
      <c r="P258" s="261">
        <f>SUM(LisäyksetVähennykset[[#This Row],[Kuntien yhdistymisavustus (-1,00 €/as)]:[Kriisikuntien harkinnanvarainen yhdistymisavustus vuoden 2022 palautus (1,81€/as)]])</f>
        <v>-102078955.60696727</v>
      </c>
      <c r="Q258" s="117"/>
    </row>
    <row r="259" spans="1:17" s="50" customFormat="1">
      <c r="A259" s="249">
        <v>844</v>
      </c>
      <c r="B259" s="249" t="s">
        <v>268</v>
      </c>
      <c r="C259" s="339">
        <v>-1479</v>
      </c>
      <c r="D259" s="126">
        <v>-2676.9900000000002</v>
      </c>
      <c r="E259" s="126">
        <v>-1479</v>
      </c>
      <c r="F259" s="126">
        <v>-2676.9900000000002</v>
      </c>
      <c r="G259" s="126">
        <v>-29.580000000000002</v>
      </c>
      <c r="H259" s="126">
        <v>-36191.129999999997</v>
      </c>
      <c r="I259" s="126">
        <v>-28976.814999999999</v>
      </c>
      <c r="J259" s="126">
        <v>-266.21999999999997</v>
      </c>
      <c r="K259" s="126">
        <v>31234.193027492045</v>
      </c>
      <c r="L259" s="37">
        <v>-120860.69158236854</v>
      </c>
      <c r="M259" s="37">
        <v>2144.5499999999997</v>
      </c>
      <c r="N259" s="37">
        <v>2395.98</v>
      </c>
      <c r="O259" s="37">
        <v>2676.9900000000002</v>
      </c>
      <c r="P259" s="261">
        <f>SUM(LisäyksetVähennykset[[#This Row],[Kuntien yhdistymisavustus (-1,00 €/as)]:[Kriisikuntien harkinnanvarainen yhdistymisavustus vuoden 2022 palautus (1,81€/as)]])</f>
        <v>-156184.7035548765</v>
      </c>
      <c r="Q259" s="117"/>
    </row>
    <row r="260" spans="1:17" s="50" customFormat="1">
      <c r="A260" s="249">
        <v>845</v>
      </c>
      <c r="B260" s="249" t="s">
        <v>269</v>
      </c>
      <c r="C260" s="339">
        <v>-2882</v>
      </c>
      <c r="D260" s="126">
        <v>-5216.42</v>
      </c>
      <c r="E260" s="126">
        <v>-2882</v>
      </c>
      <c r="F260" s="126">
        <v>-5216.42</v>
      </c>
      <c r="G260" s="126">
        <v>-57.64</v>
      </c>
      <c r="H260" s="126">
        <v>-70522.539999999994</v>
      </c>
      <c r="I260" s="126">
        <v>-59016.203500000003</v>
      </c>
      <c r="J260" s="126">
        <v>-518.76</v>
      </c>
      <c r="K260" s="126">
        <v>132327.87187121573</v>
      </c>
      <c r="L260" s="37">
        <v>9805.6424723850105</v>
      </c>
      <c r="M260" s="37">
        <v>4178.8999999999996</v>
      </c>
      <c r="N260" s="37">
        <v>4668.84</v>
      </c>
      <c r="O260" s="37">
        <v>5216.42</v>
      </c>
      <c r="P260" s="261">
        <f>SUM(LisäyksetVähennykset[[#This Row],[Kuntien yhdistymisavustus (-1,00 €/as)]:[Kriisikuntien harkinnanvarainen yhdistymisavustus vuoden 2022 palautus (1,81€/as)]])</f>
        <v>9885.6908436007361</v>
      </c>
      <c r="Q260" s="117"/>
    </row>
    <row r="261" spans="1:17" s="50" customFormat="1">
      <c r="A261" s="249">
        <v>846</v>
      </c>
      <c r="B261" s="249" t="s">
        <v>270</v>
      </c>
      <c r="C261" s="339">
        <v>-4952</v>
      </c>
      <c r="D261" s="126">
        <v>-8963.1200000000008</v>
      </c>
      <c r="E261" s="126">
        <v>-4952</v>
      </c>
      <c r="F261" s="126">
        <v>-8963.1200000000008</v>
      </c>
      <c r="G261" s="126">
        <v>-99.04</v>
      </c>
      <c r="H261" s="126">
        <v>-121175.43999999999</v>
      </c>
      <c r="I261" s="126">
        <v>-107451.35249999999</v>
      </c>
      <c r="J261" s="126">
        <v>-891.36</v>
      </c>
      <c r="K261" s="126">
        <v>1754702.8488937281</v>
      </c>
      <c r="L261" s="37">
        <v>726647.81290576479</v>
      </c>
      <c r="M261" s="37">
        <v>7180.4</v>
      </c>
      <c r="N261" s="37">
        <v>8022.2400000000007</v>
      </c>
      <c r="O261" s="37">
        <v>8963.1200000000008</v>
      </c>
      <c r="P261" s="261">
        <f>SUM(LisäyksetVähennykset[[#This Row],[Kuntien yhdistymisavustus (-1,00 €/as)]:[Kriisikuntien harkinnanvarainen yhdistymisavustus vuoden 2022 palautus (1,81€/as)]])</f>
        <v>2248068.9892994929</v>
      </c>
      <c r="Q261" s="117"/>
    </row>
    <row r="262" spans="1:17" s="50" customFormat="1">
      <c r="A262" s="249">
        <v>848</v>
      </c>
      <c r="B262" s="249" t="s">
        <v>271</v>
      </c>
      <c r="C262" s="339">
        <v>-4241</v>
      </c>
      <c r="D262" s="126">
        <v>-7676.21</v>
      </c>
      <c r="E262" s="126">
        <v>-4241</v>
      </c>
      <c r="F262" s="126">
        <v>-7676.21</v>
      </c>
      <c r="G262" s="126">
        <v>-84.820000000000007</v>
      </c>
      <c r="H262" s="126">
        <v>-103777.26999999999</v>
      </c>
      <c r="I262" s="126">
        <v>-105928.02499999999</v>
      </c>
      <c r="J262" s="126">
        <v>-763.38</v>
      </c>
      <c r="K262" s="126">
        <v>589498.60468085529</v>
      </c>
      <c r="L262" s="37">
        <v>590624.29512437142</v>
      </c>
      <c r="M262" s="37">
        <v>6149.45</v>
      </c>
      <c r="N262" s="37">
        <v>6870.42</v>
      </c>
      <c r="O262" s="37">
        <v>7676.21</v>
      </c>
      <c r="P262" s="261">
        <f>SUM(LisäyksetVähennykset[[#This Row],[Kuntien yhdistymisavustus (-1,00 €/as)]:[Kriisikuntien harkinnanvarainen yhdistymisavustus vuoden 2022 palautus (1,81€/as)]])</f>
        <v>966431.06480522675</v>
      </c>
      <c r="Q262" s="117"/>
    </row>
    <row r="263" spans="1:17" s="50" customFormat="1">
      <c r="A263" s="249">
        <v>849</v>
      </c>
      <c r="B263" s="249" t="s">
        <v>272</v>
      </c>
      <c r="C263" s="339">
        <v>-2938</v>
      </c>
      <c r="D263" s="126">
        <v>-5317.78</v>
      </c>
      <c r="E263" s="126">
        <v>-2938</v>
      </c>
      <c r="F263" s="126">
        <v>-5317.78</v>
      </c>
      <c r="G263" s="126">
        <v>-58.76</v>
      </c>
      <c r="H263" s="126">
        <v>-71892.86</v>
      </c>
      <c r="I263" s="126">
        <v>-73953.785000000003</v>
      </c>
      <c r="J263" s="126">
        <v>-528.84</v>
      </c>
      <c r="K263" s="126">
        <v>704344.65399877948</v>
      </c>
      <c r="L263" s="37">
        <v>190287.47309936062</v>
      </c>
      <c r="M263" s="37">
        <v>4260.0999999999995</v>
      </c>
      <c r="N263" s="37">
        <v>4759.5600000000004</v>
      </c>
      <c r="O263" s="37">
        <v>5317.78</v>
      </c>
      <c r="P263" s="261">
        <f>SUM(LisäyksetVähennykset[[#This Row],[Kuntien yhdistymisavustus (-1,00 €/as)]:[Kriisikuntien harkinnanvarainen yhdistymisavustus vuoden 2022 palautus (1,81€/as)]])</f>
        <v>746023.76209814008</v>
      </c>
      <c r="Q263" s="117"/>
    </row>
    <row r="264" spans="1:17" s="50" customFormat="1">
      <c r="A264" s="249">
        <v>850</v>
      </c>
      <c r="B264" s="249" t="s">
        <v>273</v>
      </c>
      <c r="C264" s="339">
        <v>-2387</v>
      </c>
      <c r="D264" s="126">
        <v>-4320.47</v>
      </c>
      <c r="E264" s="126">
        <v>-2387</v>
      </c>
      <c r="F264" s="126">
        <v>-4320.47</v>
      </c>
      <c r="G264" s="126">
        <v>-47.74</v>
      </c>
      <c r="H264" s="126">
        <v>-58409.89</v>
      </c>
      <c r="I264" s="126">
        <v>-56011.94</v>
      </c>
      <c r="J264" s="126">
        <v>-429.65999999999997</v>
      </c>
      <c r="K264" s="126">
        <v>284626.20327458519</v>
      </c>
      <c r="L264" s="37">
        <v>293810.16443008865</v>
      </c>
      <c r="M264" s="37">
        <v>3461.15</v>
      </c>
      <c r="N264" s="37">
        <v>3866.94</v>
      </c>
      <c r="O264" s="37">
        <v>4320.47</v>
      </c>
      <c r="P264" s="261">
        <f>SUM(LisäyksetVähennykset[[#This Row],[Kuntien yhdistymisavustus (-1,00 €/as)]:[Kriisikuntien harkinnanvarainen yhdistymisavustus vuoden 2022 palautus (1,81€/as)]])</f>
        <v>461770.75770467386</v>
      </c>
      <c r="Q264" s="117"/>
    </row>
    <row r="265" spans="1:17" s="50" customFormat="1">
      <c r="A265" s="249">
        <v>851</v>
      </c>
      <c r="B265" s="249" t="s">
        <v>274</v>
      </c>
      <c r="C265" s="339">
        <v>-21333</v>
      </c>
      <c r="D265" s="126">
        <v>-38612.730000000003</v>
      </c>
      <c r="E265" s="126">
        <v>-21333</v>
      </c>
      <c r="F265" s="126">
        <v>-38612.730000000003</v>
      </c>
      <c r="G265" s="126">
        <v>-426.66</v>
      </c>
      <c r="H265" s="126">
        <v>-522018.50999999995</v>
      </c>
      <c r="I265" s="126">
        <v>-889604.35455000005</v>
      </c>
      <c r="J265" s="126">
        <v>-3839.94</v>
      </c>
      <c r="K265" s="126">
        <v>-989765.16527233063</v>
      </c>
      <c r="L265" s="37">
        <v>-951868.8144810478</v>
      </c>
      <c r="M265" s="37">
        <v>30932.85</v>
      </c>
      <c r="N265" s="37">
        <v>34559.46</v>
      </c>
      <c r="O265" s="37">
        <v>38612.730000000003</v>
      </c>
      <c r="P265" s="261">
        <f>SUM(LisäyksetVähennykset[[#This Row],[Kuntien yhdistymisavustus (-1,00 €/as)]:[Kriisikuntien harkinnanvarainen yhdistymisavustus vuoden 2022 palautus (1,81€/as)]])</f>
        <v>-3373309.8643033784</v>
      </c>
      <c r="Q265" s="117"/>
    </row>
    <row r="266" spans="1:17" s="50" customFormat="1">
      <c r="A266" s="249">
        <v>853</v>
      </c>
      <c r="B266" s="249" t="s">
        <v>275</v>
      </c>
      <c r="C266" s="339">
        <v>-195137</v>
      </c>
      <c r="D266" s="126">
        <v>-353197.97000000003</v>
      </c>
      <c r="E266" s="126">
        <v>-195137</v>
      </c>
      <c r="F266" s="126">
        <v>-353197.97000000003</v>
      </c>
      <c r="G266" s="126">
        <v>-3902.7400000000002</v>
      </c>
      <c r="H266" s="126">
        <v>-4775002.3899999997</v>
      </c>
      <c r="I266" s="126">
        <v>-14576023.787249999</v>
      </c>
      <c r="J266" s="126">
        <v>-35124.659999999996</v>
      </c>
      <c r="K266" s="126">
        <v>-17025421.368802838</v>
      </c>
      <c r="L266" s="37">
        <v>1862510.4308394468</v>
      </c>
      <c r="M266" s="37">
        <v>282948.64999999997</v>
      </c>
      <c r="N266" s="37">
        <v>316121.94</v>
      </c>
      <c r="O266" s="37">
        <v>353197.97000000003</v>
      </c>
      <c r="P266" s="261">
        <f>SUM(LisäyksetVähennykset[[#This Row],[Kuntien yhdistymisavustus (-1,00 €/as)]:[Kriisikuntien harkinnanvarainen yhdistymisavustus vuoden 2022 palautus (1,81€/as)]])</f>
        <v>-34697365.895213388</v>
      </c>
      <c r="Q266" s="117"/>
    </row>
    <row r="267" spans="1:17" s="50" customFormat="1">
      <c r="A267" s="249">
        <v>854</v>
      </c>
      <c r="B267" s="249" t="s">
        <v>276</v>
      </c>
      <c r="C267" s="339">
        <v>-3296</v>
      </c>
      <c r="D267" s="126">
        <v>-5965.76</v>
      </c>
      <c r="E267" s="126">
        <v>-3296</v>
      </c>
      <c r="F267" s="126">
        <v>-5965.76</v>
      </c>
      <c r="G267" s="126">
        <v>-65.92</v>
      </c>
      <c r="H267" s="126">
        <v>-80653.119999999995</v>
      </c>
      <c r="I267" s="126">
        <v>-49420.364999999998</v>
      </c>
      <c r="J267" s="126">
        <v>-593.28</v>
      </c>
      <c r="K267" s="126">
        <v>515586.66422165488</v>
      </c>
      <c r="L267" s="37">
        <v>194282.35786278188</v>
      </c>
      <c r="M267" s="37">
        <v>4779.2</v>
      </c>
      <c r="N267" s="37">
        <v>5339.52</v>
      </c>
      <c r="O267" s="37">
        <v>5965.76</v>
      </c>
      <c r="P267" s="261">
        <f>SUM(LisäyksetVähennykset[[#This Row],[Kuntien yhdistymisavustus (-1,00 €/as)]:[Kriisikuntien harkinnanvarainen yhdistymisavustus vuoden 2022 palautus (1,81€/as)]])</f>
        <v>576697.29708443675</v>
      </c>
      <c r="Q267" s="117"/>
    </row>
    <row r="268" spans="1:17" s="50" customFormat="1">
      <c r="A268" s="249">
        <v>857</v>
      </c>
      <c r="B268" s="249" t="s">
        <v>277</v>
      </c>
      <c r="C268" s="339">
        <v>-2420</v>
      </c>
      <c r="D268" s="126">
        <v>-4380.2</v>
      </c>
      <c r="E268" s="126">
        <v>-2420</v>
      </c>
      <c r="F268" s="126">
        <v>-4380.2</v>
      </c>
      <c r="G268" s="126">
        <v>-48.4</v>
      </c>
      <c r="H268" s="126">
        <v>-59217.399999999994</v>
      </c>
      <c r="I268" s="126">
        <v>-90266.7</v>
      </c>
      <c r="J268" s="126">
        <v>-435.59999999999997</v>
      </c>
      <c r="K268" s="126">
        <v>-1109813.7035469699</v>
      </c>
      <c r="L268" s="37">
        <v>-750493.89775389875</v>
      </c>
      <c r="M268" s="37">
        <v>3509</v>
      </c>
      <c r="N268" s="37">
        <v>3920.4</v>
      </c>
      <c r="O268" s="37">
        <v>4380.2</v>
      </c>
      <c r="P268" s="261">
        <f>SUM(LisäyksetVähennykset[[#This Row],[Kuntien yhdistymisavustus (-1,00 €/as)]:[Kriisikuntien harkinnanvarainen yhdistymisavustus vuoden 2022 palautus (1,81€/as)]])</f>
        <v>-2012066.5013008688</v>
      </c>
      <c r="Q268" s="117"/>
    </row>
    <row r="269" spans="1:17" s="50" customFormat="1">
      <c r="A269" s="249">
        <v>858</v>
      </c>
      <c r="B269" s="249" t="s">
        <v>278</v>
      </c>
      <c r="C269" s="339">
        <v>-39718</v>
      </c>
      <c r="D269" s="126">
        <v>-71889.58</v>
      </c>
      <c r="E269" s="126">
        <v>-39718</v>
      </c>
      <c r="F269" s="126">
        <v>-71889.58</v>
      </c>
      <c r="G269" s="126">
        <v>-794.36</v>
      </c>
      <c r="H269" s="126">
        <v>-971899.46</v>
      </c>
      <c r="I269" s="126">
        <v>-1366824.54315</v>
      </c>
      <c r="J269" s="126">
        <v>-7149.24</v>
      </c>
      <c r="K269" s="126">
        <v>4186990.4005118897</v>
      </c>
      <c r="L269" s="37">
        <v>1964928.3638382002</v>
      </c>
      <c r="M269" s="37">
        <v>57591.1</v>
      </c>
      <c r="N269" s="37">
        <v>64343.16</v>
      </c>
      <c r="O269" s="37">
        <v>71889.58</v>
      </c>
      <c r="P269" s="261">
        <f>SUM(LisäyksetVähennykset[[#This Row],[Kuntien yhdistymisavustus (-1,00 €/as)]:[Kriisikuntien harkinnanvarainen yhdistymisavustus vuoden 2022 palautus (1,81€/as)]])</f>
        <v>3775859.8412000905</v>
      </c>
      <c r="Q269" s="117"/>
    </row>
    <row r="270" spans="1:17" s="50" customFormat="1">
      <c r="A270" s="249">
        <v>859</v>
      </c>
      <c r="B270" s="249" t="s">
        <v>279</v>
      </c>
      <c r="C270" s="339">
        <v>-6593</v>
      </c>
      <c r="D270" s="126">
        <v>-11933.33</v>
      </c>
      <c r="E270" s="126">
        <v>-6593</v>
      </c>
      <c r="F270" s="126">
        <v>-11933.33</v>
      </c>
      <c r="G270" s="126">
        <v>-131.86000000000001</v>
      </c>
      <c r="H270" s="126">
        <v>-161330.71</v>
      </c>
      <c r="I270" s="126">
        <v>-89990.63</v>
      </c>
      <c r="J270" s="126">
        <v>-1186.74</v>
      </c>
      <c r="K270" s="126">
        <v>-1269966.4205834512</v>
      </c>
      <c r="L270" s="37">
        <v>-1602539.1589233917</v>
      </c>
      <c r="M270" s="37">
        <v>9559.85</v>
      </c>
      <c r="N270" s="37">
        <v>10680.66</v>
      </c>
      <c r="O270" s="37">
        <v>11933.33</v>
      </c>
      <c r="P270" s="261">
        <f>SUM(LisäyksetVähennykset[[#This Row],[Kuntien yhdistymisavustus (-1,00 €/as)]:[Kriisikuntien harkinnanvarainen yhdistymisavustus vuoden 2022 palautus (1,81€/as)]])</f>
        <v>-3130024.3395068427</v>
      </c>
      <c r="Q270" s="117"/>
    </row>
    <row r="271" spans="1:17" s="50" customFormat="1">
      <c r="A271" s="249">
        <v>886</v>
      </c>
      <c r="B271" s="249" t="s">
        <v>280</v>
      </c>
      <c r="C271" s="339">
        <v>-12669</v>
      </c>
      <c r="D271" s="126">
        <v>-22930.89</v>
      </c>
      <c r="E271" s="126">
        <v>-12669</v>
      </c>
      <c r="F271" s="126">
        <v>-22930.89</v>
      </c>
      <c r="G271" s="126">
        <v>-253.38</v>
      </c>
      <c r="H271" s="126">
        <v>-310010.43</v>
      </c>
      <c r="I271" s="126">
        <v>-386537.95</v>
      </c>
      <c r="J271" s="126">
        <v>-2280.42</v>
      </c>
      <c r="K271" s="126">
        <v>-141052.78831426238</v>
      </c>
      <c r="L271" s="37">
        <v>-565052.86245624186</v>
      </c>
      <c r="M271" s="37">
        <v>18370.05</v>
      </c>
      <c r="N271" s="37">
        <v>20523.780000000002</v>
      </c>
      <c r="O271" s="37">
        <v>22930.89</v>
      </c>
      <c r="P271" s="261">
        <f>SUM(LisäyksetVähennykset[[#This Row],[Kuntien yhdistymisavustus (-1,00 €/as)]:[Kriisikuntien harkinnanvarainen yhdistymisavustus vuoden 2022 palautus (1,81€/as)]])</f>
        <v>-1414562.8907705045</v>
      </c>
      <c r="Q271" s="117"/>
    </row>
    <row r="272" spans="1:17" s="50" customFormat="1">
      <c r="A272" s="249">
        <v>887</v>
      </c>
      <c r="B272" s="249" t="s">
        <v>281</v>
      </c>
      <c r="C272" s="339">
        <v>-4669</v>
      </c>
      <c r="D272" s="126">
        <v>-8450.89</v>
      </c>
      <c r="E272" s="126">
        <v>-4669</v>
      </c>
      <c r="F272" s="126">
        <v>-8450.89</v>
      </c>
      <c r="G272" s="126">
        <v>-93.38</v>
      </c>
      <c r="H272" s="126">
        <v>-114250.43</v>
      </c>
      <c r="I272" s="126">
        <v>-235643.715</v>
      </c>
      <c r="J272" s="126">
        <v>-840.42</v>
      </c>
      <c r="K272" s="126">
        <v>-413029.62838200323</v>
      </c>
      <c r="L272" s="37">
        <v>-194736.86893043312</v>
      </c>
      <c r="M272" s="37">
        <v>6770.05</v>
      </c>
      <c r="N272" s="37">
        <v>7563.7800000000007</v>
      </c>
      <c r="O272" s="37">
        <v>8450.89</v>
      </c>
      <c r="P272" s="261">
        <f>SUM(LisäyksetVähennykset[[#This Row],[Kuntien yhdistymisavustus (-1,00 €/as)]:[Kriisikuntien harkinnanvarainen yhdistymisavustus vuoden 2022 palautus (1,81€/as)]])</f>
        <v>-962049.50231243635</v>
      </c>
      <c r="Q272" s="117"/>
    </row>
    <row r="273" spans="1:17" s="50" customFormat="1">
      <c r="A273" s="249">
        <v>889</v>
      </c>
      <c r="B273" s="249" t="s">
        <v>282</v>
      </c>
      <c r="C273" s="339">
        <v>-2568</v>
      </c>
      <c r="D273" s="126">
        <v>-4648.08</v>
      </c>
      <c r="E273" s="126">
        <v>-2568</v>
      </c>
      <c r="F273" s="126">
        <v>-4648.08</v>
      </c>
      <c r="G273" s="126">
        <v>-51.36</v>
      </c>
      <c r="H273" s="126">
        <v>-62838.96</v>
      </c>
      <c r="I273" s="126">
        <v>-30581.855</v>
      </c>
      <c r="J273" s="126">
        <v>-462.24</v>
      </c>
      <c r="K273" s="126">
        <v>1089285.4322706249</v>
      </c>
      <c r="L273" s="37">
        <v>428441.06138360279</v>
      </c>
      <c r="M273" s="37">
        <v>3723.6</v>
      </c>
      <c r="N273" s="37">
        <v>4160.16</v>
      </c>
      <c r="O273" s="37">
        <v>4648.08</v>
      </c>
      <c r="P273" s="261">
        <f>SUM(LisäyksetVähennykset[[#This Row],[Kuntien yhdistymisavustus (-1,00 €/as)]:[Kriisikuntien harkinnanvarainen yhdistymisavustus vuoden 2022 palautus (1,81€/as)]])</f>
        <v>1421891.7586542277</v>
      </c>
      <c r="Q273" s="117"/>
    </row>
    <row r="274" spans="1:17" s="50" customFormat="1">
      <c r="A274" s="249">
        <v>890</v>
      </c>
      <c r="B274" s="249" t="s">
        <v>283</v>
      </c>
      <c r="C274" s="339">
        <v>-1176</v>
      </c>
      <c r="D274" s="126">
        <v>-2128.56</v>
      </c>
      <c r="E274" s="126">
        <v>-1176</v>
      </c>
      <c r="F274" s="126">
        <v>-2128.56</v>
      </c>
      <c r="G274" s="126">
        <v>-23.52</v>
      </c>
      <c r="H274" s="126">
        <v>-28776.719999999998</v>
      </c>
      <c r="I274" s="126">
        <v>-22144.814999999999</v>
      </c>
      <c r="J274" s="126">
        <v>-211.67999999999998</v>
      </c>
      <c r="K274" s="126">
        <v>119373.96570226965</v>
      </c>
      <c r="L274" s="37">
        <v>577144.85916695406</v>
      </c>
      <c r="M274" s="37">
        <v>1705.2</v>
      </c>
      <c r="N274" s="37">
        <v>1905.1200000000001</v>
      </c>
      <c r="O274" s="37">
        <v>2128.56</v>
      </c>
      <c r="P274" s="261">
        <f>SUM(LisäyksetVähennykset[[#This Row],[Kuntien yhdistymisavustus (-1,00 €/as)]:[Kriisikuntien harkinnanvarainen yhdistymisavustus vuoden 2022 palautus (1,81€/as)]])</f>
        <v>644491.84986922366</v>
      </c>
      <c r="Q274" s="117"/>
    </row>
    <row r="275" spans="1:17" s="50" customFormat="1">
      <c r="A275" s="249">
        <v>892</v>
      </c>
      <c r="B275" s="249" t="s">
        <v>284</v>
      </c>
      <c r="C275" s="339">
        <v>-3634</v>
      </c>
      <c r="D275" s="126">
        <v>-6577.54</v>
      </c>
      <c r="E275" s="126">
        <v>-3634</v>
      </c>
      <c r="F275" s="126">
        <v>-6577.54</v>
      </c>
      <c r="G275" s="126">
        <v>-72.680000000000007</v>
      </c>
      <c r="H275" s="126">
        <v>-88923.98</v>
      </c>
      <c r="I275" s="126">
        <v>-83705.914999999994</v>
      </c>
      <c r="J275" s="126">
        <v>-654.12</v>
      </c>
      <c r="K275" s="126">
        <v>377503.70580947527</v>
      </c>
      <c r="L275" s="37">
        <v>130506.25360763166</v>
      </c>
      <c r="M275" s="37">
        <v>5269.3</v>
      </c>
      <c r="N275" s="37">
        <v>5887.0800000000008</v>
      </c>
      <c r="O275" s="37">
        <v>6577.54</v>
      </c>
      <c r="P275" s="261">
        <f>SUM(LisäyksetVähennykset[[#This Row],[Kuntien yhdistymisavustus (-1,00 €/as)]:[Kriisikuntien harkinnanvarainen yhdistymisavustus vuoden 2022 palautus (1,81€/as)]])</f>
        <v>331964.10441710695</v>
      </c>
      <c r="Q275" s="117"/>
    </row>
    <row r="276" spans="1:17" s="50" customFormat="1">
      <c r="A276" s="249">
        <v>893</v>
      </c>
      <c r="B276" s="249" t="s">
        <v>285</v>
      </c>
      <c r="C276" s="339">
        <v>-7497</v>
      </c>
      <c r="D276" s="126">
        <v>-13569.57</v>
      </c>
      <c r="E276" s="126">
        <v>-7497</v>
      </c>
      <c r="F276" s="126">
        <v>-13569.57</v>
      </c>
      <c r="G276" s="126">
        <v>-149.94</v>
      </c>
      <c r="H276" s="126">
        <v>-183451.59</v>
      </c>
      <c r="I276" s="126">
        <v>-97293.904999999999</v>
      </c>
      <c r="J276" s="126">
        <v>-1349.46</v>
      </c>
      <c r="K276" s="126">
        <v>-632871.37483209744</v>
      </c>
      <c r="L276" s="37">
        <v>-195057.98474964002</v>
      </c>
      <c r="M276" s="37">
        <v>10870.65</v>
      </c>
      <c r="N276" s="37">
        <v>12145.140000000001</v>
      </c>
      <c r="O276" s="37">
        <v>13569.57</v>
      </c>
      <c r="P276" s="261">
        <f>SUM(LisäyksetVähennykset[[#This Row],[Kuntien yhdistymisavustus (-1,00 €/as)]:[Kriisikuntien harkinnanvarainen yhdistymisavustus vuoden 2022 palautus (1,81€/as)]])</f>
        <v>-1115722.0345817376</v>
      </c>
      <c r="Q276" s="117"/>
    </row>
    <row r="277" spans="1:17" s="50" customFormat="1">
      <c r="A277" s="249">
        <v>895</v>
      </c>
      <c r="B277" s="249" t="s">
        <v>286</v>
      </c>
      <c r="C277" s="339">
        <v>-15463</v>
      </c>
      <c r="D277" s="126">
        <v>-27988.030000000002</v>
      </c>
      <c r="E277" s="126">
        <v>-15463</v>
      </c>
      <c r="F277" s="126">
        <v>-27988.030000000002</v>
      </c>
      <c r="G277" s="126">
        <v>-309.26</v>
      </c>
      <c r="H277" s="126">
        <v>-378379.61</v>
      </c>
      <c r="I277" s="126">
        <v>-470628.20390000002</v>
      </c>
      <c r="J277" s="126">
        <v>-2783.3399999999997</v>
      </c>
      <c r="K277" s="126">
        <v>1087190.5307428802</v>
      </c>
      <c r="L277" s="37">
        <v>1706487.9592344095</v>
      </c>
      <c r="M277" s="37">
        <v>22421.35</v>
      </c>
      <c r="N277" s="37">
        <v>25050.06</v>
      </c>
      <c r="O277" s="37">
        <v>27988.030000000002</v>
      </c>
      <c r="P277" s="261">
        <f>SUM(LisäyksetVähennykset[[#This Row],[Kuntien yhdistymisavustus (-1,00 €/as)]:[Kriisikuntien harkinnanvarainen yhdistymisavustus vuoden 2022 palautus (1,81€/as)]])</f>
        <v>1930135.45607729</v>
      </c>
      <c r="Q277" s="117"/>
    </row>
    <row r="278" spans="1:17" s="50" customFormat="1">
      <c r="A278" s="249">
        <v>905</v>
      </c>
      <c r="B278" s="249" t="s">
        <v>287</v>
      </c>
      <c r="C278" s="339">
        <v>-67615</v>
      </c>
      <c r="D278" s="126">
        <v>-122383.15000000001</v>
      </c>
      <c r="E278" s="126">
        <v>-67615</v>
      </c>
      <c r="F278" s="126">
        <v>-122383.15000000001</v>
      </c>
      <c r="G278" s="126">
        <v>-1352.3</v>
      </c>
      <c r="H278" s="126">
        <v>-1654539.0499999998</v>
      </c>
      <c r="I278" s="126">
        <v>-3770057.3530000001</v>
      </c>
      <c r="J278" s="126">
        <v>-12170.699999999999</v>
      </c>
      <c r="K278" s="126">
        <v>-9982524.3593746722</v>
      </c>
      <c r="L278" s="37">
        <v>-4173467.9497271087</v>
      </c>
      <c r="M278" s="37">
        <v>98041.75</v>
      </c>
      <c r="N278" s="37">
        <v>109536.3</v>
      </c>
      <c r="O278" s="37">
        <v>122383.15000000001</v>
      </c>
      <c r="P278" s="261">
        <f>SUM(LisäyksetVähennykset[[#This Row],[Kuntien yhdistymisavustus (-1,00 €/as)]:[Kriisikuntien harkinnanvarainen yhdistymisavustus vuoden 2022 palautus (1,81€/as)]])</f>
        <v>-19644146.812101785</v>
      </c>
      <c r="Q278" s="117"/>
    </row>
    <row r="279" spans="1:17" s="50" customFormat="1">
      <c r="A279" s="249">
        <v>908</v>
      </c>
      <c r="B279" s="249" t="s">
        <v>288</v>
      </c>
      <c r="C279" s="339">
        <v>-20695</v>
      </c>
      <c r="D279" s="126">
        <v>-37457.950000000004</v>
      </c>
      <c r="E279" s="126">
        <v>-20695</v>
      </c>
      <c r="F279" s="126">
        <v>-37457.950000000004</v>
      </c>
      <c r="G279" s="126">
        <v>-413.90000000000003</v>
      </c>
      <c r="H279" s="126">
        <v>-506406.64999999997</v>
      </c>
      <c r="I279" s="126">
        <v>-807898.47120000003</v>
      </c>
      <c r="J279" s="126">
        <v>-3725.1</v>
      </c>
      <c r="K279" s="126">
        <v>-196172.36368123142</v>
      </c>
      <c r="L279" s="37">
        <v>261349.39126429276</v>
      </c>
      <c r="M279" s="37">
        <v>30007.75</v>
      </c>
      <c r="N279" s="37">
        <v>33525.9</v>
      </c>
      <c r="O279" s="37">
        <v>37457.950000000004</v>
      </c>
      <c r="P279" s="261">
        <f>SUM(LisäyksetVähennykset[[#This Row],[Kuntien yhdistymisavustus (-1,00 €/as)]:[Kriisikuntien harkinnanvarainen yhdistymisavustus vuoden 2022 palautus (1,81€/as)]])</f>
        <v>-1268581.3936169387</v>
      </c>
      <c r="Q279" s="117"/>
    </row>
    <row r="280" spans="1:17" s="50" customFormat="1">
      <c r="A280" s="249">
        <v>915</v>
      </c>
      <c r="B280" s="249" t="s">
        <v>289</v>
      </c>
      <c r="C280" s="339">
        <v>-19973</v>
      </c>
      <c r="D280" s="126">
        <v>-36151.130000000005</v>
      </c>
      <c r="E280" s="126">
        <v>-19973</v>
      </c>
      <c r="F280" s="126">
        <v>-36151.130000000005</v>
      </c>
      <c r="G280" s="126">
        <v>-399.46000000000004</v>
      </c>
      <c r="H280" s="126">
        <v>-488739.31</v>
      </c>
      <c r="I280" s="126">
        <v>-1291816.635</v>
      </c>
      <c r="J280" s="126">
        <v>-3595.14</v>
      </c>
      <c r="K280" s="126">
        <v>773633.93252304895</v>
      </c>
      <c r="L280" s="37">
        <v>1033412.9961954993</v>
      </c>
      <c r="M280" s="37">
        <v>28960.85</v>
      </c>
      <c r="N280" s="37">
        <v>32356.260000000002</v>
      </c>
      <c r="O280" s="37">
        <v>36151.130000000005</v>
      </c>
      <c r="P280" s="261">
        <f>SUM(LisäyksetVähennykset[[#This Row],[Kuntien yhdistymisavustus (-1,00 €/as)]:[Kriisikuntien harkinnanvarainen yhdistymisavustus vuoden 2022 palautus (1,81€/as)]])</f>
        <v>7716.3637185483385</v>
      </c>
      <c r="Q280" s="117"/>
    </row>
    <row r="281" spans="1:17" s="50" customFormat="1">
      <c r="A281" s="249">
        <v>918</v>
      </c>
      <c r="B281" s="249" t="s">
        <v>290</v>
      </c>
      <c r="C281" s="339">
        <v>-2271</v>
      </c>
      <c r="D281" s="126">
        <v>-4110.51</v>
      </c>
      <c r="E281" s="126">
        <v>-2271</v>
      </c>
      <c r="F281" s="126">
        <v>-4110.51</v>
      </c>
      <c r="G281" s="126">
        <v>-45.42</v>
      </c>
      <c r="H281" s="126">
        <v>-55571.369999999995</v>
      </c>
      <c r="I281" s="126">
        <v>-50036.184999999998</v>
      </c>
      <c r="J281" s="126">
        <v>-408.78</v>
      </c>
      <c r="K281" s="126">
        <v>-60287.279328028912</v>
      </c>
      <c r="L281" s="37">
        <v>-20092.982377388667</v>
      </c>
      <c r="M281" s="37">
        <v>3292.95</v>
      </c>
      <c r="N281" s="37">
        <v>3679.0200000000004</v>
      </c>
      <c r="O281" s="37">
        <v>4110.51</v>
      </c>
      <c r="P281" s="261">
        <f>SUM(LisäyksetVähennykset[[#This Row],[Kuntien yhdistymisavustus (-1,00 €/as)]:[Kriisikuntien harkinnanvarainen yhdistymisavustus vuoden 2022 palautus (1,81€/as)]])</f>
        <v>-188122.55670541755</v>
      </c>
      <c r="Q281" s="117"/>
    </row>
    <row r="282" spans="1:17" s="50" customFormat="1">
      <c r="A282" s="249">
        <v>921</v>
      </c>
      <c r="B282" s="249" t="s">
        <v>291</v>
      </c>
      <c r="C282" s="339">
        <v>-1941</v>
      </c>
      <c r="D282" s="126">
        <v>-3513.21</v>
      </c>
      <c r="E282" s="126">
        <v>-1941</v>
      </c>
      <c r="F282" s="126">
        <v>-3513.21</v>
      </c>
      <c r="G282" s="126">
        <v>-38.82</v>
      </c>
      <c r="H282" s="126">
        <v>-47496.27</v>
      </c>
      <c r="I282" s="126">
        <v>-44676.375</v>
      </c>
      <c r="J282" s="126">
        <v>-349.38</v>
      </c>
      <c r="K282" s="126">
        <v>750034.47577336105</v>
      </c>
      <c r="L282" s="37">
        <v>114841.058094263</v>
      </c>
      <c r="M282" s="37">
        <v>2814.45</v>
      </c>
      <c r="N282" s="37">
        <v>3144.42</v>
      </c>
      <c r="O282" s="37">
        <v>3513.21</v>
      </c>
      <c r="P282" s="261">
        <f>SUM(LisäyksetVähennykset[[#This Row],[Kuntien yhdistymisavustus (-1,00 €/as)]:[Kriisikuntien harkinnanvarainen yhdistymisavustus vuoden 2022 palautus (1,81€/as)]])</f>
        <v>770878.34886762395</v>
      </c>
      <c r="Q282" s="117"/>
    </row>
    <row r="283" spans="1:17" s="50" customFormat="1">
      <c r="A283" s="249">
        <v>922</v>
      </c>
      <c r="B283" s="249" t="s">
        <v>292</v>
      </c>
      <c r="C283" s="339">
        <v>-4444</v>
      </c>
      <c r="D283" s="126">
        <v>-8043.64</v>
      </c>
      <c r="E283" s="126">
        <v>-4444</v>
      </c>
      <c r="F283" s="126">
        <v>-8043.64</v>
      </c>
      <c r="G283" s="126">
        <v>-88.88</v>
      </c>
      <c r="H283" s="126">
        <v>-108744.68</v>
      </c>
      <c r="I283" s="126">
        <v>-88028.4</v>
      </c>
      <c r="J283" s="126">
        <v>-799.92</v>
      </c>
      <c r="K283" s="126">
        <v>-317848.16307317681</v>
      </c>
      <c r="L283" s="37">
        <v>-336222.06590034679</v>
      </c>
      <c r="M283" s="37">
        <v>6443.8</v>
      </c>
      <c r="N283" s="37">
        <v>7199.2800000000007</v>
      </c>
      <c r="O283" s="37">
        <v>8043.64</v>
      </c>
      <c r="P283" s="261">
        <f>SUM(LisäyksetVähennykset[[#This Row],[Kuntien yhdistymisavustus (-1,00 €/as)]:[Kriisikuntien harkinnanvarainen yhdistymisavustus vuoden 2022 palautus (1,81€/as)]])</f>
        <v>-855020.66897352354</v>
      </c>
      <c r="Q283" s="117"/>
    </row>
    <row r="284" spans="1:17" s="50" customFormat="1">
      <c r="A284" s="249">
        <v>924</v>
      </c>
      <c r="B284" s="249" t="s">
        <v>293</v>
      </c>
      <c r="C284" s="339">
        <v>-3004</v>
      </c>
      <c r="D284" s="126">
        <v>-5437.24</v>
      </c>
      <c r="E284" s="126">
        <v>-3004</v>
      </c>
      <c r="F284" s="126">
        <v>-5437.24</v>
      </c>
      <c r="G284" s="126">
        <v>-60.08</v>
      </c>
      <c r="H284" s="126">
        <v>-73507.87999999999</v>
      </c>
      <c r="I284" s="126">
        <v>-33631.434999999998</v>
      </c>
      <c r="J284" s="126">
        <v>-540.72</v>
      </c>
      <c r="K284" s="126">
        <v>-112246.7554178655</v>
      </c>
      <c r="L284" s="37">
        <v>-306884.62210322125</v>
      </c>
      <c r="M284" s="37">
        <v>4355.8</v>
      </c>
      <c r="N284" s="37">
        <v>4866.4800000000005</v>
      </c>
      <c r="O284" s="37">
        <v>5437.24</v>
      </c>
      <c r="P284" s="261">
        <f>SUM(LisäyksetVähennykset[[#This Row],[Kuntien yhdistymisavustus (-1,00 €/as)]:[Kriisikuntien harkinnanvarainen yhdistymisavustus vuoden 2022 palautus (1,81€/as)]])</f>
        <v>-529094.45252108667</v>
      </c>
      <c r="Q284" s="117"/>
    </row>
    <row r="285" spans="1:17" s="50" customFormat="1">
      <c r="A285" s="249">
        <v>925</v>
      </c>
      <c r="B285" s="249" t="s">
        <v>294</v>
      </c>
      <c r="C285" s="339">
        <v>-3490</v>
      </c>
      <c r="D285" s="126">
        <v>-6316.9000000000005</v>
      </c>
      <c r="E285" s="126">
        <v>-3490</v>
      </c>
      <c r="F285" s="126">
        <v>-6316.9000000000005</v>
      </c>
      <c r="G285" s="126">
        <v>-69.8</v>
      </c>
      <c r="H285" s="126">
        <v>-85400.3</v>
      </c>
      <c r="I285" s="126">
        <v>-64756.847500000003</v>
      </c>
      <c r="J285" s="126">
        <v>-628.19999999999993</v>
      </c>
      <c r="K285" s="126">
        <v>1179051.7818548291</v>
      </c>
      <c r="L285" s="37">
        <v>899243.5286729018</v>
      </c>
      <c r="M285" s="37">
        <v>5060.5</v>
      </c>
      <c r="N285" s="37">
        <v>5653.8</v>
      </c>
      <c r="O285" s="37">
        <v>6316.9000000000005</v>
      </c>
      <c r="P285" s="261">
        <f>SUM(LisäyksetVähennykset[[#This Row],[Kuntien yhdistymisavustus (-1,00 €/as)]:[Kriisikuntien harkinnanvarainen yhdistymisavustus vuoden 2022 palautus (1,81€/as)]])</f>
        <v>1924857.5630277309</v>
      </c>
      <c r="Q285" s="117"/>
    </row>
    <row r="286" spans="1:17" s="50" customFormat="1">
      <c r="A286" s="249">
        <v>927</v>
      </c>
      <c r="B286" s="249" t="s">
        <v>295</v>
      </c>
      <c r="C286" s="339">
        <v>-29239</v>
      </c>
      <c r="D286" s="126">
        <v>-52922.590000000004</v>
      </c>
      <c r="E286" s="126">
        <v>-29239</v>
      </c>
      <c r="F286" s="126">
        <v>-52922.590000000004</v>
      </c>
      <c r="G286" s="126">
        <v>-584.78</v>
      </c>
      <c r="H286" s="126">
        <v>-715478.33</v>
      </c>
      <c r="I286" s="126">
        <v>-1589946.01</v>
      </c>
      <c r="J286" s="126">
        <v>-5263.0199999999995</v>
      </c>
      <c r="K286" s="126">
        <v>-5557.1046756499763</v>
      </c>
      <c r="L286" s="37">
        <v>888842.21028579981</v>
      </c>
      <c r="M286" s="37">
        <v>42396.549999999996</v>
      </c>
      <c r="N286" s="37">
        <v>47367.18</v>
      </c>
      <c r="O286" s="37">
        <v>52922.590000000004</v>
      </c>
      <c r="P286" s="261">
        <f>SUM(LisäyksetVähennykset[[#This Row],[Kuntien yhdistymisavustus (-1,00 €/as)]:[Kriisikuntien harkinnanvarainen yhdistymisavustus vuoden 2022 palautus (1,81€/as)]])</f>
        <v>-1449623.8943898501</v>
      </c>
      <c r="Q286" s="117"/>
    </row>
    <row r="287" spans="1:17" s="50" customFormat="1">
      <c r="A287" s="249">
        <v>931</v>
      </c>
      <c r="B287" s="249" t="s">
        <v>296</v>
      </c>
      <c r="C287" s="339">
        <v>-6070</v>
      </c>
      <c r="D287" s="126">
        <v>-10986.7</v>
      </c>
      <c r="E287" s="126">
        <v>-6070</v>
      </c>
      <c r="F287" s="126">
        <v>-10986.7</v>
      </c>
      <c r="G287" s="126">
        <v>-121.4</v>
      </c>
      <c r="H287" s="126">
        <v>-148532.9</v>
      </c>
      <c r="I287" s="126">
        <v>-254902.27499999999</v>
      </c>
      <c r="J287" s="126">
        <v>-1092.5999999999999</v>
      </c>
      <c r="K287" s="126">
        <v>3485528.4450906515</v>
      </c>
      <c r="L287" s="37">
        <v>2415658.0169623923</v>
      </c>
      <c r="M287" s="37">
        <v>8801.5</v>
      </c>
      <c r="N287" s="37">
        <v>9833.4000000000015</v>
      </c>
      <c r="O287" s="37">
        <v>10986.7</v>
      </c>
      <c r="P287" s="261">
        <f>SUM(LisäyksetVähennykset[[#This Row],[Kuntien yhdistymisavustus (-1,00 €/as)]:[Kriisikuntien harkinnanvarainen yhdistymisavustus vuoden 2022 palautus (1,81€/as)]])</f>
        <v>5492045.4870530441</v>
      </c>
      <c r="Q287" s="117"/>
    </row>
    <row r="288" spans="1:17" s="50" customFormat="1">
      <c r="A288" s="249">
        <v>934</v>
      </c>
      <c r="B288" s="249" t="s">
        <v>297</v>
      </c>
      <c r="C288" s="339">
        <v>-2756</v>
      </c>
      <c r="D288" s="126">
        <v>-4988.3600000000006</v>
      </c>
      <c r="E288" s="126">
        <v>-2756</v>
      </c>
      <c r="F288" s="126">
        <v>-4988.3600000000006</v>
      </c>
      <c r="G288" s="126">
        <v>-55.120000000000005</v>
      </c>
      <c r="H288" s="126">
        <v>-67439.319999999992</v>
      </c>
      <c r="I288" s="126">
        <v>-48767.154999999999</v>
      </c>
      <c r="J288" s="126">
        <v>-496.08</v>
      </c>
      <c r="K288" s="126">
        <v>336309.764575137</v>
      </c>
      <c r="L288" s="37">
        <v>41941.985497061847</v>
      </c>
      <c r="M288" s="37">
        <v>3996.2</v>
      </c>
      <c r="N288" s="37">
        <v>4464.72</v>
      </c>
      <c r="O288" s="37">
        <v>4988.3600000000006</v>
      </c>
      <c r="P288" s="261">
        <f>SUM(LisäyksetVähennykset[[#This Row],[Kuntien yhdistymisavustus (-1,00 €/as)]:[Kriisikuntien harkinnanvarainen yhdistymisavustus vuoden 2022 palautus (1,81€/as)]])</f>
        <v>259454.63507219887</v>
      </c>
      <c r="Q288" s="117"/>
    </row>
    <row r="289" spans="1:17" s="50" customFormat="1">
      <c r="A289" s="249">
        <v>935</v>
      </c>
      <c r="B289" s="249" t="s">
        <v>298</v>
      </c>
      <c r="C289" s="339">
        <v>-3040</v>
      </c>
      <c r="D289" s="126">
        <v>-5502.4000000000005</v>
      </c>
      <c r="E289" s="126">
        <v>-3040</v>
      </c>
      <c r="F289" s="126">
        <v>-5502.4000000000005</v>
      </c>
      <c r="G289" s="126">
        <v>-60.800000000000004</v>
      </c>
      <c r="H289" s="126">
        <v>-74388.800000000003</v>
      </c>
      <c r="I289" s="126">
        <v>-91534.434999999998</v>
      </c>
      <c r="J289" s="126">
        <v>-547.19999999999993</v>
      </c>
      <c r="K289" s="126">
        <v>168608.49134791258</v>
      </c>
      <c r="L289" s="37">
        <v>254581.80028331411</v>
      </c>
      <c r="M289" s="37">
        <v>4408</v>
      </c>
      <c r="N289" s="37">
        <v>4924.8</v>
      </c>
      <c r="O289" s="37">
        <v>5502.4000000000005</v>
      </c>
      <c r="P289" s="261">
        <f>SUM(LisäyksetVähennykset[[#This Row],[Kuntien yhdistymisavustus (-1,00 €/as)]:[Kriisikuntien harkinnanvarainen yhdistymisavustus vuoden 2022 palautus (1,81€/as)]])</f>
        <v>254409.45663122664</v>
      </c>
      <c r="Q289" s="117"/>
    </row>
    <row r="290" spans="1:17" s="50" customFormat="1">
      <c r="A290" s="249">
        <v>936</v>
      </c>
      <c r="B290" s="249" t="s">
        <v>299</v>
      </c>
      <c r="C290" s="339">
        <v>-6465</v>
      </c>
      <c r="D290" s="126">
        <v>-11701.65</v>
      </c>
      <c r="E290" s="126">
        <v>-6465</v>
      </c>
      <c r="F290" s="126">
        <v>-11701.65</v>
      </c>
      <c r="G290" s="126">
        <v>-129.30000000000001</v>
      </c>
      <c r="H290" s="126">
        <v>-158198.54999999999</v>
      </c>
      <c r="I290" s="126">
        <v>-226054.52</v>
      </c>
      <c r="J290" s="126">
        <v>-1163.7</v>
      </c>
      <c r="K290" s="126">
        <v>2153809.1112912162</v>
      </c>
      <c r="L290" s="37">
        <v>1117123.4764624948</v>
      </c>
      <c r="M290" s="37">
        <v>9374.25</v>
      </c>
      <c r="N290" s="37">
        <v>10473.300000000001</v>
      </c>
      <c r="O290" s="37">
        <v>11701.65</v>
      </c>
      <c r="P290" s="261">
        <f>SUM(LisäyksetVähennykset[[#This Row],[Kuntien yhdistymisavustus (-1,00 €/as)]:[Kriisikuntien harkinnanvarainen yhdistymisavustus vuoden 2022 palautus (1,81€/as)]])</f>
        <v>2880602.4177537109</v>
      </c>
      <c r="Q290" s="117"/>
    </row>
    <row r="291" spans="1:17" s="50" customFormat="1">
      <c r="A291" s="249">
        <v>946</v>
      </c>
      <c r="B291" s="249" t="s">
        <v>300</v>
      </c>
      <c r="C291" s="339">
        <v>-6376</v>
      </c>
      <c r="D291" s="126">
        <v>-11540.56</v>
      </c>
      <c r="E291" s="126">
        <v>-6376</v>
      </c>
      <c r="F291" s="126">
        <v>-11540.56</v>
      </c>
      <c r="G291" s="126">
        <v>-127.52</v>
      </c>
      <c r="H291" s="126">
        <v>-156020.72</v>
      </c>
      <c r="I291" s="126">
        <v>-78941.63</v>
      </c>
      <c r="J291" s="126">
        <v>-1147.68</v>
      </c>
      <c r="K291" s="126">
        <v>-129119.71376491245</v>
      </c>
      <c r="L291" s="37">
        <v>208628.18064327849</v>
      </c>
      <c r="M291" s="37">
        <v>9245.1999999999989</v>
      </c>
      <c r="N291" s="37">
        <v>10329.120000000001</v>
      </c>
      <c r="O291" s="37">
        <v>11540.56</v>
      </c>
      <c r="P291" s="261">
        <f>SUM(LisäyksetVähennykset[[#This Row],[Kuntien yhdistymisavustus (-1,00 €/as)]:[Kriisikuntien harkinnanvarainen yhdistymisavustus vuoden 2022 palautus (1,81€/as)]])</f>
        <v>-161447.32312163393</v>
      </c>
      <c r="Q291" s="117"/>
    </row>
    <row r="292" spans="1:17" s="50" customFormat="1">
      <c r="A292" s="249">
        <v>976</v>
      </c>
      <c r="B292" s="249" t="s">
        <v>301</v>
      </c>
      <c r="C292" s="339">
        <v>-3830</v>
      </c>
      <c r="D292" s="126">
        <v>-6932.3</v>
      </c>
      <c r="E292" s="126">
        <v>-3830</v>
      </c>
      <c r="F292" s="126">
        <v>-6932.3</v>
      </c>
      <c r="G292" s="126">
        <v>-76.600000000000009</v>
      </c>
      <c r="H292" s="126">
        <v>-93720.099999999991</v>
      </c>
      <c r="I292" s="126">
        <v>-89302.116899999994</v>
      </c>
      <c r="J292" s="126">
        <v>-689.4</v>
      </c>
      <c r="K292" s="126">
        <v>714989.39707910444</v>
      </c>
      <c r="L292" s="37">
        <v>385554.64346689451</v>
      </c>
      <c r="M292" s="37">
        <v>5553.5</v>
      </c>
      <c r="N292" s="37">
        <v>6204.6</v>
      </c>
      <c r="O292" s="37">
        <v>6932.3</v>
      </c>
      <c r="P292" s="261">
        <f>SUM(LisäyksetVähennykset[[#This Row],[Kuntien yhdistymisavustus (-1,00 €/as)]:[Kriisikuntien harkinnanvarainen yhdistymisavustus vuoden 2022 palautus (1,81€/as)]])</f>
        <v>913921.623645999</v>
      </c>
      <c r="Q292" s="117"/>
    </row>
    <row r="293" spans="1:17" s="50" customFormat="1">
      <c r="A293" s="249">
        <v>977</v>
      </c>
      <c r="B293" s="249" t="s">
        <v>302</v>
      </c>
      <c r="C293" s="339">
        <v>-15357</v>
      </c>
      <c r="D293" s="126">
        <v>-27796.170000000002</v>
      </c>
      <c r="E293" s="126">
        <v>-15357</v>
      </c>
      <c r="F293" s="126">
        <v>-27796.170000000002</v>
      </c>
      <c r="G293" s="126">
        <v>-307.14</v>
      </c>
      <c r="H293" s="126">
        <v>-375785.79</v>
      </c>
      <c r="I293" s="126">
        <v>-559773.47499999998</v>
      </c>
      <c r="J293" s="126">
        <v>-2764.2599999999998</v>
      </c>
      <c r="K293" s="126">
        <v>20025.058790852534</v>
      </c>
      <c r="L293" s="37">
        <v>-354600.10826635326</v>
      </c>
      <c r="M293" s="37">
        <v>22267.649999999998</v>
      </c>
      <c r="N293" s="37">
        <v>24878.34</v>
      </c>
      <c r="O293" s="37">
        <v>27796.170000000002</v>
      </c>
      <c r="P293" s="261">
        <f>SUM(LisäyksetVähennykset[[#This Row],[Kuntien yhdistymisavustus (-1,00 €/as)]:[Kriisikuntien harkinnanvarainen yhdistymisavustus vuoden 2022 palautus (1,81€/as)]])</f>
        <v>-1284569.8944755008</v>
      </c>
      <c r="Q293" s="117"/>
    </row>
    <row r="294" spans="1:17" s="50" customFormat="1">
      <c r="A294" s="249">
        <v>980</v>
      </c>
      <c r="B294" s="249" t="s">
        <v>303</v>
      </c>
      <c r="C294" s="339">
        <v>-33533</v>
      </c>
      <c r="D294" s="126">
        <v>-60694.73</v>
      </c>
      <c r="E294" s="126">
        <v>-33533</v>
      </c>
      <c r="F294" s="126">
        <v>-60694.73</v>
      </c>
      <c r="G294" s="126">
        <v>-670.66</v>
      </c>
      <c r="H294" s="126">
        <v>-820552.51</v>
      </c>
      <c r="I294" s="126">
        <v>-1182568.5123000001</v>
      </c>
      <c r="J294" s="126">
        <v>-6035.94</v>
      </c>
      <c r="K294" s="126">
        <v>-434704.46374581836</v>
      </c>
      <c r="L294" s="37">
        <v>-1195571.6348365312</v>
      </c>
      <c r="M294" s="37">
        <v>48622.85</v>
      </c>
      <c r="N294" s="37">
        <v>54323.460000000006</v>
      </c>
      <c r="O294" s="37">
        <v>60694.73</v>
      </c>
      <c r="P294" s="261">
        <f>SUM(LisäyksetVähennykset[[#This Row],[Kuntien yhdistymisavustus (-1,00 €/as)]:[Kriisikuntien harkinnanvarainen yhdistymisavustus vuoden 2022 palautus (1,81€/as)]])</f>
        <v>-3664918.1408823496</v>
      </c>
      <c r="Q294" s="117"/>
    </row>
    <row r="295" spans="1:17" s="50" customFormat="1">
      <c r="A295" s="249">
        <v>981</v>
      </c>
      <c r="B295" s="249" t="s">
        <v>304</v>
      </c>
      <c r="C295" s="339">
        <v>-2282</v>
      </c>
      <c r="D295" s="126">
        <v>-4130.42</v>
      </c>
      <c r="E295" s="126">
        <v>-2282</v>
      </c>
      <c r="F295" s="126">
        <v>-4130.42</v>
      </c>
      <c r="G295" s="126">
        <v>-45.64</v>
      </c>
      <c r="H295" s="126">
        <v>-55840.54</v>
      </c>
      <c r="I295" s="126">
        <v>-47858.57</v>
      </c>
      <c r="J295" s="126">
        <v>-410.76</v>
      </c>
      <c r="K295" s="126">
        <v>455638.53422491642</v>
      </c>
      <c r="L295" s="37">
        <v>231866.46627345079</v>
      </c>
      <c r="M295" s="37">
        <v>3308.9</v>
      </c>
      <c r="N295" s="37">
        <v>3696.84</v>
      </c>
      <c r="O295" s="37">
        <v>4130.42</v>
      </c>
      <c r="P295" s="261">
        <f>SUM(LisäyksetVähennykset[[#This Row],[Kuntien yhdistymisavustus (-1,00 €/as)]:[Kriisikuntien harkinnanvarainen yhdistymisavustus vuoden 2022 palautus (1,81€/as)]])</f>
        <v>581660.8104983673</v>
      </c>
      <c r="Q295" s="117"/>
    </row>
    <row r="296" spans="1:17" s="50" customFormat="1">
      <c r="A296" s="249">
        <v>989</v>
      </c>
      <c r="B296" s="249" t="s">
        <v>305</v>
      </c>
      <c r="C296" s="339">
        <v>-5484</v>
      </c>
      <c r="D296" s="126">
        <v>-9926.0400000000009</v>
      </c>
      <c r="E296" s="126">
        <v>-5484</v>
      </c>
      <c r="F296" s="126">
        <v>-9926.0400000000009</v>
      </c>
      <c r="G296" s="126">
        <v>-109.68</v>
      </c>
      <c r="H296" s="126">
        <v>-134193.47999999998</v>
      </c>
      <c r="I296" s="126">
        <v>-154086.70499999999</v>
      </c>
      <c r="J296" s="126">
        <v>-987.12</v>
      </c>
      <c r="K296" s="126">
        <v>-856359.96821526811</v>
      </c>
      <c r="L296" s="37">
        <v>-513703.6001898286</v>
      </c>
      <c r="M296" s="37">
        <v>7951.8</v>
      </c>
      <c r="N296" s="37">
        <v>8884.08</v>
      </c>
      <c r="O296" s="37">
        <v>9926.0400000000009</v>
      </c>
      <c r="P296" s="261">
        <f>SUM(LisäyksetVähennykset[[#This Row],[Kuntien yhdistymisavustus (-1,00 €/as)]:[Kriisikuntien harkinnanvarainen yhdistymisavustus vuoden 2022 palautus (1,81€/as)]])</f>
        <v>-1663498.7134050964</v>
      </c>
      <c r="Q296" s="117"/>
    </row>
    <row r="297" spans="1:17" s="50" customFormat="1">
      <c r="A297" s="249">
        <v>992</v>
      </c>
      <c r="B297" s="249" t="s">
        <v>306</v>
      </c>
      <c r="C297" s="339">
        <v>-18318</v>
      </c>
      <c r="D297" s="126">
        <v>-33155.58</v>
      </c>
      <c r="E297" s="126">
        <v>-18318</v>
      </c>
      <c r="F297" s="126">
        <v>-33155.58</v>
      </c>
      <c r="G297" s="126">
        <v>-366.36</v>
      </c>
      <c r="H297" s="126">
        <v>-448241.45999999996</v>
      </c>
      <c r="I297" s="126">
        <v>-903455.64</v>
      </c>
      <c r="J297" s="126">
        <v>-3297.24</v>
      </c>
      <c r="K297" s="126">
        <v>3464287.3897799039</v>
      </c>
      <c r="L297" s="37">
        <v>3425570.8857296463</v>
      </c>
      <c r="M297" s="37">
        <v>26561.1</v>
      </c>
      <c r="N297" s="37">
        <v>29675.160000000003</v>
      </c>
      <c r="O297" s="37">
        <v>33155.58</v>
      </c>
      <c r="P297" s="261">
        <f>SUM(LisäyksetVähennykset[[#This Row],[Kuntien yhdistymisavustus (-1,00 €/as)]:[Kriisikuntien harkinnanvarainen yhdistymisavustus vuoden 2022 palautus (1,81€/as)]])</f>
        <v>5520942.2555095498</v>
      </c>
      <c r="Q297" s="117"/>
    </row>
    <row r="313" spans="1:16">
      <c r="A313" s="254"/>
      <c r="B313" s="255"/>
      <c r="C313" s="255"/>
      <c r="D313" s="46"/>
      <c r="E313" s="46"/>
      <c r="F313" s="46"/>
      <c r="G313" s="46"/>
      <c r="H313" s="43"/>
      <c r="I313" s="43"/>
      <c r="J313" s="43"/>
      <c r="K313" s="46"/>
      <c r="L313" s="46"/>
      <c r="M313" s="46"/>
      <c r="N313" s="46"/>
      <c r="O313" s="46"/>
      <c r="P313" s="259"/>
    </row>
    <row r="314" spans="1:16">
      <c r="A314" s="254"/>
      <c r="B314" s="255"/>
      <c r="C314" s="255"/>
      <c r="D314" s="46"/>
      <c r="E314" s="46"/>
      <c r="F314" s="46"/>
      <c r="G314" s="46"/>
      <c r="H314" s="43"/>
      <c r="I314" s="43"/>
      <c r="J314" s="43"/>
      <c r="K314" s="46"/>
      <c r="L314" s="46"/>
      <c r="M314" s="46"/>
      <c r="N314" s="46"/>
      <c r="O314" s="46"/>
      <c r="P314" s="259"/>
    </row>
    <row r="315" spans="1:16">
      <c r="A315" s="254"/>
      <c r="B315" s="255"/>
      <c r="C315" s="255"/>
      <c r="D315" s="46"/>
      <c r="E315" s="46"/>
      <c r="F315" s="46"/>
      <c r="G315" s="46"/>
      <c r="H315" s="43"/>
      <c r="I315" s="43"/>
      <c r="J315" s="43"/>
      <c r="K315" s="46"/>
      <c r="L315" s="46"/>
      <c r="M315" s="46"/>
      <c r="N315" s="46"/>
      <c r="O315" s="46"/>
      <c r="P315" s="259"/>
    </row>
    <row r="316" spans="1:16">
      <c r="A316" s="254"/>
      <c r="B316" s="255"/>
      <c r="C316" s="255"/>
      <c r="D316" s="46"/>
      <c r="E316" s="46"/>
      <c r="F316" s="46"/>
      <c r="G316" s="46"/>
      <c r="H316" s="43"/>
      <c r="I316" s="43"/>
      <c r="J316" s="43"/>
      <c r="K316" s="46"/>
      <c r="L316" s="46"/>
      <c r="M316" s="46"/>
      <c r="N316" s="46"/>
      <c r="O316" s="46"/>
      <c r="P316" s="259"/>
    </row>
    <row r="317" spans="1:16">
      <c r="A317" s="254"/>
      <c r="B317" s="255"/>
      <c r="C317" s="255"/>
      <c r="D317" s="46"/>
      <c r="E317" s="46"/>
      <c r="F317" s="46"/>
      <c r="G317" s="46"/>
      <c r="H317" s="43"/>
      <c r="I317" s="43"/>
      <c r="J317" s="43"/>
      <c r="K317" s="46"/>
      <c r="L317" s="46"/>
      <c r="M317" s="46"/>
      <c r="N317" s="46"/>
      <c r="O317" s="46"/>
      <c r="P317" s="259"/>
    </row>
    <row r="318" spans="1:16">
      <c r="A318" s="254"/>
      <c r="B318" s="255"/>
      <c r="C318" s="255"/>
      <c r="D318" s="46"/>
      <c r="E318" s="46"/>
      <c r="F318" s="46"/>
      <c r="G318" s="46"/>
      <c r="H318" s="43"/>
      <c r="I318" s="43"/>
      <c r="J318" s="43"/>
      <c r="K318" s="46"/>
      <c r="L318" s="46"/>
      <c r="M318" s="46"/>
      <c r="N318" s="46"/>
      <c r="O318" s="46"/>
      <c r="P318" s="259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18.75" style="21" customWidth="1"/>
    <col min="2" max="2" width="13.5" style="264" customWidth="1"/>
    <col min="3" max="3" width="14.625" style="265" customWidth="1"/>
    <col min="4" max="4" width="17.125" style="14" customWidth="1"/>
    <col min="5" max="5" width="19.125" style="14" customWidth="1"/>
    <col min="6" max="6" width="20.125" style="14" bestFit="1" customWidth="1"/>
    <col min="7" max="7" width="18.875" style="14" bestFit="1" customWidth="1"/>
    <col min="8" max="8" width="16.375" style="279" customWidth="1"/>
    <col min="9" max="9" width="14.125" style="15" customWidth="1"/>
    <col min="10" max="10" width="18.625" style="15" customWidth="1"/>
    <col min="11" max="11" width="14.625" style="15" customWidth="1"/>
    <col min="12" max="12" width="23.5" style="15" customWidth="1"/>
    <col min="13" max="13" width="19.625" style="37" customWidth="1"/>
    <col min="14" max="14" width="11.625" style="290" bestFit="1" customWidth="1"/>
    <col min="15" max="15" width="13" style="291" bestFit="1" customWidth="1"/>
    <col min="17" max="17" width="11.125" style="125" bestFit="1" customWidth="1"/>
    <col min="18" max="18" width="13" style="124" bestFit="1" customWidth="1"/>
    <col min="19" max="19" width="10.875" style="124" bestFit="1" customWidth="1"/>
    <col min="20" max="20" width="12" style="124" bestFit="1" customWidth="1"/>
    <col min="21" max="21" width="11.125" style="120" bestFit="1" customWidth="1"/>
  </cols>
  <sheetData>
    <row r="1" spans="1:21" ht="23.25">
      <c r="A1" s="327" t="s">
        <v>1101</v>
      </c>
      <c r="G1" s="333"/>
      <c r="H1" s="266"/>
      <c r="I1" s="14"/>
      <c r="Q1"/>
      <c r="R1" s="120"/>
      <c r="S1" s="120"/>
      <c r="T1" s="120"/>
    </row>
    <row r="2" spans="1:21">
      <c r="A2" s="263" t="s">
        <v>372</v>
      </c>
      <c r="H2" s="266"/>
      <c r="I2" s="14"/>
      <c r="L2" s="267"/>
      <c r="Q2"/>
      <c r="R2" s="120"/>
      <c r="S2" s="120"/>
      <c r="T2" s="120"/>
    </row>
    <row r="3" spans="1:21">
      <c r="A3" s="21" t="s">
        <v>1098</v>
      </c>
      <c r="G3" s="268"/>
      <c r="H3" s="266"/>
      <c r="I3" s="269"/>
      <c r="Q3"/>
      <c r="R3" s="120"/>
      <c r="S3" s="120"/>
      <c r="T3" s="120"/>
    </row>
    <row r="4" spans="1:21">
      <c r="A4" s="21" t="s">
        <v>758</v>
      </c>
      <c r="F4" s="204"/>
      <c r="H4" s="266"/>
      <c r="I4" s="14"/>
      <c r="N4" s="292"/>
      <c r="Q4"/>
      <c r="R4" s="120"/>
      <c r="S4" s="120"/>
      <c r="T4" s="120"/>
    </row>
    <row r="5" spans="1:21">
      <c r="A5" s="282" t="s">
        <v>1099</v>
      </c>
      <c r="H5" s="266"/>
      <c r="I5" s="14"/>
      <c r="Q5"/>
      <c r="R5" s="120"/>
      <c r="S5" s="120"/>
      <c r="T5" s="120"/>
    </row>
    <row r="6" spans="1:21">
      <c r="A6" s="21" t="s">
        <v>381</v>
      </c>
      <c r="H6" s="266"/>
      <c r="I6" s="14"/>
      <c r="Q6"/>
      <c r="R6" s="120"/>
      <c r="S6" s="120"/>
      <c r="T6" s="120"/>
    </row>
    <row r="7" spans="1:21">
      <c r="A7" s="390" t="s">
        <v>1085</v>
      </c>
      <c r="B7" s="392">
        <v>0.9</v>
      </c>
      <c r="D7" s="270"/>
      <c r="E7" s="270"/>
      <c r="H7" s="266"/>
      <c r="I7" s="14"/>
      <c r="J7" s="271"/>
      <c r="M7" s="128"/>
      <c r="Q7"/>
      <c r="R7" s="120"/>
      <c r="S7" s="120"/>
      <c r="T7" s="120"/>
    </row>
    <row r="8" spans="1:21">
      <c r="A8" s="391" t="s">
        <v>1086</v>
      </c>
      <c r="B8" s="393">
        <v>0.1</v>
      </c>
      <c r="G8" s="272"/>
      <c r="H8" s="266"/>
      <c r="I8" s="14"/>
      <c r="J8" s="26"/>
      <c r="K8" s="273"/>
      <c r="M8" s="274"/>
      <c r="O8" s="293"/>
      <c r="Q8"/>
      <c r="R8" s="120"/>
      <c r="S8" s="120"/>
      <c r="T8" s="120"/>
    </row>
    <row r="9" spans="1:21" ht="36.6" customHeight="1">
      <c r="A9" s="300"/>
      <c r="B9" s="306">
        <v>293</v>
      </c>
      <c r="C9" s="301" t="s">
        <v>374</v>
      </c>
      <c r="D9" s="302"/>
      <c r="E9" s="302"/>
      <c r="F9" s="302"/>
      <c r="G9" s="302"/>
      <c r="H9" s="303" t="s">
        <v>382</v>
      </c>
      <c r="I9" s="304"/>
      <c r="J9" s="304"/>
      <c r="K9" s="304"/>
      <c r="L9" s="305"/>
      <c r="M9" s="304"/>
      <c r="N9" s="298"/>
      <c r="O9" s="299"/>
      <c r="Q9"/>
      <c r="R9" s="120"/>
      <c r="S9" s="120"/>
      <c r="T9" s="120"/>
    </row>
    <row r="10" spans="1:21" s="288" customFormat="1" ht="45">
      <c r="A10" s="283" t="s">
        <v>674</v>
      </c>
      <c r="B10" s="284" t="s">
        <v>3</v>
      </c>
      <c r="C10" s="285" t="s">
        <v>748</v>
      </c>
      <c r="D10" s="286" t="s">
        <v>749</v>
      </c>
      <c r="E10" s="286" t="s">
        <v>759</v>
      </c>
      <c r="F10" s="287" t="s">
        <v>702</v>
      </c>
      <c r="G10" s="287" t="s">
        <v>703</v>
      </c>
      <c r="H10" s="294" t="s">
        <v>717</v>
      </c>
      <c r="I10" s="295" t="s">
        <v>716</v>
      </c>
      <c r="J10" s="295" t="s">
        <v>1082</v>
      </c>
      <c r="K10" s="295" t="s">
        <v>704</v>
      </c>
      <c r="L10" s="296" t="s">
        <v>705</v>
      </c>
      <c r="M10" s="297" t="s">
        <v>1087</v>
      </c>
      <c r="N10" s="368" t="s">
        <v>706</v>
      </c>
      <c r="O10" s="369" t="s">
        <v>707</v>
      </c>
      <c r="R10" s="289"/>
      <c r="S10" s="289"/>
      <c r="T10" s="289"/>
      <c r="U10" s="289"/>
    </row>
    <row r="11" spans="1:21">
      <c r="A11" s="263"/>
      <c r="B11" s="264" t="s">
        <v>383</v>
      </c>
      <c r="C11" s="31">
        <f>SUM(C12:C304)</f>
        <v>5503664</v>
      </c>
      <c r="D11" s="29">
        <v>20.02</v>
      </c>
      <c r="E11" s="29">
        <f>Tasaus[[#This Row],[Tuloveroprosentti 2021]]-12.64</f>
        <v>7.379999999999999</v>
      </c>
      <c r="F11" s="31">
        <f t="shared" ref="F11:K11" si="0">SUM(F12:F304)</f>
        <v>20889175271.100006</v>
      </c>
      <c r="G11" s="389">
        <f t="shared" si="0"/>
        <v>104345493394.75302</v>
      </c>
      <c r="H11" s="31">
        <f t="shared" si="0"/>
        <v>7700697412.5327778</v>
      </c>
      <c r="I11" s="31">
        <f t="shared" si="0"/>
        <v>2150707514.3007865</v>
      </c>
      <c r="J11" s="31">
        <f t="shared" si="0"/>
        <v>958369352.8448503</v>
      </c>
      <c r="K11" s="31">
        <f t="shared" si="0"/>
        <v>10809774279.678406</v>
      </c>
      <c r="L11" s="275">
        <f>ROUND(Tasaus[[#This Row],[Laskennallinen verotulo yhteensä, €]]/Tasaus[[#This Row],[Asukasluku 31.12.2020]],2)</f>
        <v>1964.11</v>
      </c>
      <c r="M11" s="128">
        <v>0</v>
      </c>
      <c r="N11" s="398">
        <f>Tasaus[[#This Row],[Tasaus, €]]/Tasaus[[#This Row],[Asukasluku 31.12.2020]]</f>
        <v>148.81039208895072</v>
      </c>
      <c r="O11" s="399">
        <f>SUM(O12:O304)</f>
        <v>819002397.76584291</v>
      </c>
      <c r="Q11"/>
      <c r="R11" s="120"/>
      <c r="S11" s="120"/>
      <c r="T11" s="120"/>
    </row>
    <row r="12" spans="1:21">
      <c r="A12" s="276">
        <v>5</v>
      </c>
      <c r="B12" s="13" t="s">
        <v>384</v>
      </c>
      <c r="C12" s="277">
        <v>9419</v>
      </c>
      <c r="D12" s="278">
        <v>21.75</v>
      </c>
      <c r="E12" s="278">
        <f>Tasaus[[#This Row],[Tuloveroprosentti 2021]]-12.64</f>
        <v>9.11</v>
      </c>
      <c r="F12" s="14">
        <v>26310004.23</v>
      </c>
      <c r="G12" s="14">
        <f>Tasaus[[#This Row],[Kunnallisvero (maksuunpantu), €]]*100/Tasaus[[#This Row],[Tuloveroprosentti 2021]]</f>
        <v>120965536.68965517</v>
      </c>
      <c r="H12" s="279">
        <f>Tasaus[[#This Row],[Verotettava tulo (kunnallisvero), €]]*($E$11/100)</f>
        <v>8927256.60769655</v>
      </c>
      <c r="I12" s="14">
        <v>2318248.0598063199</v>
      </c>
      <c r="J12" s="15">
        <v>1198711.0194999999</v>
      </c>
      <c r="K12" s="15">
        <f>SUM(Tasaus[[#This Row],[Laskennallinen kunnallisvero, €]:[Laskennallinen kiinteistövero, €]])</f>
        <v>12444215.687002869</v>
      </c>
      <c r="L12" s="15">
        <f>Tasaus[[#This Row],[Laskennallinen verotulo yhteensä, €]]/Tasaus[[#This Row],[Asukasluku 31.12.2020]]</f>
        <v>1321.1822578833071</v>
      </c>
      <c r="M12" s="37">
        <f>$L$11-Tasaus[[#This Row],[Laskennallinen verotulo yhteensä, €/asukas (=tasausraja)]]</f>
        <v>642.9277421166928</v>
      </c>
      <c r="N1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578.63496790502359</v>
      </c>
      <c r="O12" s="401">
        <f>Tasaus[[#This Row],[Tasaus,  €/asukas]]*Tasaus[[#This Row],[Asukasluku 31.12.2020]]</f>
        <v>5450162.7626974173</v>
      </c>
      <c r="Q12" s="121"/>
      <c r="R12" s="122"/>
      <c r="S12" s="123"/>
    </row>
    <row r="13" spans="1:21">
      <c r="A13" s="276">
        <v>9</v>
      </c>
      <c r="B13" s="13" t="s">
        <v>385</v>
      </c>
      <c r="C13" s="277">
        <v>2517</v>
      </c>
      <c r="D13" s="278">
        <v>22</v>
      </c>
      <c r="E13" s="278">
        <f>Tasaus[[#This Row],[Tuloveroprosentti 2021]]-12.64</f>
        <v>9.36</v>
      </c>
      <c r="F13" s="14">
        <v>7449010.4900000002</v>
      </c>
      <c r="G13" s="14">
        <f>Tasaus[[#This Row],[Kunnallisvero (maksuunpantu), €]]*100/Tasaus[[#This Row],[Tuloveroprosentti 2021]]</f>
        <v>33859138.590909094</v>
      </c>
      <c r="H13" s="279">
        <f>Tasaus[[#This Row],[Verotettava tulo (kunnallisvero), €]]*($E$11/100)</f>
        <v>2498804.4280090909</v>
      </c>
      <c r="I13" s="14">
        <v>358689.19232479646</v>
      </c>
      <c r="J13" s="15">
        <v>197065.87365000002</v>
      </c>
      <c r="K13" s="15">
        <f>SUM(Tasaus[[#This Row],[Laskennallinen kunnallisvero, €]:[Laskennallinen kiinteistövero, €]])</f>
        <v>3054559.4939838876</v>
      </c>
      <c r="L13" s="15">
        <f>Tasaus[[#This Row],[Laskennallinen verotulo yhteensä, €]]/Tasaus[[#This Row],[Asukasluku 31.12.2020]]</f>
        <v>1213.5715113166023</v>
      </c>
      <c r="M13" s="37">
        <f>$L$11-Tasaus[[#This Row],[Laskennallinen verotulo yhteensä, €/asukas (=tasausraja)]]</f>
        <v>750.53848868339765</v>
      </c>
      <c r="N1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675.4846398150579</v>
      </c>
      <c r="O13" s="401">
        <f>Tasaus[[#This Row],[Tasaus,  €/asukas]]*Tasaus[[#This Row],[Asukasluku 31.12.2020]]</f>
        <v>1700194.8384145007</v>
      </c>
      <c r="Q13" s="121"/>
      <c r="R13" s="122"/>
      <c r="S13" s="123"/>
    </row>
    <row r="14" spans="1:21">
      <c r="A14" s="276">
        <v>10</v>
      </c>
      <c r="B14" s="13" t="s">
        <v>386</v>
      </c>
      <c r="C14" s="277">
        <v>11332</v>
      </c>
      <c r="D14" s="278">
        <v>21.25</v>
      </c>
      <c r="E14" s="278">
        <f>Tasaus[[#This Row],[Tuloveroprosentti 2021]]-12.64</f>
        <v>8.61</v>
      </c>
      <c r="F14" s="14">
        <v>30378857.120000001</v>
      </c>
      <c r="G14" s="14">
        <f>Tasaus[[#This Row],[Kunnallisvero (maksuunpantu), €]]*100/Tasaus[[#This Row],[Tuloveroprosentti 2021]]</f>
        <v>142959327.6235294</v>
      </c>
      <c r="H14" s="279">
        <f>Tasaus[[#This Row],[Verotettava tulo (kunnallisvero), €]]*($E$11/100)</f>
        <v>10550398.378616469</v>
      </c>
      <c r="I14" s="14">
        <v>2945034.1274677836</v>
      </c>
      <c r="J14" s="15">
        <v>1649048.0248499999</v>
      </c>
      <c r="K14" s="15">
        <f>SUM(Tasaus[[#This Row],[Laskennallinen kunnallisvero, €]:[Laskennallinen kiinteistövero, €]])</f>
        <v>15144480.530934252</v>
      </c>
      <c r="L14" s="15">
        <f>Tasaus[[#This Row],[Laskennallinen verotulo yhteensä, €]]/Tasaus[[#This Row],[Asukasluku 31.12.2020]]</f>
        <v>1336.4349215437921</v>
      </c>
      <c r="M14" s="37">
        <f>$L$11-Tasaus[[#This Row],[Laskennallinen verotulo yhteensä, €/asukas (=tasausraja)]]</f>
        <v>627.67507845620776</v>
      </c>
      <c r="N1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564.90757061058696</v>
      </c>
      <c r="O14" s="401">
        <f>Tasaus[[#This Row],[Tasaus,  €/asukas]]*Tasaus[[#This Row],[Asukasluku 31.12.2020]]</f>
        <v>6401532.5901591713</v>
      </c>
      <c r="Q14" s="121"/>
      <c r="R14" s="122"/>
      <c r="S14" s="123"/>
    </row>
    <row r="15" spans="1:21">
      <c r="A15" s="276">
        <v>16</v>
      </c>
      <c r="B15" s="13" t="s">
        <v>387</v>
      </c>
      <c r="C15" s="277">
        <v>8059</v>
      </c>
      <c r="D15" s="278">
        <v>20.75</v>
      </c>
      <c r="E15" s="278">
        <f>Tasaus[[#This Row],[Tuloveroprosentti 2021]]-12.64</f>
        <v>8.11</v>
      </c>
      <c r="F15" s="14">
        <v>27375625.940000001</v>
      </c>
      <c r="G15" s="14">
        <f>Tasaus[[#This Row],[Kunnallisvero (maksuunpantu), €]]*100/Tasaus[[#This Row],[Tuloveroprosentti 2021]]</f>
        <v>131930727.42168675</v>
      </c>
      <c r="H15" s="279">
        <f>Tasaus[[#This Row],[Verotettava tulo (kunnallisvero), €]]*($E$11/100)</f>
        <v>9736487.6837204807</v>
      </c>
      <c r="I15" s="14">
        <v>1860857.9530229776</v>
      </c>
      <c r="J15" s="15">
        <v>1648607.9842000001</v>
      </c>
      <c r="K15" s="15">
        <f>SUM(Tasaus[[#This Row],[Laskennallinen kunnallisvero, €]:[Laskennallinen kiinteistövero, €]])</f>
        <v>13245953.620943459</v>
      </c>
      <c r="L15" s="15">
        <f>Tasaus[[#This Row],[Laskennallinen verotulo yhteensä, €]]/Tasaus[[#This Row],[Asukasluku 31.12.2020]]</f>
        <v>1643.6224867779449</v>
      </c>
      <c r="M15" s="37">
        <f>$L$11-Tasaus[[#This Row],[Laskennallinen verotulo yhteensä, €/asukas (=tasausraja)]]</f>
        <v>320.48751322205499</v>
      </c>
      <c r="N1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288.43876189984951</v>
      </c>
      <c r="O15" s="401">
        <f>Tasaus[[#This Row],[Tasaus,  €/asukas]]*Tasaus[[#This Row],[Asukasluku 31.12.2020]]</f>
        <v>2324527.9821508871</v>
      </c>
      <c r="Q15" s="121"/>
      <c r="R15" s="122"/>
      <c r="S15" s="123"/>
    </row>
    <row r="16" spans="1:21">
      <c r="A16" s="276">
        <v>18</v>
      </c>
      <c r="B16" s="13" t="s">
        <v>388</v>
      </c>
      <c r="C16" s="277">
        <v>4878</v>
      </c>
      <c r="D16" s="278">
        <v>21.5</v>
      </c>
      <c r="E16" s="278">
        <f>Tasaus[[#This Row],[Tuloveroprosentti 2021]]-12.64</f>
        <v>8.86</v>
      </c>
      <c r="F16" s="14">
        <v>19198636.399999999</v>
      </c>
      <c r="G16" s="14">
        <f>Tasaus[[#This Row],[Kunnallisvero (maksuunpantu), €]]*100/Tasaus[[#This Row],[Tuloveroprosentti 2021]]</f>
        <v>89295983.255813941</v>
      </c>
      <c r="H16" s="279">
        <f>Tasaus[[#This Row],[Verotettava tulo (kunnallisvero), €]]*($E$11/100)</f>
        <v>6590043.5642790683</v>
      </c>
      <c r="I16" s="14">
        <v>1088345.9661735324</v>
      </c>
      <c r="J16" s="15">
        <v>497859.05194999999</v>
      </c>
      <c r="K16" s="15">
        <f>SUM(Tasaus[[#This Row],[Laskennallinen kunnallisvero, €]:[Laskennallinen kiinteistövero, €]])</f>
        <v>8176248.5824026009</v>
      </c>
      <c r="L16" s="15">
        <f>Tasaus[[#This Row],[Laskennallinen verotulo yhteensä, €]]/Tasaus[[#This Row],[Asukasluku 31.12.2020]]</f>
        <v>1676.147720869742</v>
      </c>
      <c r="M16" s="37">
        <f>$L$11-Tasaus[[#This Row],[Laskennallinen verotulo yhteensä, €/asukas (=tasausraja)]]</f>
        <v>287.96227913025791</v>
      </c>
      <c r="N1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259.16605121723211</v>
      </c>
      <c r="O16" s="401">
        <f>Tasaus[[#This Row],[Tasaus,  €/asukas]]*Tasaus[[#This Row],[Asukasluku 31.12.2020]]</f>
        <v>1264211.9978376583</v>
      </c>
      <c r="Q16" s="121"/>
      <c r="R16" s="122"/>
      <c r="S16" s="123"/>
    </row>
    <row r="17" spans="1:19">
      <c r="A17" s="276">
        <v>19</v>
      </c>
      <c r="B17" s="13" t="s">
        <v>389</v>
      </c>
      <c r="C17" s="277">
        <v>3959</v>
      </c>
      <c r="D17" s="278">
        <v>21.5</v>
      </c>
      <c r="E17" s="278">
        <f>Tasaus[[#This Row],[Tuloveroprosentti 2021]]-12.64</f>
        <v>8.86</v>
      </c>
      <c r="F17" s="14">
        <v>14533810.32</v>
      </c>
      <c r="G17" s="14">
        <f>Tasaus[[#This Row],[Kunnallisvero (maksuunpantu), €]]*100/Tasaus[[#This Row],[Tuloveroprosentti 2021]]</f>
        <v>67599117.767441854</v>
      </c>
      <c r="H17" s="279">
        <f>Tasaus[[#This Row],[Verotettava tulo (kunnallisvero), €]]*($E$11/100)</f>
        <v>4988814.8912372086</v>
      </c>
      <c r="I17" s="14">
        <v>553435.97281548404</v>
      </c>
      <c r="J17" s="15">
        <v>375577.73110000003</v>
      </c>
      <c r="K17" s="15">
        <f>SUM(Tasaus[[#This Row],[Laskennallinen kunnallisvero, €]:[Laskennallinen kiinteistövero, €]])</f>
        <v>5917828.5951526929</v>
      </c>
      <c r="L17" s="15">
        <f>Tasaus[[#This Row],[Laskennallinen verotulo yhteensä, €]]/Tasaus[[#This Row],[Asukasluku 31.12.2020]]</f>
        <v>1494.7786297430393</v>
      </c>
      <c r="M17" s="37">
        <f>$L$11-Tasaus[[#This Row],[Laskennallinen verotulo yhteensä, €/asukas (=tasausraja)]]</f>
        <v>469.33137025696055</v>
      </c>
      <c r="N1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422.3982332312645</v>
      </c>
      <c r="O17" s="401">
        <f>Tasaus[[#This Row],[Tasaus,  €/asukas]]*Tasaus[[#This Row],[Asukasluku 31.12.2020]]</f>
        <v>1672274.6053625762</v>
      </c>
      <c r="Q17" s="121"/>
      <c r="R17" s="122"/>
      <c r="S17" s="123"/>
    </row>
    <row r="18" spans="1:19">
      <c r="A18" s="276">
        <v>20</v>
      </c>
      <c r="B18" s="13" t="s">
        <v>20</v>
      </c>
      <c r="C18" s="277">
        <v>16391</v>
      </c>
      <c r="D18" s="278">
        <v>22.25</v>
      </c>
      <c r="E18" s="278">
        <f>Tasaus[[#This Row],[Tuloveroprosentti 2021]]-12.64</f>
        <v>9.61</v>
      </c>
      <c r="F18" s="14">
        <v>61429478.689999998</v>
      </c>
      <c r="G18" s="14">
        <f>Tasaus[[#This Row],[Kunnallisvero (maksuunpantu), €]]*100/Tasaus[[#This Row],[Tuloveroprosentti 2021]]</f>
        <v>276087544.67415732</v>
      </c>
      <c r="H18" s="279">
        <f>Tasaus[[#This Row],[Verotettava tulo (kunnallisvero), €]]*($E$11/100)</f>
        <v>20375260.796952806</v>
      </c>
      <c r="I18" s="14">
        <v>1818222.3272594791</v>
      </c>
      <c r="J18" s="15">
        <v>1575676.0955000001</v>
      </c>
      <c r="K18" s="15">
        <f>SUM(Tasaus[[#This Row],[Laskennallinen kunnallisvero, €]:[Laskennallinen kiinteistövero, €]])</f>
        <v>23769159.219712287</v>
      </c>
      <c r="L18" s="15">
        <f>Tasaus[[#This Row],[Laskennallinen verotulo yhteensä, €]]/Tasaus[[#This Row],[Asukasluku 31.12.2020]]</f>
        <v>1450.1347824850398</v>
      </c>
      <c r="M18" s="37">
        <f>$L$11-Tasaus[[#This Row],[Laskennallinen verotulo yhteensä, €/asukas (=tasausraja)]]</f>
        <v>513.97521751496015</v>
      </c>
      <c r="N1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462.57769576346413</v>
      </c>
      <c r="O18" s="401">
        <f>Tasaus[[#This Row],[Tasaus,  €/asukas]]*Tasaus[[#This Row],[Asukasluku 31.12.2020]]</f>
        <v>7582111.0112589402</v>
      </c>
      <c r="Q18" s="121"/>
      <c r="R18" s="122"/>
      <c r="S18" s="123"/>
    </row>
    <row r="19" spans="1:19">
      <c r="A19" s="276">
        <v>46</v>
      </c>
      <c r="B19" s="13" t="s">
        <v>390</v>
      </c>
      <c r="C19" s="277">
        <v>1369</v>
      </c>
      <c r="D19" s="278">
        <v>21</v>
      </c>
      <c r="E19" s="278">
        <f>Tasaus[[#This Row],[Tuloveroprosentti 2021]]-12.64</f>
        <v>8.36</v>
      </c>
      <c r="F19" s="14">
        <v>3616011.47</v>
      </c>
      <c r="G19" s="14">
        <f>Tasaus[[#This Row],[Kunnallisvero (maksuunpantu), €]]*100/Tasaus[[#This Row],[Tuloveroprosentti 2021]]</f>
        <v>17219102.238095239</v>
      </c>
      <c r="H19" s="279">
        <f>Tasaus[[#This Row],[Verotettava tulo (kunnallisvero), €]]*($E$11/100)</f>
        <v>1270769.7451714284</v>
      </c>
      <c r="I19" s="14">
        <v>731930.07169135206</v>
      </c>
      <c r="J19" s="15">
        <v>246746.34925000003</v>
      </c>
      <c r="K19" s="15">
        <f>SUM(Tasaus[[#This Row],[Laskennallinen kunnallisvero, €]:[Laskennallinen kiinteistövero, €]])</f>
        <v>2249446.1661127806</v>
      </c>
      <c r="L19" s="15">
        <f>Tasaus[[#This Row],[Laskennallinen verotulo yhteensä, €]]/Tasaus[[#This Row],[Asukasluku 31.12.2020]]</f>
        <v>1643.1308737127688</v>
      </c>
      <c r="M19" s="37">
        <f>$L$11-Tasaus[[#This Row],[Laskennallinen verotulo yhteensä, €/asukas (=tasausraja)]]</f>
        <v>320.97912628723111</v>
      </c>
      <c r="N1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288.88121365850799</v>
      </c>
      <c r="O19" s="401">
        <f>Tasaus[[#This Row],[Tasaus,  €/asukas]]*Tasaus[[#This Row],[Asukasluku 31.12.2020]]</f>
        <v>395478.38149849745</v>
      </c>
      <c r="Q19" s="121"/>
      <c r="R19" s="122"/>
      <c r="S19" s="123"/>
    </row>
    <row r="20" spans="1:19">
      <c r="A20" s="276">
        <v>47</v>
      </c>
      <c r="B20" s="13" t="s">
        <v>391</v>
      </c>
      <c r="C20" s="277">
        <v>1808</v>
      </c>
      <c r="D20" s="278">
        <v>21.25</v>
      </c>
      <c r="E20" s="278">
        <f>Tasaus[[#This Row],[Tuloveroprosentti 2021]]-12.64</f>
        <v>8.61</v>
      </c>
      <c r="F20" s="14">
        <v>5294312.63</v>
      </c>
      <c r="G20" s="14">
        <f>Tasaus[[#This Row],[Kunnallisvero (maksuunpantu), €]]*100/Tasaus[[#This Row],[Tuloveroprosentti 2021]]</f>
        <v>24914412.376470588</v>
      </c>
      <c r="H20" s="279">
        <f>Tasaus[[#This Row],[Verotettava tulo (kunnallisvero), €]]*($E$11/100)</f>
        <v>1838683.6333835293</v>
      </c>
      <c r="I20" s="14">
        <v>567511.49321357696</v>
      </c>
      <c r="J20" s="15">
        <v>436446.5724</v>
      </c>
      <c r="K20" s="15">
        <f>SUM(Tasaus[[#This Row],[Laskennallinen kunnallisvero, €]:[Laskennallinen kiinteistövero, €]])</f>
        <v>2842641.6989971064</v>
      </c>
      <c r="L20" s="15">
        <f>Tasaus[[#This Row],[Laskennallinen verotulo yhteensä, €]]/Tasaus[[#This Row],[Asukasluku 31.12.2020]]</f>
        <v>1572.2575768789304</v>
      </c>
      <c r="M20" s="37">
        <f>$L$11-Tasaus[[#This Row],[Laskennallinen verotulo yhteensä, €/asukas (=tasausraja)]]</f>
        <v>391.85242312106948</v>
      </c>
      <c r="N2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352.66718080896254</v>
      </c>
      <c r="O20" s="401">
        <f>Tasaus[[#This Row],[Tasaus,  €/asukas]]*Tasaus[[#This Row],[Asukasluku 31.12.2020]]</f>
        <v>637622.2629026043</v>
      </c>
      <c r="Q20" s="121"/>
      <c r="R20" s="122"/>
      <c r="S20" s="123"/>
    </row>
    <row r="21" spans="1:19">
      <c r="A21" s="276">
        <v>49</v>
      </c>
      <c r="B21" s="13" t="s">
        <v>392</v>
      </c>
      <c r="C21" s="277">
        <v>292796</v>
      </c>
      <c r="D21" s="278">
        <v>18</v>
      </c>
      <c r="E21" s="278">
        <f>Tasaus[[#This Row],[Tuloveroprosentti 2021]]-12.64</f>
        <v>5.3599999999999994</v>
      </c>
      <c r="F21" s="14">
        <v>1414054044.5999999</v>
      </c>
      <c r="G21" s="14">
        <f>Tasaus[[#This Row],[Kunnallisvero (maksuunpantu), €]]*100/Tasaus[[#This Row],[Tuloveroprosentti 2021]]</f>
        <v>7855855803.333333</v>
      </c>
      <c r="H21" s="279">
        <f>Tasaus[[#This Row],[Verotettava tulo (kunnallisvero), €]]*($E$11/100)</f>
        <v>579762158.28599989</v>
      </c>
      <c r="I21" s="14">
        <v>154272034.65789074</v>
      </c>
      <c r="J21" s="15">
        <v>76932686.21010001</v>
      </c>
      <c r="K21" s="15">
        <f>SUM(Tasaus[[#This Row],[Laskennallinen kunnallisvero, €]:[Laskennallinen kiinteistövero, €]])</f>
        <v>810966879.15399063</v>
      </c>
      <c r="L21" s="15">
        <f>Tasaus[[#This Row],[Laskennallinen verotulo yhteensä, €]]/Tasaus[[#This Row],[Asukasluku 31.12.2020]]</f>
        <v>2769.7334634147687</v>
      </c>
      <c r="M21" s="37">
        <f>$L$11-Tasaus[[#This Row],[Laskennallinen verotulo yhteensä, €/asukas (=tasausraja)]]</f>
        <v>-805.62346341476882</v>
      </c>
      <c r="N2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-80.562346341476882</v>
      </c>
      <c r="O21" s="401">
        <f>Tasaus[[#This Row],[Tasaus,  €/asukas]]*Tasaus[[#This Row],[Asukasluku 31.12.2020]]</f>
        <v>-23588332.759399064</v>
      </c>
      <c r="Q21" s="121"/>
      <c r="R21" s="122"/>
      <c r="S21" s="123"/>
    </row>
    <row r="22" spans="1:19">
      <c r="A22" s="276">
        <v>50</v>
      </c>
      <c r="B22" s="13" t="s">
        <v>393</v>
      </c>
      <c r="C22" s="277">
        <v>11483</v>
      </c>
      <c r="D22" s="278">
        <v>21</v>
      </c>
      <c r="E22" s="278">
        <f>Tasaus[[#This Row],[Tuloveroprosentti 2021]]-12.64</f>
        <v>8.36</v>
      </c>
      <c r="F22" s="14">
        <v>40860643.759999998</v>
      </c>
      <c r="G22" s="14">
        <f>Tasaus[[#This Row],[Kunnallisvero (maksuunpantu), €]]*100/Tasaus[[#This Row],[Tuloveroprosentti 2021]]</f>
        <v>194574494.09523809</v>
      </c>
      <c r="H22" s="279">
        <f>Tasaus[[#This Row],[Verotettava tulo (kunnallisvero), €]]*($E$11/100)</f>
        <v>14359597.66422857</v>
      </c>
      <c r="I22" s="14">
        <v>2751271.9408771433</v>
      </c>
      <c r="J22" s="15">
        <v>1488867.5178500004</v>
      </c>
      <c r="K22" s="15">
        <f>SUM(Tasaus[[#This Row],[Laskennallinen kunnallisvero, €]:[Laskennallinen kiinteistövero, €]])</f>
        <v>18599737.122955713</v>
      </c>
      <c r="L22" s="15">
        <f>Tasaus[[#This Row],[Laskennallinen verotulo yhteensä, €]]/Tasaus[[#This Row],[Asukasluku 31.12.2020]]</f>
        <v>1619.7628775542728</v>
      </c>
      <c r="M22" s="37">
        <f>$L$11-Tasaus[[#This Row],[Laskennallinen verotulo yhteensä, €/asukas (=tasausraja)]]</f>
        <v>344.34712244572711</v>
      </c>
      <c r="N2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309.91241020115439</v>
      </c>
      <c r="O22" s="401">
        <f>Tasaus[[#This Row],[Tasaus,  €/asukas]]*Tasaus[[#This Row],[Asukasluku 31.12.2020]]</f>
        <v>3558724.2063398557</v>
      </c>
      <c r="Q22" s="121"/>
      <c r="R22" s="122"/>
      <c r="S22" s="123"/>
    </row>
    <row r="23" spans="1:19">
      <c r="A23" s="276">
        <v>51</v>
      </c>
      <c r="B23" s="13" t="s">
        <v>394</v>
      </c>
      <c r="C23" s="277">
        <v>9452</v>
      </c>
      <c r="D23" s="278">
        <v>18</v>
      </c>
      <c r="E23" s="278">
        <f>Tasaus[[#This Row],[Tuloveroprosentti 2021]]-12.64</f>
        <v>5.3599999999999994</v>
      </c>
      <c r="F23" s="14">
        <v>31281981.530000001</v>
      </c>
      <c r="G23" s="14">
        <f>Tasaus[[#This Row],[Kunnallisvero (maksuunpantu), €]]*100/Tasaus[[#This Row],[Tuloveroprosentti 2021]]</f>
        <v>173788786.27777779</v>
      </c>
      <c r="H23" s="279">
        <f>Tasaus[[#This Row],[Verotettava tulo (kunnallisvero), €]]*($E$11/100)</f>
        <v>12825612.427299999</v>
      </c>
      <c r="I23" s="14">
        <v>2576253.6004151367</v>
      </c>
      <c r="J23" s="15">
        <v>4775685.282850001</v>
      </c>
      <c r="K23" s="15">
        <f>SUM(Tasaus[[#This Row],[Laskennallinen kunnallisvero, €]:[Laskennallinen kiinteistövero, €]])</f>
        <v>20177551.310565136</v>
      </c>
      <c r="L23" s="15">
        <f>Tasaus[[#This Row],[Laskennallinen verotulo yhteensä, €]]/Tasaus[[#This Row],[Asukasluku 31.12.2020]]</f>
        <v>2134.7388182993163</v>
      </c>
      <c r="M23" s="37">
        <f>$L$11-Tasaus[[#This Row],[Laskennallinen verotulo yhteensä, €/asukas (=tasausraja)]]</f>
        <v>-170.62881829931644</v>
      </c>
      <c r="N2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-17.062881829931644</v>
      </c>
      <c r="O23" s="401">
        <f>Tasaus[[#This Row],[Tasaus,  €/asukas]]*Tasaus[[#This Row],[Asukasluku 31.12.2020]]</f>
        <v>-161278.3590565139</v>
      </c>
      <c r="Q23" s="121"/>
      <c r="R23" s="122"/>
      <c r="S23" s="123"/>
    </row>
    <row r="24" spans="1:19">
      <c r="A24" s="276">
        <v>52</v>
      </c>
      <c r="B24" s="13" t="s">
        <v>395</v>
      </c>
      <c r="C24" s="277">
        <v>2408</v>
      </c>
      <c r="D24" s="278">
        <v>22.5</v>
      </c>
      <c r="E24" s="278">
        <f>Tasaus[[#This Row],[Tuloveroprosentti 2021]]-12.64</f>
        <v>9.86</v>
      </c>
      <c r="F24" s="14">
        <v>7192388.1100000003</v>
      </c>
      <c r="G24" s="14">
        <f>Tasaus[[#This Row],[Kunnallisvero (maksuunpantu), €]]*100/Tasaus[[#This Row],[Tuloveroprosentti 2021]]</f>
        <v>31966169.377777778</v>
      </c>
      <c r="H24" s="279">
        <f>Tasaus[[#This Row],[Verotettava tulo (kunnallisvero), €]]*($E$11/100)</f>
        <v>2359103.3000799995</v>
      </c>
      <c r="I24" s="14">
        <v>736488.92640941544</v>
      </c>
      <c r="J24" s="15">
        <v>342984.04810000001</v>
      </c>
      <c r="K24" s="15">
        <f>SUM(Tasaus[[#This Row],[Laskennallinen kunnallisvero, €]:[Laskennallinen kiinteistövero, €]])</f>
        <v>3438576.2745894147</v>
      </c>
      <c r="L24" s="15">
        <f>Tasaus[[#This Row],[Laskennallinen verotulo yhteensä, €]]/Tasaus[[#This Row],[Asukasluku 31.12.2020]]</f>
        <v>1427.9801804773317</v>
      </c>
      <c r="M24" s="37">
        <f>$L$11-Tasaus[[#This Row],[Laskennallinen verotulo yhteensä, €/asukas (=tasausraja)]]</f>
        <v>536.12981952266819</v>
      </c>
      <c r="N2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482.51683757040138</v>
      </c>
      <c r="O24" s="401">
        <f>Tasaus[[#This Row],[Tasaus,  €/asukas]]*Tasaus[[#This Row],[Asukasluku 31.12.2020]]</f>
        <v>1161900.5448695265</v>
      </c>
      <c r="Q24" s="121"/>
      <c r="R24" s="122"/>
      <c r="S24" s="123"/>
    </row>
    <row r="25" spans="1:19">
      <c r="A25" s="276">
        <v>61</v>
      </c>
      <c r="B25" s="13" t="s">
        <v>396</v>
      </c>
      <c r="C25" s="277">
        <v>16800</v>
      </c>
      <c r="D25" s="278">
        <v>20.5</v>
      </c>
      <c r="E25" s="278">
        <f>Tasaus[[#This Row],[Tuloveroprosentti 2021]]-12.64</f>
        <v>7.8599999999999994</v>
      </c>
      <c r="F25" s="14">
        <v>54258325.600000001</v>
      </c>
      <c r="G25" s="14">
        <f>Tasaus[[#This Row],[Kunnallisvero (maksuunpantu), €]]*100/Tasaus[[#This Row],[Tuloveroprosentti 2021]]</f>
        <v>264674759.02439025</v>
      </c>
      <c r="H25" s="279">
        <f>Tasaus[[#This Row],[Verotettava tulo (kunnallisvero), €]]*($E$11/100)</f>
        <v>19532997.215999998</v>
      </c>
      <c r="I25" s="14">
        <v>4426061.2182296365</v>
      </c>
      <c r="J25" s="15">
        <v>2383885.8355500004</v>
      </c>
      <c r="K25" s="15">
        <f>SUM(Tasaus[[#This Row],[Laskennallinen kunnallisvero, €]:[Laskennallinen kiinteistövero, €]])</f>
        <v>26342944.269779634</v>
      </c>
      <c r="L25" s="15">
        <f>Tasaus[[#This Row],[Laskennallinen verotulo yhteensä, €]]/Tasaus[[#This Row],[Asukasluku 31.12.2020]]</f>
        <v>1568.0323970106924</v>
      </c>
      <c r="M25" s="37">
        <f>$L$11-Tasaus[[#This Row],[Laskennallinen verotulo yhteensä, €/asukas (=tasausraja)]]</f>
        <v>396.07760298930748</v>
      </c>
      <c r="N2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356.46984269037677</v>
      </c>
      <c r="O25" s="401">
        <f>Tasaus[[#This Row],[Tasaus,  €/asukas]]*Tasaus[[#This Row],[Asukasluku 31.12.2020]]</f>
        <v>5988693.3571983296</v>
      </c>
      <c r="Q25" s="121"/>
      <c r="R25" s="122"/>
      <c r="S25" s="123"/>
    </row>
    <row r="26" spans="1:19">
      <c r="A26" s="276">
        <v>69</v>
      </c>
      <c r="B26" s="13" t="s">
        <v>397</v>
      </c>
      <c r="C26" s="277">
        <v>6896</v>
      </c>
      <c r="D26" s="278">
        <v>22.5</v>
      </c>
      <c r="E26" s="278">
        <f>Tasaus[[#This Row],[Tuloveroprosentti 2021]]-12.64</f>
        <v>9.86</v>
      </c>
      <c r="F26" s="14">
        <v>21577983.390000001</v>
      </c>
      <c r="G26" s="14">
        <f>Tasaus[[#This Row],[Kunnallisvero (maksuunpantu), €]]*100/Tasaus[[#This Row],[Tuloveroprosentti 2021]]</f>
        <v>95902148.400000006</v>
      </c>
      <c r="H26" s="279">
        <f>Tasaus[[#This Row],[Verotettava tulo (kunnallisvero), €]]*($E$11/100)</f>
        <v>7077578.5519199995</v>
      </c>
      <c r="I26" s="14">
        <v>1607705.0537786777</v>
      </c>
      <c r="J26" s="15">
        <v>728225.12140000018</v>
      </c>
      <c r="K26" s="15">
        <f>SUM(Tasaus[[#This Row],[Laskennallinen kunnallisvero, €]:[Laskennallinen kiinteistövero, €]])</f>
        <v>9413508.7270986773</v>
      </c>
      <c r="L26" s="15">
        <f>Tasaus[[#This Row],[Laskennallinen verotulo yhteensä, €]]/Tasaus[[#This Row],[Asukasluku 31.12.2020]]</f>
        <v>1365.0679708669775</v>
      </c>
      <c r="M26" s="37">
        <f>$L$11-Tasaus[[#This Row],[Laskennallinen verotulo yhteensä, €/asukas (=tasausraja)]]</f>
        <v>599.04202913302242</v>
      </c>
      <c r="N2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539.13782621972018</v>
      </c>
      <c r="O26" s="401">
        <f>Tasaus[[#This Row],[Tasaus,  €/asukas]]*Tasaus[[#This Row],[Asukasluku 31.12.2020]]</f>
        <v>3717894.4496111902</v>
      </c>
      <c r="Q26" s="121"/>
      <c r="R26" s="122"/>
      <c r="S26" s="123"/>
    </row>
    <row r="27" spans="1:19">
      <c r="A27" s="276">
        <v>71</v>
      </c>
      <c r="B27" s="13" t="s">
        <v>398</v>
      </c>
      <c r="C27" s="277">
        <v>6667</v>
      </c>
      <c r="D27" s="278">
        <v>22</v>
      </c>
      <c r="E27" s="278">
        <f>Tasaus[[#This Row],[Tuloveroprosentti 2021]]-12.64</f>
        <v>9.36</v>
      </c>
      <c r="F27" s="14">
        <v>19369266.289999999</v>
      </c>
      <c r="G27" s="14">
        <f>Tasaus[[#This Row],[Kunnallisvero (maksuunpantu), €]]*100/Tasaus[[#This Row],[Tuloveroprosentti 2021]]</f>
        <v>88042119.5</v>
      </c>
      <c r="H27" s="279">
        <f>Tasaus[[#This Row],[Verotettava tulo (kunnallisvero), €]]*($E$11/100)</f>
        <v>6497508.4190999996</v>
      </c>
      <c r="I27" s="14">
        <v>1461499.9569565104</v>
      </c>
      <c r="J27" s="15">
        <v>775783.68310000014</v>
      </c>
      <c r="K27" s="15">
        <f>SUM(Tasaus[[#This Row],[Laskennallinen kunnallisvero, €]:[Laskennallinen kiinteistövero, €]])</f>
        <v>8734792.059156511</v>
      </c>
      <c r="L27" s="15">
        <f>Tasaus[[#This Row],[Laskennallinen verotulo yhteensä, €]]/Tasaus[[#This Row],[Asukasluku 31.12.2020]]</f>
        <v>1310.1533012084162</v>
      </c>
      <c r="M27" s="37">
        <f>$L$11-Tasaus[[#This Row],[Laskennallinen verotulo yhteensä, €/asukas (=tasausraja)]]</f>
        <v>653.95669879158368</v>
      </c>
      <c r="N2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588.56102891242529</v>
      </c>
      <c r="O27" s="401">
        <f>Tasaus[[#This Row],[Tasaus,  €/asukas]]*Tasaus[[#This Row],[Asukasluku 31.12.2020]]</f>
        <v>3923936.3797591394</v>
      </c>
      <c r="Q27" s="121"/>
      <c r="R27" s="122"/>
      <c r="S27" s="123"/>
    </row>
    <row r="28" spans="1:19">
      <c r="A28" s="276">
        <v>72</v>
      </c>
      <c r="B28" s="13" t="s">
        <v>399</v>
      </c>
      <c r="C28" s="277">
        <v>949</v>
      </c>
      <c r="D28" s="278">
        <v>20.5</v>
      </c>
      <c r="E28" s="278">
        <f>Tasaus[[#This Row],[Tuloveroprosentti 2021]]-12.64</f>
        <v>7.8599999999999994</v>
      </c>
      <c r="F28" s="14">
        <v>3433626.23</v>
      </c>
      <c r="G28" s="14">
        <f>Tasaus[[#This Row],[Kunnallisvero (maksuunpantu), €]]*100/Tasaus[[#This Row],[Tuloveroprosentti 2021]]</f>
        <v>16749396.243902439</v>
      </c>
      <c r="H28" s="279">
        <f>Tasaus[[#This Row],[Verotettava tulo (kunnallisvero), €]]*($E$11/100)</f>
        <v>1236105.4427999998</v>
      </c>
      <c r="I28" s="14">
        <v>142938.60224944737</v>
      </c>
      <c r="J28" s="15">
        <v>166408.46915000002</v>
      </c>
      <c r="K28" s="15">
        <f>SUM(Tasaus[[#This Row],[Laskennallinen kunnallisvero, €]:[Laskennallinen kiinteistövero, €]])</f>
        <v>1545452.5141994471</v>
      </c>
      <c r="L28" s="15">
        <f>Tasaus[[#This Row],[Laskennallinen verotulo yhteensä, €]]/Tasaus[[#This Row],[Asukasluku 31.12.2020]]</f>
        <v>1628.5063374072151</v>
      </c>
      <c r="M28" s="37">
        <f>$L$11-Tasaus[[#This Row],[Laskennallinen verotulo yhteensä, €/asukas (=tasausraja)]]</f>
        <v>335.60366259278476</v>
      </c>
      <c r="N2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302.04329633350631</v>
      </c>
      <c r="O28" s="401">
        <f>Tasaus[[#This Row],[Tasaus,  €/asukas]]*Tasaus[[#This Row],[Asukasluku 31.12.2020]]</f>
        <v>286639.08822049748</v>
      </c>
      <c r="Q28" s="121"/>
      <c r="R28" s="122"/>
      <c r="S28" s="123"/>
    </row>
    <row r="29" spans="1:19">
      <c r="A29" s="276">
        <v>74</v>
      </c>
      <c r="B29" s="13" t="s">
        <v>400</v>
      </c>
      <c r="C29" s="277">
        <v>1103</v>
      </c>
      <c r="D29" s="278">
        <v>23.500000000000004</v>
      </c>
      <c r="E29" s="278">
        <f>Tasaus[[#This Row],[Tuloveroprosentti 2021]]-12.64</f>
        <v>10.860000000000003</v>
      </c>
      <c r="F29" s="14">
        <v>3207442.44</v>
      </c>
      <c r="G29" s="14">
        <f>Tasaus[[#This Row],[Kunnallisvero (maksuunpantu), €]]*100/Tasaus[[#This Row],[Tuloveroprosentti 2021]]</f>
        <v>13648691.234042551</v>
      </c>
      <c r="H29" s="279">
        <f>Tasaus[[#This Row],[Verotettava tulo (kunnallisvero), €]]*($E$11/100)</f>
        <v>1007273.4130723402</v>
      </c>
      <c r="I29" s="14">
        <v>478058.62106652441</v>
      </c>
      <c r="J29" s="15">
        <v>166878.51600000003</v>
      </c>
      <c r="K29" s="15">
        <f>SUM(Tasaus[[#This Row],[Laskennallinen kunnallisvero, €]:[Laskennallinen kiinteistövero, €]])</f>
        <v>1652210.5501388647</v>
      </c>
      <c r="L29" s="15">
        <f>Tasaus[[#This Row],[Laskennallinen verotulo yhteensä, €]]/Tasaus[[#This Row],[Asukasluku 31.12.2020]]</f>
        <v>1497.9243428276197</v>
      </c>
      <c r="M29" s="37">
        <f>$L$11-Tasaus[[#This Row],[Laskennallinen verotulo yhteensä, €/asukas (=tasausraja)]]</f>
        <v>466.18565717238016</v>
      </c>
      <c r="N2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419.56709145514213</v>
      </c>
      <c r="O29" s="401">
        <f>Tasaus[[#This Row],[Tasaus,  €/asukas]]*Tasaus[[#This Row],[Asukasluku 31.12.2020]]</f>
        <v>462782.50187502179</v>
      </c>
      <c r="Q29" s="121"/>
      <c r="R29" s="122"/>
      <c r="S29" s="123"/>
    </row>
    <row r="30" spans="1:19">
      <c r="A30" s="276">
        <v>75</v>
      </c>
      <c r="B30" s="13" t="s">
        <v>401</v>
      </c>
      <c r="C30" s="277">
        <v>19877</v>
      </c>
      <c r="D30" s="278">
        <v>21</v>
      </c>
      <c r="E30" s="278">
        <f>Tasaus[[#This Row],[Tuloveroprosentti 2021]]-12.64</f>
        <v>8.36</v>
      </c>
      <c r="F30" s="14">
        <v>74793377.189999998</v>
      </c>
      <c r="G30" s="14">
        <f>Tasaus[[#This Row],[Kunnallisvero (maksuunpantu), €]]*100/Tasaus[[#This Row],[Tuloveroprosentti 2021]]</f>
        <v>356158939</v>
      </c>
      <c r="H30" s="279">
        <f>Tasaus[[#This Row],[Verotettava tulo (kunnallisvero), €]]*($E$11/100)</f>
        <v>26284529.698199995</v>
      </c>
      <c r="I30" s="14">
        <v>11258014.193251617</v>
      </c>
      <c r="J30" s="15">
        <v>3210794.7008000002</v>
      </c>
      <c r="K30" s="15">
        <f>SUM(Tasaus[[#This Row],[Laskennallinen kunnallisvero, €]:[Laskennallinen kiinteistövero, €]])</f>
        <v>40753338.592251614</v>
      </c>
      <c r="L30" s="15">
        <f>Tasaus[[#This Row],[Laskennallinen verotulo yhteensä, €]]/Tasaus[[#This Row],[Asukasluku 31.12.2020]]</f>
        <v>2050.2761277985419</v>
      </c>
      <c r="M30" s="37">
        <f>$L$11-Tasaus[[#This Row],[Laskennallinen verotulo yhteensä, €/asukas (=tasausraja)]]</f>
        <v>-86.166127798541993</v>
      </c>
      <c r="N3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-8.6166127798541989</v>
      </c>
      <c r="O30" s="401">
        <f>Tasaus[[#This Row],[Tasaus,  €/asukas]]*Tasaus[[#This Row],[Asukasluku 31.12.2020]]</f>
        <v>-171272.41222516191</v>
      </c>
      <c r="Q30" s="121"/>
      <c r="R30" s="122"/>
      <c r="S30" s="123"/>
    </row>
    <row r="31" spans="1:19">
      <c r="A31" s="276">
        <v>77</v>
      </c>
      <c r="B31" s="13" t="s">
        <v>402</v>
      </c>
      <c r="C31" s="277">
        <v>4782</v>
      </c>
      <c r="D31" s="278">
        <v>22</v>
      </c>
      <c r="E31" s="278">
        <f>Tasaus[[#This Row],[Tuloveroprosentti 2021]]-12.64</f>
        <v>9.36</v>
      </c>
      <c r="F31" s="14">
        <v>13675708.390000001</v>
      </c>
      <c r="G31" s="14">
        <f>Tasaus[[#This Row],[Kunnallisvero (maksuunpantu), €]]*100/Tasaus[[#This Row],[Tuloveroprosentti 2021]]</f>
        <v>62162310.863636367</v>
      </c>
      <c r="H31" s="279">
        <f>Tasaus[[#This Row],[Verotettava tulo (kunnallisvero), €]]*($E$11/100)</f>
        <v>4587578.5417363634</v>
      </c>
      <c r="I31" s="14">
        <v>1157986.7357695976</v>
      </c>
      <c r="J31" s="15">
        <v>654473.49135000014</v>
      </c>
      <c r="K31" s="15">
        <f>SUM(Tasaus[[#This Row],[Laskennallinen kunnallisvero, €]:[Laskennallinen kiinteistövero, €]])</f>
        <v>6400038.768855961</v>
      </c>
      <c r="L31" s="15">
        <f>Tasaus[[#This Row],[Laskennallinen verotulo yhteensä, €]]/Tasaus[[#This Row],[Asukasluku 31.12.2020]]</f>
        <v>1338.3602611576664</v>
      </c>
      <c r="M31" s="37">
        <f>$L$11-Tasaus[[#This Row],[Laskennallinen verotulo yhteensä, €/asukas (=tasausraja)]]</f>
        <v>625.7497388423335</v>
      </c>
      <c r="N3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563.17476495810013</v>
      </c>
      <c r="O31" s="401">
        <f>Tasaus[[#This Row],[Tasaus,  €/asukas]]*Tasaus[[#This Row],[Asukasluku 31.12.2020]]</f>
        <v>2693101.7260296349</v>
      </c>
      <c r="Q31" s="121"/>
      <c r="R31" s="122"/>
      <c r="S31" s="123"/>
    </row>
    <row r="32" spans="1:19">
      <c r="A32" s="276">
        <v>78</v>
      </c>
      <c r="B32" s="13" t="s">
        <v>403</v>
      </c>
      <c r="C32" s="277">
        <v>8042</v>
      </c>
      <c r="D32" s="278">
        <v>21.75</v>
      </c>
      <c r="E32" s="278">
        <f>Tasaus[[#This Row],[Tuloveroprosentti 2021]]-12.64</f>
        <v>9.11</v>
      </c>
      <c r="F32" s="14">
        <v>34532633.240000002</v>
      </c>
      <c r="G32" s="14">
        <f>Tasaus[[#This Row],[Kunnallisvero (maksuunpantu), €]]*100/Tasaus[[#This Row],[Tuloveroprosentti 2021]]</f>
        <v>158770727.54022989</v>
      </c>
      <c r="H32" s="279">
        <f>Tasaus[[#This Row],[Verotettava tulo (kunnallisvero), €]]*($E$11/100)</f>
        <v>11717279.692468964</v>
      </c>
      <c r="I32" s="14">
        <v>3280215.8715905217</v>
      </c>
      <c r="J32" s="15">
        <v>1329584.5558499999</v>
      </c>
      <c r="K32" s="15">
        <f>SUM(Tasaus[[#This Row],[Laskennallinen kunnallisvero, €]:[Laskennallinen kiinteistövero, €]])</f>
        <v>16327080.119909484</v>
      </c>
      <c r="L32" s="15">
        <f>Tasaus[[#This Row],[Laskennallinen verotulo yhteensä, €]]/Tasaus[[#This Row],[Asukasluku 31.12.2020]]</f>
        <v>2030.2263267731266</v>
      </c>
      <c r="M32" s="37">
        <f>$L$11-Tasaus[[#This Row],[Laskennallinen verotulo yhteensä, €/asukas (=tasausraja)]]</f>
        <v>-66.11632677312673</v>
      </c>
      <c r="N3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-6.6116326773126737</v>
      </c>
      <c r="O32" s="401">
        <f>Tasaus[[#This Row],[Tasaus,  €/asukas]]*Tasaus[[#This Row],[Asukasluku 31.12.2020]]</f>
        <v>-53170.74999094852</v>
      </c>
      <c r="Q32" s="121"/>
      <c r="R32" s="122"/>
      <c r="S32" s="123"/>
    </row>
    <row r="33" spans="1:19">
      <c r="A33" s="276">
        <v>79</v>
      </c>
      <c r="B33" s="13" t="s">
        <v>404</v>
      </c>
      <c r="C33" s="277">
        <v>6869</v>
      </c>
      <c r="D33" s="278">
        <v>21.5</v>
      </c>
      <c r="E33" s="278">
        <f>Tasaus[[#This Row],[Tuloveroprosentti 2021]]-12.64</f>
        <v>8.86</v>
      </c>
      <c r="F33" s="14">
        <v>25759063.219999999</v>
      </c>
      <c r="G33" s="14">
        <f>Tasaus[[#This Row],[Kunnallisvero (maksuunpantu), €]]*100/Tasaus[[#This Row],[Tuloveroprosentti 2021]]</f>
        <v>119809596.37209302</v>
      </c>
      <c r="H33" s="279">
        <f>Tasaus[[#This Row],[Verotettava tulo (kunnallisvero), €]]*($E$11/100)</f>
        <v>8841948.2122604642</v>
      </c>
      <c r="I33" s="14">
        <v>8305763.1516488437</v>
      </c>
      <c r="J33" s="15">
        <v>1166815.3030000003</v>
      </c>
      <c r="K33" s="15">
        <f>SUM(Tasaus[[#This Row],[Laskennallinen kunnallisvero, €]:[Laskennallinen kiinteistövero, €]])</f>
        <v>18314526.666909307</v>
      </c>
      <c r="L33" s="15">
        <f>Tasaus[[#This Row],[Laskennallinen verotulo yhteensä, €]]/Tasaus[[#This Row],[Asukasluku 31.12.2020]]</f>
        <v>2666.2580676822399</v>
      </c>
      <c r="M33" s="37">
        <f>$L$11-Tasaus[[#This Row],[Laskennallinen verotulo yhteensä, €/asukas (=tasausraja)]]</f>
        <v>-702.14806768224003</v>
      </c>
      <c r="N3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-70.214806768224008</v>
      </c>
      <c r="O33" s="401">
        <f>Tasaus[[#This Row],[Tasaus,  €/asukas]]*Tasaus[[#This Row],[Asukasluku 31.12.2020]]</f>
        <v>-482305.50769093074</v>
      </c>
      <c r="Q33" s="121"/>
      <c r="R33" s="122"/>
      <c r="S33" s="123"/>
    </row>
    <row r="34" spans="1:19">
      <c r="A34" s="276">
        <v>81</v>
      </c>
      <c r="B34" s="13" t="s">
        <v>405</v>
      </c>
      <c r="C34" s="277">
        <v>2655</v>
      </c>
      <c r="D34" s="278">
        <v>21.5</v>
      </c>
      <c r="E34" s="278">
        <f>Tasaus[[#This Row],[Tuloveroprosentti 2021]]-12.64</f>
        <v>8.86</v>
      </c>
      <c r="F34" s="14">
        <v>7561998.7800000003</v>
      </c>
      <c r="G34" s="14">
        <f>Tasaus[[#This Row],[Kunnallisvero (maksuunpantu), €]]*100/Tasaus[[#This Row],[Tuloveroprosentti 2021]]</f>
        <v>35172087.348837212</v>
      </c>
      <c r="H34" s="279">
        <f>Tasaus[[#This Row],[Verotettava tulo (kunnallisvero), €]]*($E$11/100)</f>
        <v>2595700.0463441857</v>
      </c>
      <c r="I34" s="14">
        <v>1595863.4732756889</v>
      </c>
      <c r="J34" s="15">
        <v>727283.74435000005</v>
      </c>
      <c r="K34" s="15">
        <f>SUM(Tasaus[[#This Row],[Laskennallinen kunnallisvero, €]:[Laskennallinen kiinteistövero, €]])</f>
        <v>4918847.2639698749</v>
      </c>
      <c r="L34" s="15">
        <f>Tasaus[[#This Row],[Laskennallinen verotulo yhteensä, €]]/Tasaus[[#This Row],[Asukasluku 31.12.2020]]</f>
        <v>1852.6731691035311</v>
      </c>
      <c r="M34" s="37">
        <f>$L$11-Tasaus[[#This Row],[Laskennallinen verotulo yhteensä, €/asukas (=tasausraja)]]</f>
        <v>111.43683089646879</v>
      </c>
      <c r="N3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100.29314780682192</v>
      </c>
      <c r="O34" s="401">
        <f>Tasaus[[#This Row],[Tasaus,  €/asukas]]*Tasaus[[#This Row],[Asukasluku 31.12.2020]]</f>
        <v>266278.30742711219</v>
      </c>
      <c r="Q34" s="121"/>
      <c r="R34" s="122"/>
      <c r="S34" s="123"/>
    </row>
    <row r="35" spans="1:19">
      <c r="A35" s="276">
        <v>82</v>
      </c>
      <c r="B35" s="13" t="s">
        <v>406</v>
      </c>
      <c r="C35" s="277">
        <v>9389</v>
      </c>
      <c r="D35" s="278">
        <v>20.75</v>
      </c>
      <c r="E35" s="278">
        <f>Tasaus[[#This Row],[Tuloveroprosentti 2021]]-12.64</f>
        <v>8.11</v>
      </c>
      <c r="F35" s="14">
        <v>36817481.07</v>
      </c>
      <c r="G35" s="14">
        <f>Tasaus[[#This Row],[Kunnallisvero (maksuunpantu), €]]*100/Tasaus[[#This Row],[Tuloveroprosentti 2021]]</f>
        <v>177433643.71084338</v>
      </c>
      <c r="H35" s="279">
        <f>Tasaus[[#This Row],[Verotettava tulo (kunnallisvero), €]]*($E$11/100)</f>
        <v>13094602.90586024</v>
      </c>
      <c r="I35" s="14">
        <v>1462787.8006160737</v>
      </c>
      <c r="J35" s="15">
        <v>1324582.4165000001</v>
      </c>
      <c r="K35" s="15">
        <f>SUM(Tasaus[[#This Row],[Laskennallinen kunnallisvero, €]:[Laskennallinen kiinteistövero, €]])</f>
        <v>15881973.122976314</v>
      </c>
      <c r="L35" s="15">
        <f>Tasaus[[#This Row],[Laskennallinen verotulo yhteensä, €]]/Tasaus[[#This Row],[Asukasluku 31.12.2020]]</f>
        <v>1691.5510834994477</v>
      </c>
      <c r="M35" s="37">
        <f>$L$11-Tasaus[[#This Row],[Laskennallinen verotulo yhteensä, €/asukas (=tasausraja)]]</f>
        <v>272.55891650055219</v>
      </c>
      <c r="N3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245.30302485049697</v>
      </c>
      <c r="O35" s="401">
        <f>Tasaus[[#This Row],[Tasaus,  €/asukas]]*Tasaus[[#This Row],[Asukasluku 31.12.2020]]</f>
        <v>2303150.1003213162</v>
      </c>
      <c r="Q35" s="121"/>
      <c r="R35" s="122"/>
      <c r="S35" s="123"/>
    </row>
    <row r="36" spans="1:19">
      <c r="A36" s="276">
        <v>86</v>
      </c>
      <c r="B36" s="13" t="s">
        <v>407</v>
      </c>
      <c r="C36" s="277">
        <v>8175</v>
      </c>
      <c r="D36" s="278">
        <v>21.5</v>
      </c>
      <c r="E36" s="278">
        <f>Tasaus[[#This Row],[Tuloveroprosentti 2021]]-12.64</f>
        <v>8.86</v>
      </c>
      <c r="F36" s="14">
        <v>31372057.260000002</v>
      </c>
      <c r="G36" s="14">
        <f>Tasaus[[#This Row],[Kunnallisvero (maksuunpantu), €]]*100/Tasaus[[#This Row],[Tuloveroprosentti 2021]]</f>
        <v>145916545.39534885</v>
      </c>
      <c r="H36" s="279">
        <f>Tasaus[[#This Row],[Verotettava tulo (kunnallisvero), €]]*($E$11/100)</f>
        <v>10768641.050176743</v>
      </c>
      <c r="I36" s="14">
        <v>1245786.5741211588</v>
      </c>
      <c r="J36" s="15">
        <v>854341.33715000015</v>
      </c>
      <c r="K36" s="15">
        <f>SUM(Tasaus[[#This Row],[Laskennallinen kunnallisvero, €]:[Laskennallinen kiinteistövero, €]])</f>
        <v>12868768.961447902</v>
      </c>
      <c r="L36" s="15">
        <f>Tasaus[[#This Row],[Laskennallinen verotulo yhteensä, €]]/Tasaus[[#This Row],[Asukasluku 31.12.2020]]</f>
        <v>1574.1613408498963</v>
      </c>
      <c r="M36" s="37">
        <f>$L$11-Tasaus[[#This Row],[Laskennallinen verotulo yhteensä, €/asukas (=tasausraja)]]</f>
        <v>389.94865915010359</v>
      </c>
      <c r="N3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350.95379323509326</v>
      </c>
      <c r="O36" s="401">
        <f>Tasaus[[#This Row],[Tasaus,  €/asukas]]*Tasaus[[#This Row],[Asukasluku 31.12.2020]]</f>
        <v>2869047.2596968873</v>
      </c>
      <c r="Q36" s="121"/>
      <c r="R36" s="122"/>
      <c r="S36" s="123"/>
    </row>
    <row r="37" spans="1:19">
      <c r="A37" s="276">
        <v>90</v>
      </c>
      <c r="B37" s="13" t="s">
        <v>408</v>
      </c>
      <c r="C37" s="277">
        <v>3196</v>
      </c>
      <c r="D37" s="278">
        <v>20.999999999999996</v>
      </c>
      <c r="E37" s="278">
        <f>Tasaus[[#This Row],[Tuloveroprosentti 2021]]-12.64</f>
        <v>8.3599999999999959</v>
      </c>
      <c r="F37" s="14">
        <v>8939848.7400000002</v>
      </c>
      <c r="G37" s="14">
        <f>Tasaus[[#This Row],[Kunnallisvero (maksuunpantu), €]]*100/Tasaus[[#This Row],[Tuloveroprosentti 2021]]</f>
        <v>42570708.285714291</v>
      </c>
      <c r="H37" s="279">
        <f>Tasaus[[#This Row],[Verotettava tulo (kunnallisvero), €]]*($E$11/100)</f>
        <v>3141718.2714857142</v>
      </c>
      <c r="I37" s="14">
        <v>2672870.6943630767</v>
      </c>
      <c r="J37" s="15">
        <v>578394.0673</v>
      </c>
      <c r="K37" s="15">
        <f>SUM(Tasaus[[#This Row],[Laskennallinen kunnallisvero, €]:[Laskennallinen kiinteistövero, €]])</f>
        <v>6392983.0331487907</v>
      </c>
      <c r="L37" s="15">
        <f>Tasaus[[#This Row],[Laskennallinen verotulo yhteensä, €]]/Tasaus[[#This Row],[Asukasluku 31.12.2020]]</f>
        <v>2000.3075823369184</v>
      </c>
      <c r="M37" s="37">
        <f>$L$11-Tasaus[[#This Row],[Laskennallinen verotulo yhteensä, €/asukas (=tasausraja)]]</f>
        <v>-36.197582336918458</v>
      </c>
      <c r="N3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-3.6197582336918459</v>
      </c>
      <c r="O37" s="401">
        <f>Tasaus[[#This Row],[Tasaus,  €/asukas]]*Tasaus[[#This Row],[Asukasluku 31.12.2020]]</f>
        <v>-11568.74731487914</v>
      </c>
      <c r="Q37" s="121"/>
      <c r="R37" s="122"/>
      <c r="S37" s="123"/>
    </row>
    <row r="38" spans="1:19">
      <c r="A38" s="276">
        <v>91</v>
      </c>
      <c r="B38" s="13" t="s">
        <v>409</v>
      </c>
      <c r="C38" s="277">
        <v>656920</v>
      </c>
      <c r="D38" s="278">
        <v>18</v>
      </c>
      <c r="E38" s="278">
        <f>Tasaus[[#This Row],[Tuloveroprosentti 2021]]-12.64</f>
        <v>5.3599999999999994</v>
      </c>
      <c r="F38" s="14">
        <v>2884896116.4299998</v>
      </c>
      <c r="G38" s="14">
        <f>Tasaus[[#This Row],[Kunnallisvero (maksuunpantu), €]]*100/Tasaus[[#This Row],[Tuloveroprosentti 2021]]</f>
        <v>16027200646.833334</v>
      </c>
      <c r="H38" s="279">
        <f>Tasaus[[#This Row],[Verotettava tulo (kunnallisvero), €]]*($E$11/100)</f>
        <v>1182807407.7363</v>
      </c>
      <c r="I38" s="14">
        <v>545169194.67866397</v>
      </c>
      <c r="J38" s="15">
        <v>169723810.6085</v>
      </c>
      <c r="K38" s="15">
        <f>SUM(Tasaus[[#This Row],[Laskennallinen kunnallisvero, €]:[Laskennallinen kiinteistövero, €]])</f>
        <v>1897700413.023464</v>
      </c>
      <c r="L38" s="15">
        <f>Tasaus[[#This Row],[Laskennallinen verotulo yhteensä, €]]/Tasaus[[#This Row],[Asukasluku 31.12.2020]]</f>
        <v>2888.7846511347866</v>
      </c>
      <c r="M38" s="37">
        <f>$L$11-Tasaus[[#This Row],[Laskennallinen verotulo yhteensä, €/asukas (=tasausraja)]]</f>
        <v>-924.6746511347867</v>
      </c>
      <c r="N3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-92.467465113478681</v>
      </c>
      <c r="O38" s="401">
        <f>Tasaus[[#This Row],[Tasaus,  €/asukas]]*Tasaus[[#This Row],[Asukasluku 31.12.2020]]</f>
        <v>-60743727.182346418</v>
      </c>
      <c r="Q38" s="121"/>
      <c r="R38" s="122"/>
      <c r="S38" s="123"/>
    </row>
    <row r="39" spans="1:19">
      <c r="A39" s="276">
        <v>92</v>
      </c>
      <c r="B39" s="13" t="s">
        <v>410</v>
      </c>
      <c r="C39" s="277">
        <v>237231</v>
      </c>
      <c r="D39" s="278">
        <v>19</v>
      </c>
      <c r="E39" s="278">
        <f>Tasaus[[#This Row],[Tuloveroprosentti 2021]]-12.64</f>
        <v>6.3599999999999994</v>
      </c>
      <c r="F39" s="14">
        <v>930487527.17999995</v>
      </c>
      <c r="G39" s="14">
        <f>Tasaus[[#This Row],[Kunnallisvero (maksuunpantu), €]]*100/Tasaus[[#This Row],[Tuloveroprosentti 2021]]</f>
        <v>4897302774.6315794</v>
      </c>
      <c r="H39" s="279">
        <f>Tasaus[[#This Row],[Verotettava tulo (kunnallisvero), €]]*($E$11/100)</f>
        <v>361420944.76781052</v>
      </c>
      <c r="I39" s="14">
        <v>94067165.222570598</v>
      </c>
      <c r="J39" s="15">
        <v>48435616.098449998</v>
      </c>
      <c r="K39" s="15">
        <f>SUM(Tasaus[[#This Row],[Laskennallinen kunnallisvero, €]:[Laskennallinen kiinteistövero, €]])</f>
        <v>503923726.08883113</v>
      </c>
      <c r="L39" s="15">
        <f>Tasaus[[#This Row],[Laskennallinen verotulo yhteensä, €]]/Tasaus[[#This Row],[Asukasluku 31.12.2020]]</f>
        <v>2124.1900345605386</v>
      </c>
      <c r="M39" s="37">
        <f>$L$11-Tasaus[[#This Row],[Laskennallinen verotulo yhteensä, €/asukas (=tasausraja)]]</f>
        <v>-160.08003456053871</v>
      </c>
      <c r="N3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-16.008003456053871</v>
      </c>
      <c r="O39" s="401">
        <f>Tasaus[[#This Row],[Tasaus,  €/asukas]]*Tasaus[[#This Row],[Asukasluku 31.12.2020]]</f>
        <v>-3797594.6678831158</v>
      </c>
      <c r="Q39" s="121"/>
      <c r="R39" s="122"/>
      <c r="S39" s="123"/>
    </row>
    <row r="40" spans="1:19">
      <c r="A40" s="276">
        <v>97</v>
      </c>
      <c r="B40" s="13" t="s">
        <v>411</v>
      </c>
      <c r="C40" s="277">
        <v>2156</v>
      </c>
      <c r="D40" s="278">
        <v>20</v>
      </c>
      <c r="E40" s="278">
        <f>Tasaus[[#This Row],[Tuloveroprosentti 2021]]-12.64</f>
        <v>7.3599999999999994</v>
      </c>
      <c r="F40" s="14">
        <v>5955200.4900000002</v>
      </c>
      <c r="G40" s="14">
        <f>Tasaus[[#This Row],[Kunnallisvero (maksuunpantu), €]]*100/Tasaus[[#This Row],[Tuloveroprosentti 2021]]</f>
        <v>29776002.449999999</v>
      </c>
      <c r="H40" s="279">
        <f>Tasaus[[#This Row],[Verotettava tulo (kunnallisvero), €]]*($E$11/100)</f>
        <v>2197468.9808099996</v>
      </c>
      <c r="I40" s="14">
        <v>1121796.135214204</v>
      </c>
      <c r="J40" s="15">
        <v>750905.49705000001</v>
      </c>
      <c r="K40" s="15">
        <f>SUM(Tasaus[[#This Row],[Laskennallinen kunnallisvero, €]:[Laskennallinen kiinteistövero, €]])</f>
        <v>4070170.6130742035</v>
      </c>
      <c r="L40" s="15">
        <f>Tasaus[[#This Row],[Laskennallinen verotulo yhteensä, €]]/Tasaus[[#This Row],[Asukasluku 31.12.2020]]</f>
        <v>1887.8342361197604</v>
      </c>
      <c r="M40" s="37">
        <f>$L$11-Tasaus[[#This Row],[Laskennallinen verotulo yhteensä, €/asukas (=tasausraja)]]</f>
        <v>76.275763880239538</v>
      </c>
      <c r="N4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68.648187492215584</v>
      </c>
      <c r="O40" s="401">
        <f>Tasaus[[#This Row],[Tasaus,  €/asukas]]*Tasaus[[#This Row],[Asukasluku 31.12.2020]]</f>
        <v>148005.49223321679</v>
      </c>
      <c r="Q40" s="121"/>
      <c r="R40" s="122"/>
      <c r="S40" s="123"/>
    </row>
    <row r="41" spans="1:19">
      <c r="A41" s="276">
        <v>98</v>
      </c>
      <c r="B41" s="13" t="s">
        <v>412</v>
      </c>
      <c r="C41" s="277">
        <v>23251</v>
      </c>
      <c r="D41" s="278">
        <v>21</v>
      </c>
      <c r="E41" s="278">
        <f>Tasaus[[#This Row],[Tuloveroprosentti 2021]]-12.64</f>
        <v>8.36</v>
      </c>
      <c r="F41" s="14">
        <v>89895465.430000007</v>
      </c>
      <c r="G41" s="14">
        <f>Tasaus[[#This Row],[Kunnallisvero (maksuunpantu), €]]*100/Tasaus[[#This Row],[Tuloveroprosentti 2021]]</f>
        <v>428073644.90476191</v>
      </c>
      <c r="H41" s="279">
        <f>Tasaus[[#This Row],[Verotettava tulo (kunnallisvero), €]]*($E$11/100)</f>
        <v>31591834.993971426</v>
      </c>
      <c r="I41" s="14">
        <v>3885400.0179075962</v>
      </c>
      <c r="J41" s="15">
        <v>2769208.4951000004</v>
      </c>
      <c r="K41" s="15">
        <f>SUM(Tasaus[[#This Row],[Laskennallinen kunnallisvero, €]:[Laskennallinen kiinteistövero, €]])</f>
        <v>38246443.506979018</v>
      </c>
      <c r="L41" s="15">
        <f>Tasaus[[#This Row],[Laskennallinen verotulo yhteensä, €]]/Tasaus[[#This Row],[Asukasluku 31.12.2020]]</f>
        <v>1644.9375728776836</v>
      </c>
      <c r="M41" s="37">
        <f>$L$11-Tasaus[[#This Row],[Laskennallinen verotulo yhteensä, €/asukas (=tasausraja)]]</f>
        <v>319.17242712231632</v>
      </c>
      <c r="N4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287.25518441008472</v>
      </c>
      <c r="O41" s="401">
        <f>Tasaus[[#This Row],[Tasaus,  €/asukas]]*Tasaus[[#This Row],[Asukasluku 31.12.2020]]</f>
        <v>6678970.2927188799</v>
      </c>
      <c r="Q41" s="121"/>
      <c r="R41" s="122"/>
      <c r="S41" s="123"/>
    </row>
    <row r="42" spans="1:19">
      <c r="A42" s="276">
        <v>102</v>
      </c>
      <c r="B42" s="13" t="s">
        <v>413</v>
      </c>
      <c r="C42" s="277">
        <v>9937</v>
      </c>
      <c r="D42" s="278">
        <v>21</v>
      </c>
      <c r="E42" s="278">
        <f>Tasaus[[#This Row],[Tuloveroprosentti 2021]]-12.64</f>
        <v>8.36</v>
      </c>
      <c r="F42" s="14">
        <v>31001514.18</v>
      </c>
      <c r="G42" s="14">
        <f>Tasaus[[#This Row],[Kunnallisvero (maksuunpantu), €]]*100/Tasaus[[#This Row],[Tuloveroprosentti 2021]]</f>
        <v>147626258</v>
      </c>
      <c r="H42" s="279">
        <f>Tasaus[[#This Row],[Verotettava tulo (kunnallisvero), €]]*($E$11/100)</f>
        <v>10894817.840399999</v>
      </c>
      <c r="I42" s="14">
        <v>2565957.9484734274</v>
      </c>
      <c r="J42" s="15">
        <v>1435673.4504000002</v>
      </c>
      <c r="K42" s="15">
        <f>SUM(Tasaus[[#This Row],[Laskennallinen kunnallisvero, €]:[Laskennallinen kiinteistövero, €]])</f>
        <v>14896449.239273427</v>
      </c>
      <c r="L42" s="15">
        <f>Tasaus[[#This Row],[Laskennallinen verotulo yhteensä, €]]/Tasaus[[#This Row],[Asukasluku 31.12.2020]]</f>
        <v>1499.0891857978693</v>
      </c>
      <c r="M42" s="37">
        <f>$L$11-Tasaus[[#This Row],[Laskennallinen verotulo yhteensä, €/asukas (=tasausraja)]]</f>
        <v>465.02081420213062</v>
      </c>
      <c r="N4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418.51873278191755</v>
      </c>
      <c r="O42" s="401">
        <f>Tasaus[[#This Row],[Tasaus,  €/asukas]]*Tasaus[[#This Row],[Asukasluku 31.12.2020]]</f>
        <v>4158820.6476539145</v>
      </c>
      <c r="Q42" s="121"/>
      <c r="R42" s="122"/>
      <c r="S42" s="123"/>
    </row>
    <row r="43" spans="1:19">
      <c r="A43" s="276">
        <v>103</v>
      </c>
      <c r="B43" s="13" t="s">
        <v>414</v>
      </c>
      <c r="C43" s="277">
        <v>2174</v>
      </c>
      <c r="D43" s="278">
        <v>22</v>
      </c>
      <c r="E43" s="278">
        <f>Tasaus[[#This Row],[Tuloveroprosentti 2021]]-12.64</f>
        <v>9.36</v>
      </c>
      <c r="F43" s="14">
        <v>6841186.5499999998</v>
      </c>
      <c r="G43" s="14">
        <f>Tasaus[[#This Row],[Kunnallisvero (maksuunpantu), €]]*100/Tasaus[[#This Row],[Tuloveroprosentti 2021]]</f>
        <v>31096302.5</v>
      </c>
      <c r="H43" s="279">
        <f>Tasaus[[#This Row],[Verotettava tulo (kunnallisvero), €]]*($E$11/100)</f>
        <v>2294907.1244999999</v>
      </c>
      <c r="I43" s="14">
        <v>479852.95634570555</v>
      </c>
      <c r="J43" s="15">
        <v>264016.03375</v>
      </c>
      <c r="K43" s="15">
        <f>SUM(Tasaus[[#This Row],[Laskennallinen kunnallisvero, €]:[Laskennallinen kiinteistövero, €]])</f>
        <v>3038776.1145957052</v>
      </c>
      <c r="L43" s="15">
        <f>Tasaus[[#This Row],[Laskennallinen verotulo yhteensä, €]]/Tasaus[[#This Row],[Asukasluku 31.12.2020]]</f>
        <v>1397.7811014699655</v>
      </c>
      <c r="M43" s="37">
        <f>$L$11-Tasaus[[#This Row],[Laskennallinen verotulo yhteensä, €/asukas (=tasausraja)]]</f>
        <v>566.32889853003439</v>
      </c>
      <c r="N4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509.69600867703099</v>
      </c>
      <c r="O43" s="401">
        <f>Tasaus[[#This Row],[Tasaus,  €/asukas]]*Tasaus[[#This Row],[Asukasluku 31.12.2020]]</f>
        <v>1108079.1228638655</v>
      </c>
      <c r="Q43" s="121"/>
      <c r="R43" s="122"/>
      <c r="S43" s="123"/>
    </row>
    <row r="44" spans="1:19">
      <c r="A44" s="276">
        <v>105</v>
      </c>
      <c r="B44" s="13" t="s">
        <v>415</v>
      </c>
      <c r="C44" s="277">
        <v>2199</v>
      </c>
      <c r="D44" s="278">
        <v>21.75</v>
      </c>
      <c r="E44" s="278">
        <f>Tasaus[[#This Row],[Tuloveroprosentti 2021]]-12.64</f>
        <v>9.11</v>
      </c>
      <c r="F44" s="14">
        <v>6274610.8399999999</v>
      </c>
      <c r="G44" s="14">
        <f>Tasaus[[#This Row],[Kunnallisvero (maksuunpantu), €]]*100/Tasaus[[#This Row],[Tuloveroprosentti 2021]]</f>
        <v>28848785.471264366</v>
      </c>
      <c r="H44" s="279">
        <f>Tasaus[[#This Row],[Verotettava tulo (kunnallisvero), €]]*($E$11/100)</f>
        <v>2129040.3677793099</v>
      </c>
      <c r="I44" s="14">
        <v>954126.76232856349</v>
      </c>
      <c r="J44" s="15">
        <v>347318.93980000005</v>
      </c>
      <c r="K44" s="15">
        <f>SUM(Tasaus[[#This Row],[Laskennallinen kunnallisvero, €]:[Laskennallinen kiinteistövero, €]])</f>
        <v>3430486.0699078729</v>
      </c>
      <c r="L44" s="15">
        <f>Tasaus[[#This Row],[Laskennallinen verotulo yhteensä, €]]/Tasaus[[#This Row],[Asukasluku 31.12.2020]]</f>
        <v>1560.0209503901197</v>
      </c>
      <c r="M44" s="37">
        <f>$L$11-Tasaus[[#This Row],[Laskennallinen verotulo yhteensä, €/asukas (=tasausraja)]]</f>
        <v>404.08904960988025</v>
      </c>
      <c r="N4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363.68014464889222</v>
      </c>
      <c r="O44" s="401">
        <f>Tasaus[[#This Row],[Tasaus,  €/asukas]]*Tasaus[[#This Row],[Asukasluku 31.12.2020]]</f>
        <v>799732.63808291405</v>
      </c>
      <c r="Q44" s="121"/>
      <c r="R44" s="122"/>
      <c r="S44" s="123"/>
    </row>
    <row r="45" spans="1:19">
      <c r="A45" s="276">
        <v>106</v>
      </c>
      <c r="B45" s="13" t="s">
        <v>416</v>
      </c>
      <c r="C45" s="277">
        <v>46576</v>
      </c>
      <c r="D45" s="278">
        <v>20.250000000000004</v>
      </c>
      <c r="E45" s="278">
        <f>Tasaus[[#This Row],[Tuloveroprosentti 2021]]-12.64</f>
        <v>7.610000000000003</v>
      </c>
      <c r="F45" s="14">
        <v>195050488.50999999</v>
      </c>
      <c r="G45" s="14">
        <f>Tasaus[[#This Row],[Kunnallisvero (maksuunpantu), €]]*100/Tasaus[[#This Row],[Tuloveroprosentti 2021]]</f>
        <v>963212288.9382714</v>
      </c>
      <c r="H45" s="279">
        <f>Tasaus[[#This Row],[Verotettava tulo (kunnallisvero), €]]*($E$11/100)</f>
        <v>71085066.923644423</v>
      </c>
      <c r="I45" s="14">
        <v>15888753.729131479</v>
      </c>
      <c r="J45" s="15">
        <v>6528299.2564500012</v>
      </c>
      <c r="K45" s="15">
        <f>SUM(Tasaus[[#This Row],[Laskennallinen kunnallisvero, €]:[Laskennallinen kiinteistövero, €]])</f>
        <v>93502119.909225896</v>
      </c>
      <c r="L45" s="15">
        <f>Tasaus[[#This Row],[Laskennallinen verotulo yhteensä, €]]/Tasaus[[#This Row],[Asukasluku 31.12.2020]]</f>
        <v>2007.5171742791545</v>
      </c>
      <c r="M45" s="37">
        <f>$L$11-Tasaus[[#This Row],[Laskennallinen verotulo yhteensä, €/asukas (=tasausraja)]]</f>
        <v>-43.40717427915456</v>
      </c>
      <c r="N4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-4.3407174279154566</v>
      </c>
      <c r="O45" s="401">
        <f>Tasaus[[#This Row],[Tasaus,  €/asukas]]*Tasaus[[#This Row],[Asukasluku 31.12.2020]]</f>
        <v>-202173.25492259031</v>
      </c>
      <c r="Q45" s="121"/>
      <c r="R45" s="122"/>
      <c r="S45" s="123"/>
    </row>
    <row r="46" spans="1:19">
      <c r="A46" s="276">
        <v>108</v>
      </c>
      <c r="B46" s="13" t="s">
        <v>417</v>
      </c>
      <c r="C46" s="277">
        <v>10344</v>
      </c>
      <c r="D46" s="278">
        <v>22.000000000000004</v>
      </c>
      <c r="E46" s="278">
        <f>Tasaus[[#This Row],[Tuloveroprosentti 2021]]-12.64</f>
        <v>9.360000000000003</v>
      </c>
      <c r="F46" s="14">
        <v>36808023.229999997</v>
      </c>
      <c r="G46" s="14">
        <f>Tasaus[[#This Row],[Kunnallisvero (maksuunpantu), €]]*100/Tasaus[[#This Row],[Tuloveroprosentti 2021]]</f>
        <v>167309196.49999994</v>
      </c>
      <c r="H46" s="279">
        <f>Tasaus[[#This Row],[Verotettava tulo (kunnallisvero), €]]*($E$11/100)</f>
        <v>12347418.701699995</v>
      </c>
      <c r="I46" s="14">
        <v>1907054.0750764015</v>
      </c>
      <c r="J46" s="15">
        <v>1083249.3924000002</v>
      </c>
      <c r="K46" s="15">
        <f>SUM(Tasaus[[#This Row],[Laskennallinen kunnallisvero, €]:[Laskennallinen kiinteistövero, €]])</f>
        <v>15337722.169176396</v>
      </c>
      <c r="L46" s="15">
        <f>Tasaus[[#This Row],[Laskennallinen verotulo yhteensä, €]]/Tasaus[[#This Row],[Asukasluku 31.12.2020]]</f>
        <v>1482.7650975615231</v>
      </c>
      <c r="M46" s="37">
        <f>$L$11-Tasaus[[#This Row],[Laskennallinen verotulo yhteensä, €/asukas (=tasausraja)]]</f>
        <v>481.34490243847677</v>
      </c>
      <c r="N4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433.2104121946291</v>
      </c>
      <c r="O46" s="401">
        <f>Tasaus[[#This Row],[Tasaus,  €/asukas]]*Tasaus[[#This Row],[Asukasluku 31.12.2020]]</f>
        <v>4481128.5037412439</v>
      </c>
      <c r="Q46" s="121"/>
      <c r="R46" s="122"/>
      <c r="S46" s="123"/>
    </row>
    <row r="47" spans="1:19">
      <c r="A47" s="276">
        <v>109</v>
      </c>
      <c r="B47" s="13" t="s">
        <v>418</v>
      </c>
      <c r="C47" s="277">
        <v>67848</v>
      </c>
      <c r="D47" s="278">
        <v>21</v>
      </c>
      <c r="E47" s="278">
        <f>Tasaus[[#This Row],[Tuloveroprosentti 2021]]-12.64</f>
        <v>8.36</v>
      </c>
      <c r="F47" s="14">
        <v>264469979.72</v>
      </c>
      <c r="G47" s="14">
        <f>Tasaus[[#This Row],[Kunnallisvero (maksuunpantu), €]]*100/Tasaus[[#This Row],[Tuloveroprosentti 2021]]</f>
        <v>1259380855.8095238</v>
      </c>
      <c r="H47" s="279">
        <f>Tasaus[[#This Row],[Verotettava tulo (kunnallisvero), €]]*($E$11/100)</f>
        <v>92942307.158742845</v>
      </c>
      <c r="I47" s="14">
        <v>20542641.11491701</v>
      </c>
      <c r="J47" s="15">
        <v>11961338.8827</v>
      </c>
      <c r="K47" s="15">
        <f>SUM(Tasaus[[#This Row],[Laskennallinen kunnallisvero, €]:[Laskennallinen kiinteistövero, €]])</f>
        <v>125446287.15635985</v>
      </c>
      <c r="L47" s="15">
        <f>Tasaus[[#This Row],[Laskennallinen verotulo yhteensä, €]]/Tasaus[[#This Row],[Asukasluku 31.12.2020]]</f>
        <v>1848.9312456720884</v>
      </c>
      <c r="M47" s="37">
        <f>$L$11-Tasaus[[#This Row],[Laskennallinen verotulo yhteensä, €/asukas (=tasausraja)]]</f>
        <v>115.17875432791152</v>
      </c>
      <c r="N4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103.66087889512038</v>
      </c>
      <c r="O47" s="401">
        <f>Tasaus[[#This Row],[Tasaus,  €/asukas]]*Tasaus[[#This Row],[Asukasluku 31.12.2020]]</f>
        <v>7033183.3112761276</v>
      </c>
      <c r="Q47" s="121"/>
      <c r="R47" s="122"/>
      <c r="S47" s="123"/>
    </row>
    <row r="48" spans="1:19">
      <c r="A48" s="276">
        <v>111</v>
      </c>
      <c r="B48" s="13" t="s">
        <v>419</v>
      </c>
      <c r="C48" s="277">
        <v>18497</v>
      </c>
      <c r="D48" s="278">
        <v>20.5</v>
      </c>
      <c r="E48" s="278">
        <f>Tasaus[[#This Row],[Tuloveroprosentti 2021]]-12.64</f>
        <v>7.8599999999999994</v>
      </c>
      <c r="F48" s="14">
        <v>63341037.07</v>
      </c>
      <c r="G48" s="14">
        <f>Tasaus[[#This Row],[Kunnallisvero (maksuunpantu), €]]*100/Tasaus[[#This Row],[Tuloveroprosentti 2021]]</f>
        <v>308980668.63414633</v>
      </c>
      <c r="H48" s="279">
        <f>Tasaus[[#This Row],[Verotettava tulo (kunnallisvero), €]]*($E$11/100)</f>
        <v>22802773.345199995</v>
      </c>
      <c r="I48" s="14">
        <v>3862964.052189162</v>
      </c>
      <c r="J48" s="15">
        <v>3444346.6810500002</v>
      </c>
      <c r="K48" s="15">
        <f>SUM(Tasaus[[#This Row],[Laskennallinen kunnallisvero, €]:[Laskennallinen kiinteistövero, €]])</f>
        <v>30110084.078439157</v>
      </c>
      <c r="L48" s="15">
        <f>Tasaus[[#This Row],[Laskennallinen verotulo yhteensä, €]]/Tasaus[[#This Row],[Asukasluku 31.12.2020]]</f>
        <v>1627.8360857673763</v>
      </c>
      <c r="M48" s="37">
        <f>$L$11-Tasaus[[#This Row],[Laskennallinen verotulo yhteensä, €/asukas (=tasausraja)]]</f>
        <v>336.27391423262361</v>
      </c>
      <c r="N4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302.64652280936127</v>
      </c>
      <c r="O48" s="401">
        <f>Tasaus[[#This Row],[Tasaus,  €/asukas]]*Tasaus[[#This Row],[Asukasluku 31.12.2020]]</f>
        <v>5598052.7324047554</v>
      </c>
      <c r="Q48" s="121"/>
      <c r="R48" s="122"/>
      <c r="S48" s="123"/>
    </row>
    <row r="49" spans="1:19">
      <c r="A49" s="276">
        <v>139</v>
      </c>
      <c r="B49" s="13" t="s">
        <v>420</v>
      </c>
      <c r="C49" s="277">
        <v>9848</v>
      </c>
      <c r="D49" s="278">
        <v>21.5</v>
      </c>
      <c r="E49" s="278">
        <f>Tasaus[[#This Row],[Tuloveroprosentti 2021]]-12.64</f>
        <v>8.86</v>
      </c>
      <c r="F49" s="14">
        <v>30806557.699999999</v>
      </c>
      <c r="G49" s="14">
        <f>Tasaus[[#This Row],[Kunnallisvero (maksuunpantu), €]]*100/Tasaus[[#This Row],[Tuloveroprosentti 2021]]</f>
        <v>143286314.88372093</v>
      </c>
      <c r="H49" s="279">
        <f>Tasaus[[#This Row],[Verotettava tulo (kunnallisvero), €]]*($E$11/100)</f>
        <v>10574530.038418604</v>
      </c>
      <c r="I49" s="14">
        <v>1520473.002210892</v>
      </c>
      <c r="J49" s="15">
        <v>946030.50650000002</v>
      </c>
      <c r="K49" s="15">
        <f>SUM(Tasaus[[#This Row],[Laskennallinen kunnallisvero, €]:[Laskennallinen kiinteistövero, €]])</f>
        <v>13041033.547129497</v>
      </c>
      <c r="L49" s="15">
        <f>Tasaus[[#This Row],[Laskennallinen verotulo yhteensä, €]]/Tasaus[[#This Row],[Asukasluku 31.12.2020]]</f>
        <v>1324.2316761910538</v>
      </c>
      <c r="M49" s="37">
        <f>$L$11-Tasaus[[#This Row],[Laskennallinen verotulo yhteensä, €/asukas (=tasausraja)]]</f>
        <v>639.87832380894611</v>
      </c>
      <c r="N4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575.89049142805152</v>
      </c>
      <c r="O49" s="401">
        <f>Tasaus[[#This Row],[Tasaus,  €/asukas]]*Tasaus[[#This Row],[Asukasluku 31.12.2020]]</f>
        <v>5671369.5595834516</v>
      </c>
      <c r="Q49" s="121"/>
      <c r="R49" s="122"/>
      <c r="S49" s="123"/>
    </row>
    <row r="50" spans="1:19">
      <c r="A50" s="276">
        <v>140</v>
      </c>
      <c r="B50" s="13" t="s">
        <v>421</v>
      </c>
      <c r="C50" s="277">
        <v>21124</v>
      </c>
      <c r="D50" s="278">
        <v>20.5</v>
      </c>
      <c r="E50" s="278">
        <f>Tasaus[[#This Row],[Tuloveroprosentti 2021]]-12.64</f>
        <v>7.8599999999999994</v>
      </c>
      <c r="F50" s="14">
        <v>68219229.359999999</v>
      </c>
      <c r="G50" s="14">
        <f>Tasaus[[#This Row],[Kunnallisvero (maksuunpantu), €]]*100/Tasaus[[#This Row],[Tuloveroprosentti 2021]]</f>
        <v>332776728.58536583</v>
      </c>
      <c r="H50" s="279">
        <f>Tasaus[[#This Row],[Verotettava tulo (kunnallisvero), €]]*($E$11/100)</f>
        <v>24558922.569599994</v>
      </c>
      <c r="I50" s="14">
        <v>5705234.7305905465</v>
      </c>
      <c r="J50" s="15">
        <v>2897385.3618999999</v>
      </c>
      <c r="K50" s="15">
        <f>SUM(Tasaus[[#This Row],[Laskennallinen kunnallisvero, €]:[Laskennallinen kiinteistövero, €]])</f>
        <v>33161542.66209054</v>
      </c>
      <c r="L50" s="15">
        <f>Tasaus[[#This Row],[Laskennallinen verotulo yhteensä, €]]/Tasaus[[#This Row],[Asukasluku 31.12.2020]]</f>
        <v>1569.85147993233</v>
      </c>
      <c r="M50" s="37">
        <f>$L$11-Tasaus[[#This Row],[Laskennallinen verotulo yhteensä, €/asukas (=tasausraja)]]</f>
        <v>394.25852006766991</v>
      </c>
      <c r="N5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354.8326680609029</v>
      </c>
      <c r="O50" s="401">
        <f>Tasaus[[#This Row],[Tasaus,  €/asukas]]*Tasaus[[#This Row],[Asukasluku 31.12.2020]]</f>
        <v>7495485.2801185129</v>
      </c>
      <c r="Q50" s="121"/>
      <c r="R50" s="122"/>
      <c r="S50" s="123"/>
    </row>
    <row r="51" spans="1:19">
      <c r="A51" s="276">
        <v>142</v>
      </c>
      <c r="B51" s="13" t="s">
        <v>422</v>
      </c>
      <c r="C51" s="277">
        <v>6625</v>
      </c>
      <c r="D51" s="278">
        <v>21.25</v>
      </c>
      <c r="E51" s="278">
        <f>Tasaus[[#This Row],[Tuloveroprosentti 2021]]-12.64</f>
        <v>8.61</v>
      </c>
      <c r="F51" s="14">
        <v>21576851.98</v>
      </c>
      <c r="G51" s="14">
        <f>Tasaus[[#This Row],[Kunnallisvero (maksuunpantu), €]]*100/Tasaus[[#This Row],[Tuloveroprosentti 2021]]</f>
        <v>101538126.96470588</v>
      </c>
      <c r="H51" s="279">
        <f>Tasaus[[#This Row],[Verotettava tulo (kunnallisvero), €]]*($E$11/100)</f>
        <v>7493513.7699952936</v>
      </c>
      <c r="I51" s="14">
        <v>1542482.6976999922</v>
      </c>
      <c r="J51" s="15">
        <v>1192357.1662500002</v>
      </c>
      <c r="K51" s="15">
        <f>SUM(Tasaus[[#This Row],[Laskennallinen kunnallisvero, €]:[Laskennallinen kiinteistövero, €]])</f>
        <v>10228353.633945286</v>
      </c>
      <c r="L51" s="15">
        <f>Tasaus[[#This Row],[Laskennallinen verotulo yhteensä, €]]/Tasaus[[#This Row],[Asukasluku 31.12.2020]]</f>
        <v>1543.902435312496</v>
      </c>
      <c r="M51" s="37">
        <f>$L$11-Tasaus[[#This Row],[Laskennallinen verotulo yhteensä, €/asukas (=tasausraja)]]</f>
        <v>420.20756468750392</v>
      </c>
      <c r="N5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378.18680821875353</v>
      </c>
      <c r="O51" s="401">
        <f>Tasaus[[#This Row],[Tasaus,  €/asukas]]*Tasaus[[#This Row],[Asukasluku 31.12.2020]]</f>
        <v>2505487.6044492419</v>
      </c>
      <c r="Q51" s="121"/>
      <c r="R51" s="122"/>
      <c r="S51" s="123"/>
    </row>
    <row r="52" spans="1:19">
      <c r="A52" s="276">
        <v>143</v>
      </c>
      <c r="B52" s="13" t="s">
        <v>423</v>
      </c>
      <c r="C52" s="277">
        <v>6866</v>
      </c>
      <c r="D52" s="278">
        <v>22</v>
      </c>
      <c r="E52" s="278">
        <f>Tasaus[[#This Row],[Tuloveroprosentti 2021]]-12.64</f>
        <v>9.36</v>
      </c>
      <c r="F52" s="14">
        <v>21767287.84</v>
      </c>
      <c r="G52" s="14">
        <f>Tasaus[[#This Row],[Kunnallisvero (maksuunpantu), €]]*100/Tasaus[[#This Row],[Tuloveroprosentti 2021]]</f>
        <v>98942217.454545453</v>
      </c>
      <c r="H52" s="279">
        <f>Tasaus[[#This Row],[Verotettava tulo (kunnallisvero), €]]*($E$11/100)</f>
        <v>7301935.6481454531</v>
      </c>
      <c r="I52" s="14">
        <v>2074575.9094265611</v>
      </c>
      <c r="J52" s="15">
        <v>1318534.0044500004</v>
      </c>
      <c r="K52" s="15">
        <f>SUM(Tasaus[[#This Row],[Laskennallinen kunnallisvero, €]:[Laskennallinen kiinteistövero, €]])</f>
        <v>10695045.562022015</v>
      </c>
      <c r="L52" s="15">
        <f>Tasaus[[#This Row],[Laskennallinen verotulo yhteensä, €]]/Tasaus[[#This Row],[Asukasluku 31.12.2020]]</f>
        <v>1557.6821383661543</v>
      </c>
      <c r="M52" s="37">
        <f>$L$11-Tasaus[[#This Row],[Laskennallinen verotulo yhteensä, €/asukas (=tasausraja)]]</f>
        <v>406.42786163384562</v>
      </c>
      <c r="N5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365.78507547046109</v>
      </c>
      <c r="O52" s="401">
        <f>Tasaus[[#This Row],[Tasaus,  €/asukas]]*Tasaus[[#This Row],[Asukasluku 31.12.2020]]</f>
        <v>2511480.328180186</v>
      </c>
      <c r="Q52" s="121"/>
      <c r="R52" s="122"/>
      <c r="S52" s="123"/>
    </row>
    <row r="53" spans="1:19">
      <c r="A53" s="276">
        <v>145</v>
      </c>
      <c r="B53" s="13" t="s">
        <v>424</v>
      </c>
      <c r="C53" s="277">
        <v>12294</v>
      </c>
      <c r="D53" s="278">
        <v>21</v>
      </c>
      <c r="E53" s="278">
        <f>Tasaus[[#This Row],[Tuloveroprosentti 2021]]-12.64</f>
        <v>8.36</v>
      </c>
      <c r="F53" s="14">
        <v>40356842.350000001</v>
      </c>
      <c r="G53" s="14">
        <f>Tasaus[[#This Row],[Kunnallisvero (maksuunpantu), €]]*100/Tasaus[[#This Row],[Tuloveroprosentti 2021]]</f>
        <v>192175439.76190478</v>
      </c>
      <c r="H53" s="279">
        <f>Tasaus[[#This Row],[Verotettava tulo (kunnallisvero), €]]*($E$11/100)</f>
        <v>14182547.45442857</v>
      </c>
      <c r="I53" s="14">
        <v>2232473.9728624793</v>
      </c>
      <c r="J53" s="15">
        <v>1271027.0688</v>
      </c>
      <c r="K53" s="15">
        <f>SUM(Tasaus[[#This Row],[Laskennallinen kunnallisvero, €]:[Laskennallinen kiinteistövero, €]])</f>
        <v>17686048.496091049</v>
      </c>
      <c r="L53" s="15">
        <f>Tasaus[[#This Row],[Laskennallinen verotulo yhteensä, €]]/Tasaus[[#This Row],[Asukasluku 31.12.2020]]</f>
        <v>1438.5918737669635</v>
      </c>
      <c r="M53" s="37">
        <f>$L$11-Tasaus[[#This Row],[Laskennallinen verotulo yhteensä, €/asukas (=tasausraja)]]</f>
        <v>525.51812623303636</v>
      </c>
      <c r="N5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472.96631360973271</v>
      </c>
      <c r="O53" s="401">
        <f>Tasaus[[#This Row],[Tasaus,  €/asukas]]*Tasaus[[#This Row],[Asukasluku 31.12.2020]]</f>
        <v>5814647.8595180539</v>
      </c>
      <c r="Q53" s="121"/>
      <c r="R53" s="122"/>
      <c r="S53" s="123"/>
    </row>
    <row r="54" spans="1:19">
      <c r="A54" s="276">
        <v>146</v>
      </c>
      <c r="B54" s="13" t="s">
        <v>425</v>
      </c>
      <c r="C54" s="277">
        <v>4749</v>
      </c>
      <c r="D54" s="278">
        <v>21</v>
      </c>
      <c r="E54" s="278">
        <f>Tasaus[[#This Row],[Tuloveroprosentti 2021]]-12.64</f>
        <v>8.36</v>
      </c>
      <c r="F54" s="14">
        <v>13125121.289999999</v>
      </c>
      <c r="G54" s="14">
        <f>Tasaus[[#This Row],[Kunnallisvero (maksuunpantu), €]]*100/Tasaus[[#This Row],[Tuloveroprosentti 2021]]</f>
        <v>62500577.571428575</v>
      </c>
      <c r="H54" s="279">
        <f>Tasaus[[#This Row],[Verotettava tulo (kunnallisvero), €]]*($E$11/100)</f>
        <v>4612542.6247714283</v>
      </c>
      <c r="I54" s="14">
        <v>3413872.665420501</v>
      </c>
      <c r="J54" s="15">
        <v>759445.32390000008</v>
      </c>
      <c r="K54" s="15">
        <f>SUM(Tasaus[[#This Row],[Laskennallinen kunnallisvero, €]:[Laskennallinen kiinteistövero, €]])</f>
        <v>8785860.614091929</v>
      </c>
      <c r="L54" s="15">
        <f>Tasaus[[#This Row],[Laskennallinen verotulo yhteensä, €]]/Tasaus[[#This Row],[Asukasluku 31.12.2020]]</f>
        <v>1850.0443491454894</v>
      </c>
      <c r="M54" s="37">
        <f>$L$11-Tasaus[[#This Row],[Laskennallinen verotulo yhteensä, €/asukas (=tasausraja)]]</f>
        <v>114.06565085451052</v>
      </c>
      <c r="N5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102.65908576905947</v>
      </c>
      <c r="O54" s="401">
        <f>Tasaus[[#This Row],[Tasaus,  €/asukas]]*Tasaus[[#This Row],[Asukasluku 31.12.2020]]</f>
        <v>487527.99831726344</v>
      </c>
      <c r="Q54" s="121"/>
      <c r="R54" s="122"/>
      <c r="S54" s="123"/>
    </row>
    <row r="55" spans="1:19">
      <c r="A55" s="276">
        <v>148</v>
      </c>
      <c r="B55" s="13" t="s">
        <v>426</v>
      </c>
      <c r="C55" s="277">
        <v>6862</v>
      </c>
      <c r="D55" s="278">
        <v>19</v>
      </c>
      <c r="E55" s="278">
        <f>Tasaus[[#This Row],[Tuloveroprosentti 2021]]-12.64</f>
        <v>6.3599999999999994</v>
      </c>
      <c r="F55" s="14">
        <v>21603369.710000001</v>
      </c>
      <c r="G55" s="14">
        <f>Tasaus[[#This Row],[Kunnallisvero (maksuunpantu), €]]*100/Tasaus[[#This Row],[Tuloveroprosentti 2021]]</f>
        <v>113701945.84210527</v>
      </c>
      <c r="H55" s="279">
        <f>Tasaus[[#This Row],[Verotettava tulo (kunnallisvero), €]]*($E$11/100)</f>
        <v>8391203.603147367</v>
      </c>
      <c r="I55" s="14">
        <v>3354374.417391126</v>
      </c>
      <c r="J55" s="15">
        <v>2110504.1802500002</v>
      </c>
      <c r="K55" s="15">
        <f>SUM(Tasaus[[#This Row],[Laskennallinen kunnallisvero, €]:[Laskennallinen kiinteistövero, €]])</f>
        <v>13856082.200788494</v>
      </c>
      <c r="L55" s="15">
        <f>Tasaus[[#This Row],[Laskennallinen verotulo yhteensä, €]]/Tasaus[[#This Row],[Asukasluku 31.12.2020]]</f>
        <v>2019.2483533646887</v>
      </c>
      <c r="M55" s="37">
        <f>$L$11-Tasaus[[#This Row],[Laskennallinen verotulo yhteensä, €/asukas (=tasausraja)]]</f>
        <v>-55.138353364688783</v>
      </c>
      <c r="N5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-5.5138353364688788</v>
      </c>
      <c r="O55" s="401">
        <f>Tasaus[[#This Row],[Tasaus,  €/asukas]]*Tasaus[[#This Row],[Asukasluku 31.12.2020]]</f>
        <v>-37835.938078849445</v>
      </c>
      <c r="Q55" s="121"/>
      <c r="R55" s="122"/>
      <c r="S55" s="123"/>
    </row>
    <row r="56" spans="1:19">
      <c r="A56" s="276">
        <v>149</v>
      </c>
      <c r="B56" s="13" t="s">
        <v>427</v>
      </c>
      <c r="C56" s="277">
        <v>5321</v>
      </c>
      <c r="D56" s="278">
        <v>20.75</v>
      </c>
      <c r="E56" s="278">
        <f>Tasaus[[#This Row],[Tuloveroprosentti 2021]]-12.64</f>
        <v>8.11</v>
      </c>
      <c r="F56" s="14">
        <v>23347043.420000002</v>
      </c>
      <c r="G56" s="14">
        <f>Tasaus[[#This Row],[Kunnallisvero (maksuunpantu), €]]*100/Tasaus[[#This Row],[Tuloveroprosentti 2021]]</f>
        <v>112515871.90361446</v>
      </c>
      <c r="H56" s="279">
        <f>Tasaus[[#This Row],[Verotettava tulo (kunnallisvero), €]]*($E$11/100)</f>
        <v>8303671.3464867463</v>
      </c>
      <c r="I56" s="14">
        <v>1524123.1830041634</v>
      </c>
      <c r="J56" s="15">
        <v>1300661.2577500003</v>
      </c>
      <c r="K56" s="15">
        <f>SUM(Tasaus[[#This Row],[Laskennallinen kunnallisvero, €]:[Laskennallinen kiinteistövero, €]])</f>
        <v>11128455.787240911</v>
      </c>
      <c r="L56" s="15">
        <f>Tasaus[[#This Row],[Laskennallinen verotulo yhteensä, €]]/Tasaus[[#This Row],[Asukasluku 31.12.2020]]</f>
        <v>2091.4218731894216</v>
      </c>
      <c r="M56" s="37">
        <f>$L$11-Tasaus[[#This Row],[Laskennallinen verotulo yhteensä, €/asukas (=tasausraja)]]</f>
        <v>-127.3118731894217</v>
      </c>
      <c r="N5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-12.731187318942171</v>
      </c>
      <c r="O56" s="401">
        <f>Tasaus[[#This Row],[Tasaus,  €/asukas]]*Tasaus[[#This Row],[Asukasluku 31.12.2020]]</f>
        <v>-67742.647724091294</v>
      </c>
      <c r="Q56" s="121"/>
      <c r="R56" s="122"/>
      <c r="S56" s="123"/>
    </row>
    <row r="57" spans="1:19">
      <c r="A57" s="276">
        <v>151</v>
      </c>
      <c r="B57" s="13" t="s">
        <v>428</v>
      </c>
      <c r="C57" s="277">
        <v>1925</v>
      </c>
      <c r="D57" s="278">
        <v>22.5</v>
      </c>
      <c r="E57" s="278">
        <f>Tasaus[[#This Row],[Tuloveroprosentti 2021]]-12.64</f>
        <v>9.86</v>
      </c>
      <c r="F57" s="14">
        <v>5732421.8099999996</v>
      </c>
      <c r="G57" s="14">
        <f>Tasaus[[#This Row],[Kunnallisvero (maksuunpantu), €]]*100/Tasaus[[#This Row],[Tuloveroprosentti 2021]]</f>
        <v>25477430.266666666</v>
      </c>
      <c r="H57" s="279">
        <f>Tasaus[[#This Row],[Verotettava tulo (kunnallisvero), €]]*($E$11/100)</f>
        <v>1880234.3536799997</v>
      </c>
      <c r="I57" s="14">
        <v>957508.31975329854</v>
      </c>
      <c r="J57" s="15">
        <v>264139.87410000007</v>
      </c>
      <c r="K57" s="15">
        <f>SUM(Tasaus[[#This Row],[Laskennallinen kunnallisvero, €]:[Laskennallinen kiinteistövero, €]])</f>
        <v>3101882.5475332984</v>
      </c>
      <c r="L57" s="15">
        <f>Tasaus[[#This Row],[Laskennallinen verotulo yhteensä, €]]/Tasaus[[#This Row],[Asukasluku 31.12.2020]]</f>
        <v>1611.367557160155</v>
      </c>
      <c r="M57" s="37">
        <f>$L$11-Tasaus[[#This Row],[Laskennallinen verotulo yhteensä, €/asukas (=tasausraja)]]</f>
        <v>352.7424428398449</v>
      </c>
      <c r="N5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317.4681985558604</v>
      </c>
      <c r="O57" s="401">
        <f>Tasaus[[#This Row],[Tasaus,  €/asukas]]*Tasaus[[#This Row],[Asukasluku 31.12.2020]]</f>
        <v>611126.28222003125</v>
      </c>
      <c r="Q57" s="121"/>
      <c r="R57" s="122"/>
      <c r="S57" s="123"/>
    </row>
    <row r="58" spans="1:19">
      <c r="A58" s="276">
        <v>152</v>
      </c>
      <c r="B58" s="13" t="s">
        <v>429</v>
      </c>
      <c r="C58" s="277">
        <v>4471</v>
      </c>
      <c r="D58" s="278">
        <v>21.5</v>
      </c>
      <c r="E58" s="278">
        <f>Tasaus[[#This Row],[Tuloveroprosentti 2021]]-12.64</f>
        <v>8.86</v>
      </c>
      <c r="F58" s="14">
        <v>14507034.470000001</v>
      </c>
      <c r="G58" s="14">
        <f>Tasaus[[#This Row],[Kunnallisvero (maksuunpantu), €]]*100/Tasaus[[#This Row],[Tuloveroprosentti 2021]]</f>
        <v>67474578.930232555</v>
      </c>
      <c r="H58" s="279">
        <f>Tasaus[[#This Row],[Verotettava tulo (kunnallisvero), €]]*($E$11/100)</f>
        <v>4979623.925051162</v>
      </c>
      <c r="I58" s="14">
        <v>825182.59880391986</v>
      </c>
      <c r="J58" s="15">
        <v>438333.82154999999</v>
      </c>
      <c r="K58" s="15">
        <f>SUM(Tasaus[[#This Row],[Laskennallinen kunnallisvero, €]:[Laskennallinen kiinteistövero, €]])</f>
        <v>6243140.3454050813</v>
      </c>
      <c r="L58" s="15">
        <f>Tasaus[[#This Row],[Laskennallinen verotulo yhteensä, €]]/Tasaus[[#This Row],[Asukasluku 31.12.2020]]</f>
        <v>1396.3633069570747</v>
      </c>
      <c r="M58" s="37">
        <f>$L$11-Tasaus[[#This Row],[Laskennallinen verotulo yhteensä, €/asukas (=tasausraja)]]</f>
        <v>567.74669304292524</v>
      </c>
      <c r="N5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510.97202373863274</v>
      </c>
      <c r="O58" s="401">
        <f>Tasaus[[#This Row],[Tasaus,  €/asukas]]*Tasaus[[#This Row],[Asukasluku 31.12.2020]]</f>
        <v>2284555.9181354269</v>
      </c>
      <c r="Q58" s="121"/>
      <c r="R58" s="122"/>
      <c r="S58" s="123"/>
    </row>
    <row r="59" spans="1:19">
      <c r="A59" s="276">
        <v>153</v>
      </c>
      <c r="B59" s="13" t="s">
        <v>430</v>
      </c>
      <c r="C59" s="277">
        <v>26075</v>
      </c>
      <c r="D59" s="278">
        <v>20</v>
      </c>
      <c r="E59" s="278">
        <f>Tasaus[[#This Row],[Tuloveroprosentti 2021]]-12.64</f>
        <v>7.3599999999999994</v>
      </c>
      <c r="F59" s="14">
        <v>92623526.879999995</v>
      </c>
      <c r="G59" s="14">
        <f>Tasaus[[#This Row],[Kunnallisvero (maksuunpantu), €]]*100/Tasaus[[#This Row],[Tuloveroprosentti 2021]]</f>
        <v>463117634.39999998</v>
      </c>
      <c r="H59" s="279">
        <f>Tasaus[[#This Row],[Verotettava tulo (kunnallisvero), €]]*($E$11/100)</f>
        <v>34178081.418719992</v>
      </c>
      <c r="I59" s="14">
        <v>4036063.9615484122</v>
      </c>
      <c r="J59" s="15">
        <v>3861415.3445000011</v>
      </c>
      <c r="K59" s="15">
        <f>SUM(Tasaus[[#This Row],[Laskennallinen kunnallisvero, €]:[Laskennallinen kiinteistövero, €]])</f>
        <v>42075560.7247684</v>
      </c>
      <c r="L59" s="15">
        <f>Tasaus[[#This Row],[Laskennallinen verotulo yhteensä, €]]/Tasaus[[#This Row],[Asukasluku 31.12.2020]]</f>
        <v>1613.6360776517124</v>
      </c>
      <c r="M59" s="37">
        <f>$L$11-Tasaus[[#This Row],[Laskennallinen verotulo yhteensä, €/asukas (=tasausraja)]]</f>
        <v>350.47392234828749</v>
      </c>
      <c r="N5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315.42653011345874</v>
      </c>
      <c r="O59" s="401">
        <f>Tasaus[[#This Row],[Tasaus,  €/asukas]]*Tasaus[[#This Row],[Asukasluku 31.12.2020]]</f>
        <v>8224746.7727084365</v>
      </c>
      <c r="Q59" s="121"/>
      <c r="R59" s="122"/>
      <c r="S59" s="123"/>
    </row>
    <row r="60" spans="1:19">
      <c r="A60" s="276">
        <v>165</v>
      </c>
      <c r="B60" s="13" t="s">
        <v>431</v>
      </c>
      <c r="C60" s="277">
        <v>16237</v>
      </c>
      <c r="D60" s="278">
        <v>21</v>
      </c>
      <c r="E60" s="278">
        <f>Tasaus[[#This Row],[Tuloveroprosentti 2021]]-12.64</f>
        <v>8.36</v>
      </c>
      <c r="F60" s="14">
        <v>61478216.590000004</v>
      </c>
      <c r="G60" s="14">
        <f>Tasaus[[#This Row],[Kunnallisvero (maksuunpantu), €]]*100/Tasaus[[#This Row],[Tuloveroprosentti 2021]]</f>
        <v>292753412.33333331</v>
      </c>
      <c r="H60" s="279">
        <f>Tasaus[[#This Row],[Verotettava tulo (kunnallisvero), €]]*($E$11/100)</f>
        <v>21605201.830199994</v>
      </c>
      <c r="I60" s="14">
        <v>2766465.1839704183</v>
      </c>
      <c r="J60" s="15">
        <v>1994508.4944500003</v>
      </c>
      <c r="K60" s="15">
        <f>SUM(Tasaus[[#This Row],[Laskennallinen kunnallisvero, €]:[Laskennallinen kiinteistövero, €]])</f>
        <v>26366175.508620411</v>
      </c>
      <c r="L60" s="15">
        <f>Tasaus[[#This Row],[Laskennallinen verotulo yhteensä, €]]/Tasaus[[#This Row],[Asukasluku 31.12.2020]]</f>
        <v>1623.8329438086107</v>
      </c>
      <c r="M60" s="37">
        <f>$L$11-Tasaus[[#This Row],[Laskennallinen verotulo yhteensä, €/asukas (=tasausraja)]]</f>
        <v>340.27705619138919</v>
      </c>
      <c r="N6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306.24935057225031</v>
      </c>
      <c r="O60" s="401">
        <f>Tasaus[[#This Row],[Tasaus,  €/asukas]]*Tasaus[[#This Row],[Asukasluku 31.12.2020]]</f>
        <v>4972570.705241628</v>
      </c>
      <c r="Q60" s="121"/>
      <c r="R60" s="122"/>
      <c r="S60" s="123"/>
    </row>
    <row r="61" spans="1:19">
      <c r="A61" s="276">
        <v>167</v>
      </c>
      <c r="B61" s="13" t="s">
        <v>432</v>
      </c>
      <c r="C61" s="277">
        <v>76935</v>
      </c>
      <c r="D61" s="278">
        <v>20.5</v>
      </c>
      <c r="E61" s="278">
        <f>Tasaus[[#This Row],[Tuloveroprosentti 2021]]-12.64</f>
        <v>7.8599999999999994</v>
      </c>
      <c r="F61" s="14">
        <v>243528468.27000001</v>
      </c>
      <c r="G61" s="14">
        <f>Tasaus[[#This Row],[Kunnallisvero (maksuunpantu), €]]*100/Tasaus[[#This Row],[Tuloveroprosentti 2021]]</f>
        <v>1187943747.6585367</v>
      </c>
      <c r="H61" s="279">
        <f>Tasaus[[#This Row],[Verotettava tulo (kunnallisvero), €]]*($E$11/100)</f>
        <v>87670248.577199996</v>
      </c>
      <c r="I61" s="14">
        <v>24572036.592746578</v>
      </c>
      <c r="J61" s="15">
        <v>11225511.477100002</v>
      </c>
      <c r="K61" s="15">
        <f>SUM(Tasaus[[#This Row],[Laskennallinen kunnallisvero, €]:[Laskennallinen kiinteistövero, €]])</f>
        <v>123467796.64704658</v>
      </c>
      <c r="L61" s="15">
        <f>Tasaus[[#This Row],[Laskennallinen verotulo yhteensä, €]]/Tasaus[[#This Row],[Asukasluku 31.12.2020]]</f>
        <v>1604.8326073574651</v>
      </c>
      <c r="M61" s="37">
        <f>$L$11-Tasaus[[#This Row],[Laskennallinen verotulo yhteensä, €/asukas (=tasausraja)]]</f>
        <v>359.27739264253478</v>
      </c>
      <c r="N6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323.34965337828129</v>
      </c>
      <c r="O61" s="401">
        <f>Tasaus[[#This Row],[Tasaus,  €/asukas]]*Tasaus[[#This Row],[Asukasluku 31.12.2020]]</f>
        <v>24876905.582658071</v>
      </c>
      <c r="Q61" s="121"/>
      <c r="R61" s="122"/>
      <c r="S61" s="123"/>
    </row>
    <row r="62" spans="1:19">
      <c r="A62" s="276">
        <v>169</v>
      </c>
      <c r="B62" s="13" t="s">
        <v>433</v>
      </c>
      <c r="C62" s="277">
        <v>5061</v>
      </c>
      <c r="D62" s="278">
        <v>21.249999999999996</v>
      </c>
      <c r="E62" s="278">
        <f>Tasaus[[#This Row],[Tuloveroprosentti 2021]]-12.64</f>
        <v>8.6099999999999959</v>
      </c>
      <c r="F62" s="14">
        <v>18237249.609999999</v>
      </c>
      <c r="G62" s="14">
        <f>Tasaus[[#This Row],[Kunnallisvero (maksuunpantu), €]]*100/Tasaus[[#This Row],[Tuloveroprosentti 2021]]</f>
        <v>85822351.105882362</v>
      </c>
      <c r="H62" s="279">
        <f>Tasaus[[#This Row],[Verotettava tulo (kunnallisvero), €]]*($E$11/100)</f>
        <v>6333689.5116141178</v>
      </c>
      <c r="I62" s="14">
        <v>1543569.4502069685</v>
      </c>
      <c r="J62" s="15">
        <v>520776.36430000007</v>
      </c>
      <c r="K62" s="15">
        <f>SUM(Tasaus[[#This Row],[Laskennallinen kunnallisvero, €]:[Laskennallinen kiinteistövero, €]])</f>
        <v>8398035.3261210863</v>
      </c>
      <c r="L62" s="15">
        <f>Tasaus[[#This Row],[Laskennallinen verotulo yhteensä, €]]/Tasaus[[#This Row],[Asukasluku 31.12.2020]]</f>
        <v>1659.362838593378</v>
      </c>
      <c r="M62" s="37">
        <f>$L$11-Tasaus[[#This Row],[Laskennallinen verotulo yhteensä, €/asukas (=tasausraja)]]</f>
        <v>304.7471614066219</v>
      </c>
      <c r="N6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274.27244526595973</v>
      </c>
      <c r="O62" s="401">
        <f>Tasaus[[#This Row],[Tasaus,  €/asukas]]*Tasaus[[#This Row],[Asukasluku 31.12.2020]]</f>
        <v>1388092.8454910221</v>
      </c>
      <c r="Q62" s="121"/>
      <c r="R62" s="122"/>
      <c r="S62" s="123"/>
    </row>
    <row r="63" spans="1:19">
      <c r="A63" s="276">
        <v>171</v>
      </c>
      <c r="B63" s="13" t="s">
        <v>434</v>
      </c>
      <c r="C63" s="277">
        <v>4689</v>
      </c>
      <c r="D63" s="278">
        <v>21.25</v>
      </c>
      <c r="E63" s="278">
        <f>Tasaus[[#This Row],[Tuloveroprosentti 2021]]-12.64</f>
        <v>8.61</v>
      </c>
      <c r="F63" s="14">
        <v>15588161.73</v>
      </c>
      <c r="G63" s="14">
        <f>Tasaus[[#This Row],[Kunnallisvero (maksuunpantu), €]]*100/Tasaus[[#This Row],[Tuloveroprosentti 2021]]</f>
        <v>73356055.200000003</v>
      </c>
      <c r="H63" s="279">
        <f>Tasaus[[#This Row],[Verotettava tulo (kunnallisvero), €]]*($E$11/100)</f>
        <v>5413676.8737599999</v>
      </c>
      <c r="I63" s="14">
        <v>1807543.4192387213</v>
      </c>
      <c r="J63" s="15">
        <v>589888.52375000005</v>
      </c>
      <c r="K63" s="15">
        <f>SUM(Tasaus[[#This Row],[Laskennallinen kunnallisvero, €]:[Laskennallinen kiinteistövero, €]])</f>
        <v>7811108.8167487206</v>
      </c>
      <c r="L63" s="15">
        <f>Tasaus[[#This Row],[Laskennallinen verotulo yhteensä, €]]/Tasaus[[#This Row],[Asukasluku 31.12.2020]]</f>
        <v>1665.8368131261934</v>
      </c>
      <c r="M63" s="37">
        <f>$L$11-Tasaus[[#This Row],[Laskennallinen verotulo yhteensä, €/asukas (=tasausraja)]]</f>
        <v>298.27318687380648</v>
      </c>
      <c r="N6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268.44586818642586</v>
      </c>
      <c r="O63" s="401">
        <f>Tasaus[[#This Row],[Tasaus,  €/asukas]]*Tasaus[[#This Row],[Asukasluku 31.12.2020]]</f>
        <v>1258742.6759261508</v>
      </c>
      <c r="Q63" s="121"/>
      <c r="R63" s="122"/>
      <c r="S63" s="123"/>
    </row>
    <row r="64" spans="1:19">
      <c r="A64" s="276">
        <v>172</v>
      </c>
      <c r="B64" s="13" t="s">
        <v>435</v>
      </c>
      <c r="C64" s="277">
        <v>4297</v>
      </c>
      <c r="D64" s="278">
        <v>21</v>
      </c>
      <c r="E64" s="278">
        <f>Tasaus[[#This Row],[Tuloveroprosentti 2021]]-12.64</f>
        <v>8.36</v>
      </c>
      <c r="F64" s="14">
        <v>11870537.91</v>
      </c>
      <c r="G64" s="14">
        <f>Tasaus[[#This Row],[Kunnallisvero (maksuunpantu), €]]*100/Tasaus[[#This Row],[Tuloveroprosentti 2021]]</f>
        <v>56526371</v>
      </c>
      <c r="H64" s="279">
        <f>Tasaus[[#This Row],[Verotettava tulo (kunnallisvero), €]]*($E$11/100)</f>
        <v>4171646.1797999996</v>
      </c>
      <c r="I64" s="14">
        <v>1826345.7646117443</v>
      </c>
      <c r="J64" s="15">
        <v>840493.0932</v>
      </c>
      <c r="K64" s="15">
        <f>SUM(Tasaus[[#This Row],[Laskennallinen kunnallisvero, €]:[Laskennallinen kiinteistövero, €]])</f>
        <v>6838485.0376117434</v>
      </c>
      <c r="L64" s="15">
        <f>Tasaus[[#This Row],[Laskennallinen verotulo yhteensä, €]]/Tasaus[[#This Row],[Asukasluku 31.12.2020]]</f>
        <v>1591.4556754972641</v>
      </c>
      <c r="M64" s="37">
        <f>$L$11-Tasaus[[#This Row],[Laskennallinen verotulo yhteensä, €/asukas (=tasausraja)]]</f>
        <v>372.65432450273579</v>
      </c>
      <c r="N6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335.38889205246221</v>
      </c>
      <c r="O64" s="401">
        <f>Tasaus[[#This Row],[Tasaus,  €/asukas]]*Tasaus[[#This Row],[Asukasluku 31.12.2020]]</f>
        <v>1441166.0691494301</v>
      </c>
      <c r="Q64" s="121"/>
      <c r="R64" s="122"/>
      <c r="S64" s="123"/>
    </row>
    <row r="65" spans="1:19">
      <c r="A65" s="276">
        <v>176</v>
      </c>
      <c r="B65" s="13" t="s">
        <v>436</v>
      </c>
      <c r="C65" s="277">
        <v>4527</v>
      </c>
      <c r="D65" s="278">
        <v>20.75</v>
      </c>
      <c r="E65" s="278">
        <f>Tasaus[[#This Row],[Tuloveroprosentti 2021]]-12.64</f>
        <v>8.11</v>
      </c>
      <c r="F65" s="14">
        <v>11316011.869999999</v>
      </c>
      <c r="G65" s="14">
        <f>Tasaus[[#This Row],[Kunnallisvero (maksuunpantu), €]]*100/Tasaus[[#This Row],[Tuloveroprosentti 2021]]</f>
        <v>54534996.963855423</v>
      </c>
      <c r="H65" s="279">
        <f>Tasaus[[#This Row],[Verotettava tulo (kunnallisvero), €]]*($E$11/100)</f>
        <v>4024682.7759325295</v>
      </c>
      <c r="I65" s="14">
        <v>2128299.2927092859</v>
      </c>
      <c r="J65" s="15">
        <v>712555.40114999993</v>
      </c>
      <c r="K65" s="15">
        <f>SUM(Tasaus[[#This Row],[Laskennallinen kunnallisvero, €]:[Laskennallinen kiinteistövero, €]])</f>
        <v>6865537.4697918156</v>
      </c>
      <c r="L65" s="15">
        <f>Tasaus[[#This Row],[Laskennallinen verotulo yhteensä, €]]/Tasaus[[#This Row],[Asukasluku 31.12.2020]]</f>
        <v>1516.5755400467895</v>
      </c>
      <c r="M65" s="37">
        <f>$L$11-Tasaus[[#This Row],[Laskennallinen verotulo yhteensä, €/asukas (=tasausraja)]]</f>
        <v>447.53445995321044</v>
      </c>
      <c r="N6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402.7810139578894</v>
      </c>
      <c r="O65" s="401">
        <f>Tasaus[[#This Row],[Tasaus,  €/asukas]]*Tasaus[[#This Row],[Asukasluku 31.12.2020]]</f>
        <v>1823389.6501873652</v>
      </c>
      <c r="Q65" s="121"/>
      <c r="R65" s="122"/>
      <c r="S65" s="123"/>
    </row>
    <row r="66" spans="1:19">
      <c r="A66" s="276">
        <v>177</v>
      </c>
      <c r="B66" s="13" t="s">
        <v>437</v>
      </c>
      <c r="C66" s="277">
        <v>1800</v>
      </c>
      <c r="D66" s="278">
        <v>21</v>
      </c>
      <c r="E66" s="278">
        <f>Tasaus[[#This Row],[Tuloveroprosentti 2021]]-12.64</f>
        <v>8.36</v>
      </c>
      <c r="F66" s="14">
        <v>5815363.7800000003</v>
      </c>
      <c r="G66" s="14">
        <f>Tasaus[[#This Row],[Kunnallisvero (maksuunpantu), €]]*100/Tasaus[[#This Row],[Tuloveroprosentti 2021]]</f>
        <v>27692208.476190478</v>
      </c>
      <c r="H66" s="279">
        <f>Tasaus[[#This Row],[Verotettava tulo (kunnallisvero), €]]*($E$11/100)</f>
        <v>2043684.9855428571</v>
      </c>
      <c r="I66" s="14">
        <v>1272410.6125821909</v>
      </c>
      <c r="J66" s="15">
        <v>280852.53390000004</v>
      </c>
      <c r="K66" s="15">
        <f>SUM(Tasaus[[#This Row],[Laskennallinen kunnallisvero, €]:[Laskennallinen kiinteistövero, €]])</f>
        <v>3596948.1320250481</v>
      </c>
      <c r="L66" s="15">
        <f>Tasaus[[#This Row],[Laskennallinen verotulo yhteensä, €]]/Tasaus[[#This Row],[Asukasluku 31.12.2020]]</f>
        <v>1998.3045177916933</v>
      </c>
      <c r="M66" s="37">
        <f>$L$11-Tasaus[[#This Row],[Laskennallinen verotulo yhteensä, €/asukas (=tasausraja)]]</f>
        <v>-34.194517791693443</v>
      </c>
      <c r="N6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-3.4194517791693446</v>
      </c>
      <c r="O66" s="401">
        <f>Tasaus[[#This Row],[Tasaus,  €/asukas]]*Tasaus[[#This Row],[Asukasluku 31.12.2020]]</f>
        <v>-6155.0132025048206</v>
      </c>
      <c r="Q66" s="121"/>
      <c r="R66" s="122"/>
      <c r="S66" s="123"/>
    </row>
    <row r="67" spans="1:19">
      <c r="A67" s="276">
        <v>178</v>
      </c>
      <c r="B67" s="13" t="s">
        <v>438</v>
      </c>
      <c r="C67" s="277">
        <v>5932</v>
      </c>
      <c r="D67" s="278">
        <v>20.75</v>
      </c>
      <c r="E67" s="278">
        <f>Tasaus[[#This Row],[Tuloveroprosentti 2021]]-12.64</f>
        <v>8.11</v>
      </c>
      <c r="F67" s="14">
        <v>16380275.800000001</v>
      </c>
      <c r="G67" s="14">
        <f>Tasaus[[#This Row],[Kunnallisvero (maksuunpantu), €]]*100/Tasaus[[#This Row],[Tuloveroprosentti 2021]]</f>
        <v>78941088.192771077</v>
      </c>
      <c r="H67" s="279">
        <f>Tasaus[[#This Row],[Verotettava tulo (kunnallisvero), €]]*($E$11/100)</f>
        <v>5825852.3086265046</v>
      </c>
      <c r="I67" s="14">
        <v>3104162.6106726332</v>
      </c>
      <c r="J67" s="15">
        <v>951387.21895000013</v>
      </c>
      <c r="K67" s="15">
        <f>SUM(Tasaus[[#This Row],[Laskennallinen kunnallisvero, €]:[Laskennallinen kiinteistövero, €]])</f>
        <v>9881402.1382491365</v>
      </c>
      <c r="L67" s="15">
        <f>Tasaus[[#This Row],[Laskennallinen verotulo yhteensä, €]]/Tasaus[[#This Row],[Asukasluku 31.12.2020]]</f>
        <v>1665.7791871627001</v>
      </c>
      <c r="M67" s="37">
        <f>$L$11-Tasaus[[#This Row],[Laskennallinen verotulo yhteensä, €/asukas (=tasausraja)]]</f>
        <v>298.33081283729985</v>
      </c>
      <c r="N6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268.49773155356985</v>
      </c>
      <c r="O67" s="401">
        <f>Tasaus[[#This Row],[Tasaus,  €/asukas]]*Tasaus[[#This Row],[Asukasluku 31.12.2020]]</f>
        <v>1592728.5435757763</v>
      </c>
      <c r="Q67" s="121"/>
      <c r="R67" s="122"/>
      <c r="S67" s="123"/>
    </row>
    <row r="68" spans="1:19">
      <c r="A68" s="276">
        <v>179</v>
      </c>
      <c r="B68" s="13" t="s">
        <v>439</v>
      </c>
      <c r="C68" s="277">
        <v>143420</v>
      </c>
      <c r="D68" s="278">
        <v>20</v>
      </c>
      <c r="E68" s="278">
        <f>Tasaus[[#This Row],[Tuloveroprosentti 2021]]-12.64</f>
        <v>7.3599999999999994</v>
      </c>
      <c r="F68" s="14">
        <v>488928553.30000001</v>
      </c>
      <c r="G68" s="14">
        <f>Tasaus[[#This Row],[Kunnallisvero (maksuunpantu), €]]*100/Tasaus[[#This Row],[Tuloveroprosentti 2021]]</f>
        <v>2444642766.5</v>
      </c>
      <c r="H68" s="279">
        <f>Tasaus[[#This Row],[Verotettava tulo (kunnallisvero), €]]*($E$11/100)</f>
        <v>180414636.16769996</v>
      </c>
      <c r="I68" s="14">
        <v>33742231.464910828</v>
      </c>
      <c r="J68" s="15">
        <v>23050921.925450001</v>
      </c>
      <c r="K68" s="15">
        <f>SUM(Tasaus[[#This Row],[Laskennallinen kunnallisvero, €]:[Laskennallinen kiinteistövero, €]])</f>
        <v>237207789.5580608</v>
      </c>
      <c r="L68" s="15">
        <f>Tasaus[[#This Row],[Laskennallinen verotulo yhteensä, €]]/Tasaus[[#This Row],[Asukasluku 31.12.2020]]</f>
        <v>1653.9380111425239</v>
      </c>
      <c r="M68" s="37">
        <f>$L$11-Tasaus[[#This Row],[Laskennallinen verotulo yhteensä, €/asukas (=tasausraja)]]</f>
        <v>310.17198885747598</v>
      </c>
      <c r="N6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279.15478997172841</v>
      </c>
      <c r="O68" s="401">
        <f>Tasaus[[#This Row],[Tasaus,  €/asukas]]*Tasaus[[#This Row],[Asukasluku 31.12.2020]]</f>
        <v>40036379.977745287</v>
      </c>
      <c r="Q68" s="121"/>
      <c r="R68" s="122"/>
      <c r="S68" s="123"/>
    </row>
    <row r="69" spans="1:19">
      <c r="A69" s="276">
        <v>181</v>
      </c>
      <c r="B69" s="13" t="s">
        <v>440</v>
      </c>
      <c r="C69" s="277">
        <v>1707</v>
      </c>
      <c r="D69" s="278">
        <v>22.5</v>
      </c>
      <c r="E69" s="278">
        <f>Tasaus[[#This Row],[Tuloveroprosentti 2021]]-12.64</f>
        <v>9.86</v>
      </c>
      <c r="F69" s="14">
        <v>5207380.51</v>
      </c>
      <c r="G69" s="14">
        <f>Tasaus[[#This Row],[Kunnallisvero (maksuunpantu), €]]*100/Tasaus[[#This Row],[Tuloveroprosentti 2021]]</f>
        <v>23143913.377777778</v>
      </c>
      <c r="H69" s="279">
        <f>Tasaus[[#This Row],[Verotettava tulo (kunnallisvero), €]]*($E$11/100)</f>
        <v>1708020.8072799998</v>
      </c>
      <c r="I69" s="14">
        <v>354731.46035698015</v>
      </c>
      <c r="J69" s="15">
        <v>229566.00375</v>
      </c>
      <c r="K69" s="15">
        <f>SUM(Tasaus[[#This Row],[Laskennallinen kunnallisvero, €]:[Laskennallinen kiinteistövero, €]])</f>
        <v>2292318.2713869801</v>
      </c>
      <c r="L69" s="15">
        <f>Tasaus[[#This Row],[Laskennallinen verotulo yhteensä, €]]/Tasaus[[#This Row],[Asukasluku 31.12.2020]]</f>
        <v>1342.8929533608552</v>
      </c>
      <c r="M69" s="37">
        <f>$L$11-Tasaus[[#This Row],[Laskennallinen verotulo yhteensä, €/asukas (=tasausraja)]]</f>
        <v>621.21704663914466</v>
      </c>
      <c r="N6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559.09534197523021</v>
      </c>
      <c r="O69" s="401">
        <f>Tasaus[[#This Row],[Tasaus,  €/asukas]]*Tasaus[[#This Row],[Asukasluku 31.12.2020]]</f>
        <v>954375.74875171797</v>
      </c>
      <c r="Q69" s="121"/>
      <c r="R69" s="122"/>
      <c r="S69" s="123"/>
    </row>
    <row r="70" spans="1:19">
      <c r="A70" s="276">
        <v>182</v>
      </c>
      <c r="B70" s="13" t="s">
        <v>72</v>
      </c>
      <c r="C70" s="277">
        <v>19887</v>
      </c>
      <c r="D70" s="278">
        <v>21</v>
      </c>
      <c r="E70" s="278">
        <f>Tasaus[[#This Row],[Tuloveroprosentti 2021]]-12.64</f>
        <v>8.36</v>
      </c>
      <c r="F70" s="14">
        <v>70802507.569999993</v>
      </c>
      <c r="G70" s="14">
        <f>Tasaus[[#This Row],[Kunnallisvero (maksuunpantu), €]]*100/Tasaus[[#This Row],[Tuloveroprosentti 2021]]</f>
        <v>337154797.9523809</v>
      </c>
      <c r="H70" s="279">
        <f>Tasaus[[#This Row],[Verotettava tulo (kunnallisvero), €]]*($E$11/100)</f>
        <v>24882024.088885706</v>
      </c>
      <c r="I70" s="14">
        <v>11587478.711589087</v>
      </c>
      <c r="J70" s="15">
        <v>3284431.0955000003</v>
      </c>
      <c r="K70" s="15">
        <f>SUM(Tasaus[[#This Row],[Laskennallinen kunnallisvero, €]:[Laskennallinen kiinteistövero, €]])</f>
        <v>39753933.895974793</v>
      </c>
      <c r="L70" s="15">
        <f>Tasaus[[#This Row],[Laskennallinen verotulo yhteensä, €]]/Tasaus[[#This Row],[Asukasluku 31.12.2020]]</f>
        <v>1998.9909939143558</v>
      </c>
      <c r="M70" s="37">
        <f>$L$11-Tasaus[[#This Row],[Laskennallinen verotulo yhteensä, €/asukas (=tasausraja)]]</f>
        <v>-34.88099391435594</v>
      </c>
      <c r="N7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-3.4880993914355942</v>
      </c>
      <c r="O70" s="401">
        <f>Tasaus[[#This Row],[Tasaus,  €/asukas]]*Tasaus[[#This Row],[Asukasluku 31.12.2020]]</f>
        <v>-69367.832597479661</v>
      </c>
      <c r="Q70" s="121"/>
      <c r="R70" s="122"/>
      <c r="S70" s="123"/>
    </row>
    <row r="71" spans="1:19">
      <c r="A71" s="276">
        <v>186</v>
      </c>
      <c r="B71" s="13" t="s">
        <v>441</v>
      </c>
      <c r="C71" s="277">
        <v>44455</v>
      </c>
      <c r="D71" s="278">
        <v>20.25</v>
      </c>
      <c r="E71" s="278">
        <f>Tasaus[[#This Row],[Tuloveroprosentti 2021]]-12.64</f>
        <v>7.6099999999999994</v>
      </c>
      <c r="F71" s="14">
        <v>196319817.50999999</v>
      </c>
      <c r="G71" s="14">
        <f>Tasaus[[#This Row],[Kunnallisvero (maksuunpantu), €]]*100/Tasaus[[#This Row],[Tuloveroprosentti 2021]]</f>
        <v>969480580.29629624</v>
      </c>
      <c r="H71" s="279">
        <f>Tasaus[[#This Row],[Verotettava tulo (kunnallisvero), €]]*($E$11/100)</f>
        <v>71547666.825866655</v>
      </c>
      <c r="I71" s="14">
        <v>5456068.3827947546</v>
      </c>
      <c r="J71" s="15">
        <v>6507921.6710500009</v>
      </c>
      <c r="K71" s="15">
        <f>SUM(Tasaus[[#This Row],[Laskennallinen kunnallisvero, €]:[Laskennallinen kiinteistövero, €]])</f>
        <v>83511656.879711404</v>
      </c>
      <c r="L71" s="15">
        <f>Tasaus[[#This Row],[Laskennallinen verotulo yhteensä, €]]/Tasaus[[#This Row],[Asukasluku 31.12.2020]]</f>
        <v>1878.5661203399259</v>
      </c>
      <c r="M71" s="37">
        <f>$L$11-Tasaus[[#This Row],[Laskennallinen verotulo yhteensä, €/asukas (=tasausraja)]]</f>
        <v>85.543879660074026</v>
      </c>
      <c r="N7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76.989491694066629</v>
      </c>
      <c r="O71" s="401">
        <f>Tasaus[[#This Row],[Tasaus,  €/asukas]]*Tasaus[[#This Row],[Asukasluku 31.12.2020]]</f>
        <v>3422567.853259732</v>
      </c>
      <c r="Q71" s="121"/>
      <c r="R71" s="122"/>
      <c r="S71" s="123"/>
    </row>
    <row r="72" spans="1:19">
      <c r="A72" s="276">
        <v>202</v>
      </c>
      <c r="B72" s="13" t="s">
        <v>442</v>
      </c>
      <c r="C72" s="277">
        <v>34667</v>
      </c>
      <c r="D72" s="278">
        <v>20.25</v>
      </c>
      <c r="E72" s="278">
        <f>Tasaus[[#This Row],[Tuloveroprosentti 2021]]-12.64</f>
        <v>7.6099999999999994</v>
      </c>
      <c r="F72" s="14">
        <v>150517451.81999999</v>
      </c>
      <c r="G72" s="14">
        <f>Tasaus[[#This Row],[Kunnallisvero (maksuunpantu), €]]*100/Tasaus[[#This Row],[Tuloveroprosentti 2021]]</f>
        <v>743296058.37037039</v>
      </c>
      <c r="H72" s="279">
        <f>Tasaus[[#This Row],[Verotettava tulo (kunnallisvero), €]]*($E$11/100)</f>
        <v>54855249.107733324</v>
      </c>
      <c r="I72" s="14">
        <v>6993285.5032874849</v>
      </c>
      <c r="J72" s="15">
        <v>4579582.3</v>
      </c>
      <c r="K72" s="15">
        <f>SUM(Tasaus[[#This Row],[Laskennallinen kunnallisvero, €]:[Laskennallinen kiinteistövero, €]])</f>
        <v>66428116.911020808</v>
      </c>
      <c r="L72" s="15">
        <f>Tasaus[[#This Row],[Laskennallinen verotulo yhteensä, €]]/Tasaus[[#This Row],[Asukasluku 31.12.2020]]</f>
        <v>1916.1772553442988</v>
      </c>
      <c r="M72" s="37">
        <f>$L$11-Tasaus[[#This Row],[Laskennallinen verotulo yhteensä, €/asukas (=tasausraja)]]</f>
        <v>47.932744655701072</v>
      </c>
      <c r="N7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43.139470190130965</v>
      </c>
      <c r="O72" s="401">
        <f>Tasaus[[#This Row],[Tasaus,  €/asukas]]*Tasaus[[#This Row],[Asukasluku 31.12.2020]]</f>
        <v>1495516.01308127</v>
      </c>
      <c r="Q72" s="121"/>
      <c r="R72" s="122"/>
      <c r="S72" s="123"/>
    </row>
    <row r="73" spans="1:19">
      <c r="A73" s="276">
        <v>204</v>
      </c>
      <c r="B73" s="13" t="s">
        <v>443</v>
      </c>
      <c r="C73" s="277">
        <v>2807</v>
      </c>
      <c r="D73" s="278">
        <v>22</v>
      </c>
      <c r="E73" s="278">
        <f>Tasaus[[#This Row],[Tuloveroprosentti 2021]]-12.64</f>
        <v>9.36</v>
      </c>
      <c r="F73" s="14">
        <v>7698001.3399999999</v>
      </c>
      <c r="G73" s="14">
        <f>Tasaus[[#This Row],[Kunnallisvero (maksuunpantu), €]]*100/Tasaus[[#This Row],[Tuloveroprosentti 2021]]</f>
        <v>34990915.18181818</v>
      </c>
      <c r="H73" s="279">
        <f>Tasaus[[#This Row],[Verotettava tulo (kunnallisvero), €]]*($E$11/100)</f>
        <v>2582329.5404181816</v>
      </c>
      <c r="I73" s="14">
        <v>1358455.2585313311</v>
      </c>
      <c r="J73" s="15">
        <v>438573.64530000003</v>
      </c>
      <c r="K73" s="15">
        <f>SUM(Tasaus[[#This Row],[Laskennallinen kunnallisvero, €]:[Laskennallinen kiinteistövero, €]])</f>
        <v>4379358.4442495126</v>
      </c>
      <c r="L73" s="15">
        <f>Tasaus[[#This Row],[Laskennallinen verotulo yhteensä, €]]/Tasaus[[#This Row],[Asukasluku 31.12.2020]]</f>
        <v>1560.1561967401185</v>
      </c>
      <c r="M73" s="37">
        <f>$L$11-Tasaus[[#This Row],[Laskennallinen verotulo yhteensä, €/asukas (=tasausraja)]]</f>
        <v>403.9538032598814</v>
      </c>
      <c r="N7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363.55842293389327</v>
      </c>
      <c r="O73" s="401">
        <f>Tasaus[[#This Row],[Tasaus,  €/asukas]]*Tasaus[[#This Row],[Asukasluku 31.12.2020]]</f>
        <v>1020508.4931754384</v>
      </c>
      <c r="Q73" s="121"/>
      <c r="R73" s="122"/>
      <c r="S73" s="123"/>
    </row>
    <row r="74" spans="1:19">
      <c r="A74" s="276">
        <v>205</v>
      </c>
      <c r="B74" s="13" t="s">
        <v>444</v>
      </c>
      <c r="C74" s="277">
        <v>36567</v>
      </c>
      <c r="D74" s="278">
        <v>21</v>
      </c>
      <c r="E74" s="278">
        <f>Tasaus[[#This Row],[Tuloveroprosentti 2021]]-12.64</f>
        <v>8.36</v>
      </c>
      <c r="F74" s="14">
        <v>130674508.94</v>
      </c>
      <c r="G74" s="14">
        <f>Tasaus[[#This Row],[Kunnallisvero (maksuunpantu), €]]*100/Tasaus[[#This Row],[Tuloveroprosentti 2021]]</f>
        <v>622259566.38095236</v>
      </c>
      <c r="H74" s="279">
        <f>Tasaus[[#This Row],[Verotettava tulo (kunnallisvero), €]]*($E$11/100)</f>
        <v>45922755.998914279</v>
      </c>
      <c r="I74" s="14">
        <v>6541950.9285814064</v>
      </c>
      <c r="J74" s="15">
        <v>4818465.6597499996</v>
      </c>
      <c r="K74" s="15">
        <f>SUM(Tasaus[[#This Row],[Laskennallinen kunnallisvero, €]:[Laskennallinen kiinteistövero, €]])</f>
        <v>57283172.587245688</v>
      </c>
      <c r="L74" s="15">
        <f>Tasaus[[#This Row],[Laskennallinen verotulo yhteensä, €]]/Tasaus[[#This Row],[Asukasluku 31.12.2020]]</f>
        <v>1566.52644699444</v>
      </c>
      <c r="M74" s="37">
        <f>$L$11-Tasaus[[#This Row],[Laskennallinen verotulo yhteensä, €/asukas (=tasausraja)]]</f>
        <v>397.58355300555991</v>
      </c>
      <c r="N7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357.82519770500392</v>
      </c>
      <c r="O74" s="401">
        <f>Tasaus[[#This Row],[Tasaus,  €/asukas]]*Tasaus[[#This Row],[Asukasluku 31.12.2020]]</f>
        <v>13084594.004478877</v>
      </c>
      <c r="Q74" s="121"/>
      <c r="R74" s="122"/>
      <c r="S74" s="123"/>
    </row>
    <row r="75" spans="1:19">
      <c r="A75" s="276">
        <v>208</v>
      </c>
      <c r="B75" s="13" t="s">
        <v>445</v>
      </c>
      <c r="C75" s="277">
        <v>12400</v>
      </c>
      <c r="D75" s="278">
        <v>21</v>
      </c>
      <c r="E75" s="278">
        <f>Tasaus[[#This Row],[Tuloveroprosentti 2021]]-12.64</f>
        <v>8.36</v>
      </c>
      <c r="F75" s="14">
        <v>37344706.789999999</v>
      </c>
      <c r="G75" s="14">
        <f>Tasaus[[#This Row],[Kunnallisvero (maksuunpantu), €]]*100/Tasaus[[#This Row],[Tuloveroprosentti 2021]]</f>
        <v>177831937.09523809</v>
      </c>
      <c r="H75" s="279">
        <f>Tasaus[[#This Row],[Verotettava tulo (kunnallisvero), €]]*($E$11/100)</f>
        <v>13123996.957628569</v>
      </c>
      <c r="I75" s="14">
        <v>2330535.6970477747</v>
      </c>
      <c r="J75" s="15">
        <v>1934410.7806500003</v>
      </c>
      <c r="K75" s="15">
        <f>SUM(Tasaus[[#This Row],[Laskennallinen kunnallisvero, €]:[Laskennallinen kiinteistövero, €]])</f>
        <v>17388943.435326345</v>
      </c>
      <c r="L75" s="15">
        <f>Tasaus[[#This Row],[Laskennallinen verotulo yhteensä, €]]/Tasaus[[#This Row],[Asukasluku 31.12.2020]]</f>
        <v>1402.3341480101892</v>
      </c>
      <c r="M75" s="37">
        <f>$L$11-Tasaus[[#This Row],[Laskennallinen verotulo yhteensä, €/asukas (=tasausraja)]]</f>
        <v>561.77585198981069</v>
      </c>
      <c r="N7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505.59826679082965</v>
      </c>
      <c r="O75" s="401">
        <f>Tasaus[[#This Row],[Tasaus,  €/asukas]]*Tasaus[[#This Row],[Asukasluku 31.12.2020]]</f>
        <v>6269418.5082062874</v>
      </c>
      <c r="Q75" s="121"/>
      <c r="R75" s="122"/>
      <c r="S75" s="123"/>
    </row>
    <row r="76" spans="1:19">
      <c r="A76" s="276">
        <v>211</v>
      </c>
      <c r="B76" s="13" t="s">
        <v>446</v>
      </c>
      <c r="C76" s="277">
        <v>32214</v>
      </c>
      <c r="D76" s="278">
        <v>21</v>
      </c>
      <c r="E76" s="278">
        <f>Tasaus[[#This Row],[Tuloveroprosentti 2021]]-12.64</f>
        <v>8.36</v>
      </c>
      <c r="F76" s="14">
        <v>130994867.94</v>
      </c>
      <c r="G76" s="14">
        <f>Tasaus[[#This Row],[Kunnallisvero (maksuunpantu), €]]*100/Tasaus[[#This Row],[Tuloveroprosentti 2021]]</f>
        <v>623785085.42857146</v>
      </c>
      <c r="H76" s="279">
        <f>Tasaus[[#This Row],[Verotettava tulo (kunnallisvero), €]]*($E$11/100)</f>
        <v>46035339.304628566</v>
      </c>
      <c r="I76" s="14">
        <v>5537283.8300912837</v>
      </c>
      <c r="J76" s="15">
        <v>4576533.5031500012</v>
      </c>
      <c r="K76" s="15">
        <f>SUM(Tasaus[[#This Row],[Laskennallinen kunnallisvero, €]:[Laskennallinen kiinteistövero, €]])</f>
        <v>56149156.63786985</v>
      </c>
      <c r="L76" s="15">
        <f>Tasaus[[#This Row],[Laskennallinen verotulo yhteensä, €]]/Tasaus[[#This Row],[Asukasluku 31.12.2020]]</f>
        <v>1743.0048003312179</v>
      </c>
      <c r="M76" s="37">
        <f>$L$11-Tasaus[[#This Row],[Laskennallinen verotulo yhteensä, €/asukas (=tasausraja)]]</f>
        <v>221.10519966878201</v>
      </c>
      <c r="N7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198.99467970190381</v>
      </c>
      <c r="O76" s="401">
        <f>Tasaus[[#This Row],[Tasaus,  €/asukas]]*Tasaus[[#This Row],[Asukasluku 31.12.2020]]</f>
        <v>6410414.6119171288</v>
      </c>
      <c r="Q76" s="121"/>
      <c r="R76" s="122"/>
      <c r="S76" s="123"/>
    </row>
    <row r="77" spans="1:19">
      <c r="A77" s="276">
        <v>213</v>
      </c>
      <c r="B77" s="13" t="s">
        <v>447</v>
      </c>
      <c r="C77" s="277">
        <v>5312</v>
      </c>
      <c r="D77" s="278">
        <v>21.5</v>
      </c>
      <c r="E77" s="278">
        <f>Tasaus[[#This Row],[Tuloveroprosentti 2021]]-12.64</f>
        <v>8.86</v>
      </c>
      <c r="F77" s="14">
        <v>15238538.039999999</v>
      </c>
      <c r="G77" s="14">
        <f>Tasaus[[#This Row],[Kunnallisvero (maksuunpantu), €]]*100/Tasaus[[#This Row],[Tuloveroprosentti 2021]]</f>
        <v>70876921.116279066</v>
      </c>
      <c r="H77" s="279">
        <f>Tasaus[[#This Row],[Verotettava tulo (kunnallisvero), €]]*($E$11/100)</f>
        <v>5230716.7783813942</v>
      </c>
      <c r="I77" s="14">
        <v>3330643.5106783323</v>
      </c>
      <c r="J77" s="15">
        <v>1075372.86785</v>
      </c>
      <c r="K77" s="15">
        <f>SUM(Tasaus[[#This Row],[Laskennallinen kunnallisvero, €]:[Laskennallinen kiinteistövero, €]])</f>
        <v>9636733.1569097266</v>
      </c>
      <c r="L77" s="15">
        <f>Tasaus[[#This Row],[Laskennallinen verotulo yhteensä, €]]/Tasaus[[#This Row],[Asukasluku 31.12.2020]]</f>
        <v>1814.1440430929456</v>
      </c>
      <c r="M77" s="37">
        <f>$L$11-Tasaus[[#This Row],[Laskennallinen verotulo yhteensä, €/asukas (=tasausraja)]]</f>
        <v>149.96595690705431</v>
      </c>
      <c r="N7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134.96936121634889</v>
      </c>
      <c r="O77" s="401">
        <f>Tasaus[[#This Row],[Tasaus,  €/asukas]]*Tasaus[[#This Row],[Asukasluku 31.12.2020]]</f>
        <v>716957.24678124534</v>
      </c>
      <c r="Q77" s="121"/>
      <c r="R77" s="122"/>
      <c r="S77" s="123"/>
    </row>
    <row r="78" spans="1:19">
      <c r="A78" s="276">
        <v>214</v>
      </c>
      <c r="B78" s="13" t="s">
        <v>448</v>
      </c>
      <c r="C78" s="277">
        <v>12758</v>
      </c>
      <c r="D78" s="278">
        <v>21.75</v>
      </c>
      <c r="E78" s="278">
        <f>Tasaus[[#This Row],[Tuloveroprosentti 2021]]-12.64</f>
        <v>9.11</v>
      </c>
      <c r="F78" s="14">
        <v>40023382.880000003</v>
      </c>
      <c r="G78" s="14">
        <f>Tasaus[[#This Row],[Kunnallisvero (maksuunpantu), €]]*100/Tasaus[[#This Row],[Tuloveroprosentti 2021]]</f>
        <v>184015553.47126439</v>
      </c>
      <c r="H78" s="279">
        <f>Tasaus[[#This Row],[Verotettava tulo (kunnallisvero), €]]*($E$11/100)</f>
        <v>13580347.84617931</v>
      </c>
      <c r="I78" s="14">
        <v>3806469.6973450119</v>
      </c>
      <c r="J78" s="367">
        <v>1917482.5679500001</v>
      </c>
      <c r="K78" s="15">
        <f>SUM(Tasaus[[#This Row],[Laskennallinen kunnallisvero, €]:[Laskennallinen kiinteistövero, €]])</f>
        <v>19304300.11147432</v>
      </c>
      <c r="L78" s="15">
        <f>Tasaus[[#This Row],[Laskennallinen verotulo yhteensä, €]]/Tasaus[[#This Row],[Asukasluku 31.12.2020]]</f>
        <v>1513.1133493866062</v>
      </c>
      <c r="M78" s="37">
        <f>$L$11-Tasaus[[#This Row],[Laskennallinen verotulo yhteensä, €/asukas (=tasausraja)]]</f>
        <v>450.99665061339374</v>
      </c>
      <c r="N7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405.89698555205439</v>
      </c>
      <c r="O78" s="401">
        <f>Tasaus[[#This Row],[Tasaus,  €/asukas]]*Tasaus[[#This Row],[Asukasluku 31.12.2020]]</f>
        <v>5178433.7416731101</v>
      </c>
      <c r="Q78" s="121"/>
      <c r="R78" s="122"/>
      <c r="S78" s="123"/>
    </row>
    <row r="79" spans="1:19">
      <c r="A79" s="276">
        <v>216</v>
      </c>
      <c r="B79" s="13" t="s">
        <v>449</v>
      </c>
      <c r="C79" s="277">
        <v>1323</v>
      </c>
      <c r="D79" s="278">
        <v>21.5</v>
      </c>
      <c r="E79" s="278">
        <f>Tasaus[[#This Row],[Tuloveroprosentti 2021]]-12.64</f>
        <v>8.86</v>
      </c>
      <c r="F79" s="14">
        <v>3409936.11</v>
      </c>
      <c r="G79" s="14">
        <f>Tasaus[[#This Row],[Kunnallisvero (maksuunpantu), €]]*100/Tasaus[[#This Row],[Tuloveroprosentti 2021]]</f>
        <v>15860167.953488372</v>
      </c>
      <c r="H79" s="279">
        <f>Tasaus[[#This Row],[Verotettava tulo (kunnallisvero), €]]*($E$11/100)</f>
        <v>1170480.3949674417</v>
      </c>
      <c r="I79" s="14">
        <v>759789.69161935011</v>
      </c>
      <c r="J79" s="15">
        <v>254727.86670000004</v>
      </c>
      <c r="K79" s="15">
        <f>SUM(Tasaus[[#This Row],[Laskennallinen kunnallisvero, €]:[Laskennallinen kiinteistövero, €]])</f>
        <v>2184997.9532867917</v>
      </c>
      <c r="L79" s="15">
        <f>Tasaus[[#This Row],[Laskennallinen verotulo yhteensä, €]]/Tasaus[[#This Row],[Asukasluku 31.12.2020]]</f>
        <v>1651.5479616680209</v>
      </c>
      <c r="M79" s="37">
        <f>$L$11-Tasaus[[#This Row],[Laskennallinen verotulo yhteensä, €/asukas (=tasausraja)]]</f>
        <v>312.56203833197901</v>
      </c>
      <c r="N7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281.30583449878111</v>
      </c>
      <c r="O79" s="401">
        <f>Tasaus[[#This Row],[Tasaus,  €/asukas]]*Tasaus[[#This Row],[Asukasluku 31.12.2020]]</f>
        <v>372167.6190418874</v>
      </c>
      <c r="Q79" s="121"/>
      <c r="R79" s="122"/>
      <c r="S79" s="123"/>
    </row>
    <row r="80" spans="1:19">
      <c r="A80" s="276">
        <v>217</v>
      </c>
      <c r="B80" s="13" t="s">
        <v>450</v>
      </c>
      <c r="C80" s="277">
        <v>5426</v>
      </c>
      <c r="D80" s="278">
        <v>21.5</v>
      </c>
      <c r="E80" s="278">
        <f>Tasaus[[#This Row],[Tuloveroprosentti 2021]]-12.64</f>
        <v>8.86</v>
      </c>
      <c r="F80" s="14">
        <v>16822313.899999999</v>
      </c>
      <c r="G80" s="14">
        <f>Tasaus[[#This Row],[Kunnallisvero (maksuunpantu), €]]*100/Tasaus[[#This Row],[Tuloveroprosentti 2021]]</f>
        <v>78243320.465116262</v>
      </c>
      <c r="H80" s="279">
        <f>Tasaus[[#This Row],[Verotettava tulo (kunnallisvero), €]]*($E$11/100)</f>
        <v>5774357.050325579</v>
      </c>
      <c r="I80" s="14">
        <v>1227638.4739739858</v>
      </c>
      <c r="J80" s="15">
        <v>626036.04430000007</v>
      </c>
      <c r="K80" s="15">
        <f>SUM(Tasaus[[#This Row],[Laskennallinen kunnallisvero, €]:[Laskennallinen kiinteistövero, €]])</f>
        <v>7628031.568599565</v>
      </c>
      <c r="L80" s="15">
        <f>Tasaus[[#This Row],[Laskennallinen verotulo yhteensä, €]]/Tasaus[[#This Row],[Asukasluku 31.12.2020]]</f>
        <v>1405.829629303274</v>
      </c>
      <c r="M80" s="37">
        <f>$L$11-Tasaus[[#This Row],[Laskennallinen verotulo yhteensä, €/asukas (=tasausraja)]]</f>
        <v>558.28037069672587</v>
      </c>
      <c r="N8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502.45233362705329</v>
      </c>
      <c r="O80" s="401">
        <f>Tasaus[[#This Row],[Tasaus,  €/asukas]]*Tasaus[[#This Row],[Asukasluku 31.12.2020]]</f>
        <v>2726306.362260391</v>
      </c>
      <c r="Q80" s="121"/>
      <c r="R80" s="122"/>
      <c r="S80" s="123"/>
    </row>
    <row r="81" spans="1:19">
      <c r="A81" s="276">
        <v>218</v>
      </c>
      <c r="B81" s="13" t="s">
        <v>451</v>
      </c>
      <c r="C81" s="277">
        <v>1207</v>
      </c>
      <c r="D81" s="278">
        <v>22.5</v>
      </c>
      <c r="E81" s="278">
        <f>Tasaus[[#This Row],[Tuloveroprosentti 2021]]-12.64</f>
        <v>9.86</v>
      </c>
      <c r="F81" s="14">
        <v>3419200.12</v>
      </c>
      <c r="G81" s="14">
        <f>Tasaus[[#This Row],[Kunnallisvero (maksuunpantu), €]]*100/Tasaus[[#This Row],[Tuloveroprosentti 2021]]</f>
        <v>15196444.977777777</v>
      </c>
      <c r="H81" s="279">
        <f>Tasaus[[#This Row],[Verotettava tulo (kunnallisvero), €]]*($E$11/100)</f>
        <v>1121497.6393599999</v>
      </c>
      <c r="I81" s="14">
        <v>418404.87688386638</v>
      </c>
      <c r="J81" s="15">
        <v>141073.30425000002</v>
      </c>
      <c r="K81" s="15">
        <f>SUM(Tasaus[[#This Row],[Laskennallinen kunnallisvero, €]:[Laskennallinen kiinteistövero, €]])</f>
        <v>1680975.8204938662</v>
      </c>
      <c r="L81" s="15">
        <f>Tasaus[[#This Row],[Laskennallinen verotulo yhteensä, €]]/Tasaus[[#This Row],[Asukasluku 31.12.2020]]</f>
        <v>1392.6891636237499</v>
      </c>
      <c r="M81" s="37">
        <f>$L$11-Tasaus[[#This Row],[Laskennallinen verotulo yhteensä, €/asukas (=tasausraja)]]</f>
        <v>571.42083637625001</v>
      </c>
      <c r="N8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514.27875273862503</v>
      </c>
      <c r="O81" s="401">
        <f>Tasaus[[#This Row],[Tasaus,  €/asukas]]*Tasaus[[#This Row],[Asukasluku 31.12.2020]]</f>
        <v>620734.45455552044</v>
      </c>
      <c r="Q81" s="121"/>
      <c r="R81" s="122"/>
      <c r="S81" s="123"/>
    </row>
    <row r="82" spans="1:19">
      <c r="A82" s="276">
        <v>224</v>
      </c>
      <c r="B82" s="13" t="s">
        <v>452</v>
      </c>
      <c r="C82" s="277">
        <v>8696</v>
      </c>
      <c r="D82" s="278">
        <v>21.25</v>
      </c>
      <c r="E82" s="278">
        <f>Tasaus[[#This Row],[Tuloveroprosentti 2021]]-12.64</f>
        <v>8.61</v>
      </c>
      <c r="F82" s="14">
        <v>30178047.73</v>
      </c>
      <c r="G82" s="14">
        <f>Tasaus[[#This Row],[Kunnallisvero (maksuunpantu), €]]*100/Tasaus[[#This Row],[Tuloveroprosentti 2021]]</f>
        <v>142014342.25882354</v>
      </c>
      <c r="H82" s="279">
        <f>Tasaus[[#This Row],[Verotettava tulo (kunnallisvero), €]]*($E$11/100)</f>
        <v>10480658.458701177</v>
      </c>
      <c r="I82" s="14">
        <v>1453575.4600493177</v>
      </c>
      <c r="J82" s="15">
        <v>1027542.9104500002</v>
      </c>
      <c r="K82" s="15">
        <f>SUM(Tasaus[[#This Row],[Laskennallinen kunnallisvero, €]:[Laskennallinen kiinteistövero, €]])</f>
        <v>12961776.829200495</v>
      </c>
      <c r="L82" s="15">
        <f>Tasaus[[#This Row],[Laskennallinen verotulo yhteensä, €]]/Tasaus[[#This Row],[Asukasluku 31.12.2020]]</f>
        <v>1490.5447135695142</v>
      </c>
      <c r="M82" s="37">
        <f>$L$11-Tasaus[[#This Row],[Laskennallinen verotulo yhteensä, €/asukas (=tasausraja)]]</f>
        <v>473.56528643048568</v>
      </c>
      <c r="N8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426.20875778743715</v>
      </c>
      <c r="O82" s="401">
        <f>Tasaus[[#This Row],[Tasaus,  €/asukas]]*Tasaus[[#This Row],[Asukasluku 31.12.2020]]</f>
        <v>3706311.3577195536</v>
      </c>
      <c r="Q82" s="121"/>
      <c r="R82" s="122"/>
      <c r="S82" s="123"/>
    </row>
    <row r="83" spans="1:19">
      <c r="A83" s="276">
        <v>226</v>
      </c>
      <c r="B83" s="13" t="s">
        <v>453</v>
      </c>
      <c r="C83" s="277">
        <v>3858</v>
      </c>
      <c r="D83" s="278">
        <v>21.5</v>
      </c>
      <c r="E83" s="278">
        <f>Tasaus[[#This Row],[Tuloveroprosentti 2021]]-12.64</f>
        <v>8.86</v>
      </c>
      <c r="F83" s="14">
        <v>10587533.35</v>
      </c>
      <c r="G83" s="14">
        <f>Tasaus[[#This Row],[Kunnallisvero (maksuunpantu), €]]*100/Tasaus[[#This Row],[Tuloveroprosentti 2021]]</f>
        <v>49244341.162790701</v>
      </c>
      <c r="H83" s="279">
        <f>Tasaus[[#This Row],[Verotettava tulo (kunnallisvero), €]]*($E$11/100)</f>
        <v>3634232.3778139534</v>
      </c>
      <c r="I83" s="14">
        <v>1714331.3254274223</v>
      </c>
      <c r="J83" s="15">
        <v>581974.27099999995</v>
      </c>
      <c r="K83" s="15">
        <f>SUM(Tasaus[[#This Row],[Laskennallinen kunnallisvero, €]:[Laskennallinen kiinteistövero, €]])</f>
        <v>5930537.9742413759</v>
      </c>
      <c r="L83" s="15">
        <f>Tasaus[[#This Row],[Laskennallinen verotulo yhteensä, €]]/Tasaus[[#This Row],[Asukasluku 31.12.2020]]</f>
        <v>1537.2052810371633</v>
      </c>
      <c r="M83" s="37">
        <f>$L$11-Tasaus[[#This Row],[Laskennallinen verotulo yhteensä, €/asukas (=tasausraja)]]</f>
        <v>426.90471896283657</v>
      </c>
      <c r="N8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384.2142470665529</v>
      </c>
      <c r="O83" s="401">
        <f>Tasaus[[#This Row],[Tasaus,  €/asukas]]*Tasaus[[#This Row],[Asukasluku 31.12.2020]]</f>
        <v>1482298.5651827611</v>
      </c>
      <c r="Q83" s="121"/>
      <c r="R83" s="122"/>
      <c r="S83" s="123"/>
    </row>
    <row r="84" spans="1:19">
      <c r="A84" s="276">
        <v>230</v>
      </c>
      <c r="B84" s="13" t="s">
        <v>454</v>
      </c>
      <c r="C84" s="277">
        <v>2322</v>
      </c>
      <c r="D84" s="278">
        <v>20.5</v>
      </c>
      <c r="E84" s="278">
        <f>Tasaus[[#This Row],[Tuloveroprosentti 2021]]-12.64</f>
        <v>7.8599999999999994</v>
      </c>
      <c r="F84" s="14">
        <v>5707496.5899999999</v>
      </c>
      <c r="G84" s="14">
        <f>Tasaus[[#This Row],[Kunnallisvero (maksuunpantu), €]]*100/Tasaus[[#This Row],[Tuloveroprosentti 2021]]</f>
        <v>27841446.780487806</v>
      </c>
      <c r="H84" s="279">
        <f>Tasaus[[#This Row],[Verotettava tulo (kunnallisvero), €]]*($E$11/100)</f>
        <v>2054698.7723999999</v>
      </c>
      <c r="I84" s="14">
        <v>757961.59023219452</v>
      </c>
      <c r="J84" s="15">
        <v>308826.63825000008</v>
      </c>
      <c r="K84" s="15">
        <f>SUM(Tasaus[[#This Row],[Laskennallinen kunnallisvero, €]:[Laskennallinen kiinteistövero, €]])</f>
        <v>3121487.0008821944</v>
      </c>
      <c r="L84" s="15">
        <f>Tasaus[[#This Row],[Laskennallinen verotulo yhteensä, €]]/Tasaus[[#This Row],[Asukasluku 31.12.2020]]</f>
        <v>1344.3096472360871</v>
      </c>
      <c r="M84" s="37">
        <f>$L$11-Tasaus[[#This Row],[Laskennallinen verotulo yhteensä, €/asukas (=tasausraja)]]</f>
        <v>619.80035276391277</v>
      </c>
      <c r="N8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557.82031748752149</v>
      </c>
      <c r="O84" s="401">
        <f>Tasaus[[#This Row],[Tasaus,  €/asukas]]*Tasaus[[#This Row],[Asukasluku 31.12.2020]]</f>
        <v>1295258.7772060249</v>
      </c>
      <c r="Q84" s="121"/>
      <c r="R84" s="122"/>
      <c r="S84" s="123"/>
    </row>
    <row r="85" spans="1:19">
      <c r="A85" s="276">
        <v>231</v>
      </c>
      <c r="B85" s="13" t="s">
        <v>455</v>
      </c>
      <c r="C85" s="277">
        <v>1278</v>
      </c>
      <c r="D85" s="278">
        <v>22.000000000000004</v>
      </c>
      <c r="E85" s="278">
        <f>Tasaus[[#This Row],[Tuloveroprosentti 2021]]-12.64</f>
        <v>9.360000000000003</v>
      </c>
      <c r="F85" s="14">
        <v>5029259.0199999996</v>
      </c>
      <c r="G85" s="14">
        <f>Tasaus[[#This Row],[Kunnallisvero (maksuunpantu), €]]*100/Tasaus[[#This Row],[Tuloveroprosentti 2021]]</f>
        <v>22860268.272727266</v>
      </c>
      <c r="H85" s="279">
        <f>Tasaus[[#This Row],[Verotettava tulo (kunnallisvero), €]]*($E$11/100)</f>
        <v>1687087.798527272</v>
      </c>
      <c r="I85" s="14">
        <v>947728.19240276725</v>
      </c>
      <c r="J85" s="15">
        <v>256141.08770000003</v>
      </c>
      <c r="K85" s="15">
        <f>SUM(Tasaus[[#This Row],[Laskennallinen kunnallisvero, €]:[Laskennallinen kiinteistövero, €]])</f>
        <v>2890957.0786300395</v>
      </c>
      <c r="L85" s="15">
        <f>Tasaus[[#This Row],[Laskennallinen verotulo yhteensä, €]]/Tasaus[[#This Row],[Asukasluku 31.12.2020]]</f>
        <v>2262.0947407120811</v>
      </c>
      <c r="M85" s="37">
        <f>$L$11-Tasaus[[#This Row],[Laskennallinen verotulo yhteensä, €/asukas (=tasausraja)]]</f>
        <v>-297.98474071208125</v>
      </c>
      <c r="N8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-29.798474071208126</v>
      </c>
      <c r="O85" s="401">
        <f>Tasaus[[#This Row],[Tasaus,  €/asukas]]*Tasaus[[#This Row],[Asukasluku 31.12.2020]]</f>
        <v>-38082.449863003989</v>
      </c>
      <c r="Q85" s="121"/>
      <c r="R85" s="122"/>
      <c r="S85" s="123"/>
    </row>
    <row r="86" spans="1:19">
      <c r="A86" s="276">
        <v>232</v>
      </c>
      <c r="B86" s="13" t="s">
        <v>456</v>
      </c>
      <c r="C86" s="277">
        <v>13007</v>
      </c>
      <c r="D86" s="278">
        <v>22</v>
      </c>
      <c r="E86" s="278">
        <f>Tasaus[[#This Row],[Tuloveroprosentti 2021]]-12.64</f>
        <v>9.36</v>
      </c>
      <c r="F86" s="14">
        <v>39896564.57</v>
      </c>
      <c r="G86" s="14">
        <f>Tasaus[[#This Row],[Kunnallisvero (maksuunpantu), €]]*100/Tasaus[[#This Row],[Tuloveroprosentti 2021]]</f>
        <v>181348020.77272728</v>
      </c>
      <c r="H86" s="279">
        <f>Tasaus[[#This Row],[Verotettava tulo (kunnallisvero), €]]*($E$11/100)</f>
        <v>13383483.933027271</v>
      </c>
      <c r="I86" s="14">
        <v>4676634.1287397817</v>
      </c>
      <c r="J86" s="15">
        <v>1721158.0853500001</v>
      </c>
      <c r="K86" s="15">
        <f>SUM(Tasaus[[#This Row],[Laskennallinen kunnallisvero, €]:[Laskennallinen kiinteistövero, €]])</f>
        <v>19781276.147117052</v>
      </c>
      <c r="L86" s="15">
        <f>Tasaus[[#This Row],[Laskennallinen verotulo yhteensä, €]]/Tasaus[[#This Row],[Asukasluku 31.12.2020]]</f>
        <v>1520.8177248494696</v>
      </c>
      <c r="M86" s="37">
        <f>$L$11-Tasaus[[#This Row],[Laskennallinen verotulo yhteensä, €/asukas (=tasausraja)]]</f>
        <v>443.29227515053026</v>
      </c>
      <c r="N8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398.96304763547727</v>
      </c>
      <c r="O86" s="401">
        <f>Tasaus[[#This Row],[Tasaus,  €/asukas]]*Tasaus[[#This Row],[Asukasluku 31.12.2020]]</f>
        <v>5189312.3605946526</v>
      </c>
      <c r="Q86" s="121"/>
      <c r="R86" s="122"/>
      <c r="S86" s="123"/>
    </row>
    <row r="87" spans="1:19">
      <c r="A87" s="276">
        <v>233</v>
      </c>
      <c r="B87" s="13" t="s">
        <v>457</v>
      </c>
      <c r="C87" s="277">
        <v>15514</v>
      </c>
      <c r="D87" s="278">
        <v>21.75</v>
      </c>
      <c r="E87" s="278">
        <f>Tasaus[[#This Row],[Tuloveroprosentti 2021]]-12.64</f>
        <v>9.11</v>
      </c>
      <c r="F87" s="14">
        <v>48571706.539999999</v>
      </c>
      <c r="G87" s="14">
        <f>Tasaus[[#This Row],[Kunnallisvero (maksuunpantu), €]]*100/Tasaus[[#This Row],[Tuloveroprosentti 2021]]</f>
        <v>223318190.98850575</v>
      </c>
      <c r="H87" s="279">
        <f>Tasaus[[#This Row],[Verotettava tulo (kunnallisvero), €]]*($E$11/100)</f>
        <v>16480882.494951723</v>
      </c>
      <c r="I87" s="14">
        <v>3725010.3598163612</v>
      </c>
      <c r="J87" s="15">
        <v>2163653.1054000002</v>
      </c>
      <c r="K87" s="15">
        <f>SUM(Tasaus[[#This Row],[Laskennallinen kunnallisvero, €]:[Laskennallinen kiinteistövero, €]])</f>
        <v>22369545.960168082</v>
      </c>
      <c r="L87" s="15">
        <f>Tasaus[[#This Row],[Laskennallinen verotulo yhteensä, €]]/Tasaus[[#This Row],[Asukasluku 31.12.2020]]</f>
        <v>1441.8941575459637</v>
      </c>
      <c r="M87" s="37">
        <f>$L$11-Tasaus[[#This Row],[Laskennallinen verotulo yhteensä, €/asukas (=tasausraja)]]</f>
        <v>522.21584245403619</v>
      </c>
      <c r="N8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469.99425820863257</v>
      </c>
      <c r="O87" s="401">
        <f>Tasaus[[#This Row],[Tasaus,  €/asukas]]*Tasaus[[#This Row],[Asukasluku 31.12.2020]]</f>
        <v>7291490.9218487255</v>
      </c>
      <c r="Q87" s="121"/>
      <c r="R87" s="122"/>
      <c r="S87" s="123"/>
    </row>
    <row r="88" spans="1:19">
      <c r="A88" s="276">
        <v>235</v>
      </c>
      <c r="B88" s="13" t="s">
        <v>458</v>
      </c>
      <c r="C88" s="277">
        <v>10178</v>
      </c>
      <c r="D88" s="278">
        <v>17</v>
      </c>
      <c r="E88" s="278">
        <f>Tasaus[[#This Row],[Tuloveroprosentti 2021]]-12.64</f>
        <v>4.3599999999999994</v>
      </c>
      <c r="F88" s="14">
        <v>73115145.769999996</v>
      </c>
      <c r="G88" s="14">
        <f>Tasaus[[#This Row],[Kunnallisvero (maksuunpantu), €]]*100/Tasaus[[#This Row],[Tuloveroprosentti 2021]]</f>
        <v>430089092.7647059</v>
      </c>
      <c r="H88" s="279">
        <f>Tasaus[[#This Row],[Verotettava tulo (kunnallisvero), €]]*($E$11/100)</f>
        <v>31740575.04603529</v>
      </c>
      <c r="I88" s="14">
        <v>1552302.3980687868</v>
      </c>
      <c r="J88" s="15">
        <v>2830403.1357000005</v>
      </c>
      <c r="K88" s="15">
        <f>SUM(Tasaus[[#This Row],[Laskennallinen kunnallisvero, €]:[Laskennallinen kiinteistövero, €]])</f>
        <v>36123280.579804078</v>
      </c>
      <c r="L88" s="15">
        <f>Tasaus[[#This Row],[Laskennallinen verotulo yhteensä, €]]/Tasaus[[#This Row],[Asukasluku 31.12.2020]]</f>
        <v>3549.153132226771</v>
      </c>
      <c r="M88" s="37">
        <f>$L$11-Tasaus[[#This Row],[Laskennallinen verotulo yhteensä, €/asukas (=tasausraja)]]</f>
        <v>-1585.0431322267711</v>
      </c>
      <c r="N8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-158.50431322267713</v>
      </c>
      <c r="O88" s="401">
        <f>Tasaus[[#This Row],[Tasaus,  €/asukas]]*Tasaus[[#This Row],[Asukasluku 31.12.2020]]</f>
        <v>-1613256.8999804079</v>
      </c>
      <c r="Q88" s="121"/>
      <c r="R88" s="122"/>
      <c r="S88" s="123"/>
    </row>
    <row r="89" spans="1:19">
      <c r="A89" s="276">
        <v>236</v>
      </c>
      <c r="B89" s="13" t="s">
        <v>459</v>
      </c>
      <c r="C89" s="277">
        <v>4228</v>
      </c>
      <c r="D89" s="278">
        <v>22</v>
      </c>
      <c r="E89" s="278">
        <f>Tasaus[[#This Row],[Tuloveroprosentti 2021]]-12.64</f>
        <v>9.36</v>
      </c>
      <c r="F89" s="14">
        <v>13268369.48</v>
      </c>
      <c r="G89" s="14">
        <f>Tasaus[[#This Row],[Kunnallisvero (maksuunpantu), €]]*100/Tasaus[[#This Row],[Tuloveroprosentti 2021]]</f>
        <v>60310770.363636367</v>
      </c>
      <c r="H89" s="279">
        <f>Tasaus[[#This Row],[Verotettava tulo (kunnallisvero), €]]*($E$11/100)</f>
        <v>4450934.852836363</v>
      </c>
      <c r="I89" s="14">
        <v>811541.30625296431</v>
      </c>
      <c r="J89" s="15">
        <v>504758.3464000001</v>
      </c>
      <c r="K89" s="15">
        <f>SUM(Tasaus[[#This Row],[Laskennallinen kunnallisvero, €]:[Laskennallinen kiinteistövero, €]])</f>
        <v>5767234.505489327</v>
      </c>
      <c r="L89" s="15">
        <f>Tasaus[[#This Row],[Laskennallinen verotulo yhteensä, €]]/Tasaus[[#This Row],[Asukasluku 31.12.2020]]</f>
        <v>1364.0573570220736</v>
      </c>
      <c r="M89" s="37">
        <f>$L$11-Tasaus[[#This Row],[Laskennallinen verotulo yhteensä, €/asukas (=tasausraja)]]</f>
        <v>600.05264297792633</v>
      </c>
      <c r="N8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540.04737868013376</v>
      </c>
      <c r="O89" s="401">
        <f>Tasaus[[#This Row],[Tasaus,  €/asukas]]*Tasaus[[#This Row],[Asukasluku 31.12.2020]]</f>
        <v>2283320.3170596054</v>
      </c>
      <c r="Q89" s="121"/>
      <c r="R89" s="122"/>
      <c r="S89" s="123"/>
    </row>
    <row r="90" spans="1:19">
      <c r="A90" s="276">
        <v>239</v>
      </c>
      <c r="B90" s="13" t="s">
        <v>460</v>
      </c>
      <c r="C90" s="277">
        <v>2155</v>
      </c>
      <c r="D90" s="278">
        <v>20.5</v>
      </c>
      <c r="E90" s="278">
        <f>Tasaus[[#This Row],[Tuloveroprosentti 2021]]-12.64</f>
        <v>7.8599999999999994</v>
      </c>
      <c r="F90" s="14">
        <v>6023537.9199999999</v>
      </c>
      <c r="G90" s="14">
        <f>Tasaus[[#This Row],[Kunnallisvero (maksuunpantu), €]]*100/Tasaus[[#This Row],[Tuloveroprosentti 2021]]</f>
        <v>29383111.804878049</v>
      </c>
      <c r="H90" s="279">
        <f>Tasaus[[#This Row],[Verotettava tulo (kunnallisvero), €]]*($E$11/100)</f>
        <v>2168473.6511999997</v>
      </c>
      <c r="I90" s="14">
        <v>1326273.1466410914</v>
      </c>
      <c r="J90" s="15">
        <v>296073.08665000007</v>
      </c>
      <c r="K90" s="15">
        <f>SUM(Tasaus[[#This Row],[Laskennallinen kunnallisvero, €]:[Laskennallinen kiinteistövero, €]])</f>
        <v>3790819.8844910911</v>
      </c>
      <c r="L90" s="15">
        <f>Tasaus[[#This Row],[Laskennallinen verotulo yhteensä, €]]/Tasaus[[#This Row],[Asukasluku 31.12.2020]]</f>
        <v>1759.081152896098</v>
      </c>
      <c r="M90" s="37">
        <f>$L$11-Tasaus[[#This Row],[Laskennallinen verotulo yhteensä, €/asukas (=tasausraja)]]</f>
        <v>205.02884710390185</v>
      </c>
      <c r="N9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184.52596239351166</v>
      </c>
      <c r="O90" s="401">
        <f>Tasaus[[#This Row],[Tasaus,  €/asukas]]*Tasaus[[#This Row],[Asukasluku 31.12.2020]]</f>
        <v>397653.44895801763</v>
      </c>
      <c r="Q90" s="121"/>
      <c r="R90" s="122"/>
      <c r="S90" s="123"/>
    </row>
    <row r="91" spans="1:19">
      <c r="A91" s="276">
        <v>240</v>
      </c>
      <c r="B91" s="13" t="s">
        <v>461</v>
      </c>
      <c r="C91" s="277">
        <v>20437</v>
      </c>
      <c r="D91" s="278">
        <v>21.75</v>
      </c>
      <c r="E91" s="278">
        <f>Tasaus[[#This Row],[Tuloveroprosentti 2021]]-12.64</f>
        <v>9.11</v>
      </c>
      <c r="F91" s="14">
        <v>77344633.849999994</v>
      </c>
      <c r="G91" s="14">
        <f>Tasaus[[#This Row],[Kunnallisvero (maksuunpantu), €]]*100/Tasaus[[#This Row],[Tuloveroprosentti 2021]]</f>
        <v>355607511.95402294</v>
      </c>
      <c r="H91" s="279">
        <f>Tasaus[[#This Row],[Verotettava tulo (kunnallisvero), €]]*($E$11/100)</f>
        <v>26243834.382206891</v>
      </c>
      <c r="I91" s="14">
        <v>6552988.5746155502</v>
      </c>
      <c r="J91" s="15">
        <v>2699340.6664500004</v>
      </c>
      <c r="K91" s="15">
        <f>SUM(Tasaus[[#This Row],[Laskennallinen kunnallisvero, €]:[Laskennallinen kiinteistövero, €]])</f>
        <v>35496163.623272441</v>
      </c>
      <c r="L91" s="15">
        <f>Tasaus[[#This Row],[Laskennallinen verotulo yhteensä, €]]/Tasaus[[#This Row],[Asukasluku 31.12.2020]]</f>
        <v>1736.8578374160807</v>
      </c>
      <c r="M91" s="37">
        <f>$L$11-Tasaus[[#This Row],[Laskennallinen verotulo yhteensä, €/asukas (=tasausraja)]]</f>
        <v>227.25216258391924</v>
      </c>
      <c r="N9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204.52694632552732</v>
      </c>
      <c r="O91" s="401">
        <f>Tasaus[[#This Row],[Tasaus,  €/asukas]]*Tasaus[[#This Row],[Asukasluku 31.12.2020]]</f>
        <v>4179917.2020548019</v>
      </c>
      <c r="Q91" s="121"/>
      <c r="R91" s="122"/>
      <c r="S91" s="123"/>
    </row>
    <row r="92" spans="1:19">
      <c r="A92" s="276">
        <v>241</v>
      </c>
      <c r="B92" s="13" t="s">
        <v>462</v>
      </c>
      <c r="C92" s="277">
        <v>7984</v>
      </c>
      <c r="D92" s="278">
        <v>21.25</v>
      </c>
      <c r="E92" s="278">
        <f>Tasaus[[#This Row],[Tuloveroprosentti 2021]]-12.64</f>
        <v>8.61</v>
      </c>
      <c r="F92" s="14">
        <v>32349611.41</v>
      </c>
      <c r="G92" s="14">
        <f>Tasaus[[#This Row],[Kunnallisvero (maksuunpantu), €]]*100/Tasaus[[#This Row],[Tuloveroprosentti 2021]]</f>
        <v>152233465.45882353</v>
      </c>
      <c r="H92" s="279">
        <f>Tasaus[[#This Row],[Verotettava tulo (kunnallisvero), €]]*($E$11/100)</f>
        <v>11234829.750861175</v>
      </c>
      <c r="I92" s="14">
        <v>1645109.2985843916</v>
      </c>
      <c r="J92" s="15">
        <v>937498.30995000014</v>
      </c>
      <c r="K92" s="15">
        <f>SUM(Tasaus[[#This Row],[Laskennallinen kunnallisvero, €]:[Laskennallinen kiinteistövero, €]])</f>
        <v>13817437.359395567</v>
      </c>
      <c r="L92" s="15">
        <f>Tasaus[[#This Row],[Laskennallinen verotulo yhteensä, €]]/Tasaus[[#This Row],[Asukasluku 31.12.2020]]</f>
        <v>1730.6409518281021</v>
      </c>
      <c r="M92" s="37">
        <f>$L$11-Tasaus[[#This Row],[Laskennallinen verotulo yhteensä, €/asukas (=tasausraja)]]</f>
        <v>233.46904817189784</v>
      </c>
      <c r="N9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210.12214335470807</v>
      </c>
      <c r="O92" s="401">
        <f>Tasaus[[#This Row],[Tasaus,  €/asukas]]*Tasaus[[#This Row],[Asukasluku 31.12.2020]]</f>
        <v>1677615.1925439893</v>
      </c>
      <c r="Q92" s="121"/>
      <c r="R92" s="122"/>
      <c r="S92" s="123"/>
    </row>
    <row r="93" spans="1:19">
      <c r="A93" s="276">
        <v>244</v>
      </c>
      <c r="B93" s="13" t="s">
        <v>463</v>
      </c>
      <c r="C93" s="277">
        <v>18796</v>
      </c>
      <c r="D93" s="278">
        <v>20.5</v>
      </c>
      <c r="E93" s="278">
        <f>Tasaus[[#This Row],[Tuloveroprosentti 2021]]-12.64</f>
        <v>7.8599999999999994</v>
      </c>
      <c r="F93" s="14">
        <v>72222959.189999998</v>
      </c>
      <c r="G93" s="14">
        <f>Tasaus[[#This Row],[Kunnallisvero (maksuunpantu), €]]*100/Tasaus[[#This Row],[Tuloveroprosentti 2021]]</f>
        <v>352307118</v>
      </c>
      <c r="H93" s="279">
        <f>Tasaus[[#This Row],[Verotettava tulo (kunnallisvero), €]]*($E$11/100)</f>
        <v>26000265.308399998</v>
      </c>
      <c r="I93" s="14">
        <v>3986019.3634688989</v>
      </c>
      <c r="J93" s="15">
        <v>2214341.4293499999</v>
      </c>
      <c r="K93" s="15">
        <f>SUM(Tasaus[[#This Row],[Laskennallinen kunnallisvero, €]:[Laskennallinen kiinteistövero, €]])</f>
        <v>32200626.101218898</v>
      </c>
      <c r="L93" s="15">
        <f>Tasaus[[#This Row],[Laskennallinen verotulo yhteensä, €]]/Tasaus[[#This Row],[Asukasluku 31.12.2020]]</f>
        <v>1713.1637636315652</v>
      </c>
      <c r="M93" s="37">
        <f>$L$11-Tasaus[[#This Row],[Laskennallinen verotulo yhteensä, €/asukas (=tasausraja)]]</f>
        <v>250.94623636843471</v>
      </c>
      <c r="N9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225.85161273159125</v>
      </c>
      <c r="O93" s="401">
        <f>Tasaus[[#This Row],[Tasaus,  €/asukas]]*Tasaus[[#This Row],[Asukasluku 31.12.2020]]</f>
        <v>4245106.9129029894</v>
      </c>
      <c r="Q93" s="121"/>
      <c r="R93" s="122"/>
      <c r="S93" s="123"/>
    </row>
    <row r="94" spans="1:19">
      <c r="A94" s="276">
        <v>245</v>
      </c>
      <c r="B94" s="13" t="s">
        <v>464</v>
      </c>
      <c r="C94" s="277">
        <v>37105</v>
      </c>
      <c r="D94" s="278">
        <v>19.25</v>
      </c>
      <c r="E94" s="278">
        <f>Tasaus[[#This Row],[Tuloveroprosentti 2021]]-12.64</f>
        <v>6.6099999999999994</v>
      </c>
      <c r="F94" s="14">
        <v>148788619.80000001</v>
      </c>
      <c r="G94" s="14">
        <f>Tasaus[[#This Row],[Kunnallisvero (maksuunpantu), €]]*100/Tasaus[[#This Row],[Tuloveroprosentti 2021]]</f>
        <v>772927895.06493521</v>
      </c>
      <c r="H94" s="279">
        <f>Tasaus[[#This Row],[Verotettava tulo (kunnallisvero), €]]*($E$11/100)</f>
        <v>57042078.655792214</v>
      </c>
      <c r="I94" s="14">
        <v>8357732.6329536568</v>
      </c>
      <c r="J94" s="15">
        <v>5422487.5675999997</v>
      </c>
      <c r="K94" s="15">
        <f>SUM(Tasaus[[#This Row],[Laskennallinen kunnallisvero, €]:[Laskennallinen kiinteistövero, €]])</f>
        <v>70822298.856345877</v>
      </c>
      <c r="L94" s="15">
        <f>Tasaus[[#This Row],[Laskennallinen verotulo yhteensä, €]]/Tasaus[[#This Row],[Asukasluku 31.12.2020]]</f>
        <v>1908.6996053455296</v>
      </c>
      <c r="M94" s="37">
        <f>$L$11-Tasaus[[#This Row],[Laskennallinen verotulo yhteensä, €/asukas (=tasausraja)]]</f>
        <v>55.410394654470338</v>
      </c>
      <c r="N9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49.869355189023302</v>
      </c>
      <c r="O94" s="401">
        <f>Tasaus[[#This Row],[Tasaus,  €/asukas]]*Tasaus[[#This Row],[Asukasluku 31.12.2020]]</f>
        <v>1850402.4242887096</v>
      </c>
      <c r="Q94" s="121"/>
      <c r="R94" s="122"/>
      <c r="S94" s="123"/>
    </row>
    <row r="95" spans="1:19">
      <c r="A95" s="276">
        <v>249</v>
      </c>
      <c r="B95" s="13" t="s">
        <v>465</v>
      </c>
      <c r="C95" s="277">
        <v>9486</v>
      </c>
      <c r="D95" s="278">
        <v>21.5</v>
      </c>
      <c r="E95" s="278">
        <f>Tasaus[[#This Row],[Tuloveroprosentti 2021]]-12.64</f>
        <v>8.86</v>
      </c>
      <c r="F95" s="14">
        <v>31086631.68</v>
      </c>
      <c r="G95" s="14">
        <f>Tasaus[[#This Row],[Kunnallisvero (maksuunpantu), €]]*100/Tasaus[[#This Row],[Tuloveroprosentti 2021]]</f>
        <v>144588984.55813953</v>
      </c>
      <c r="H95" s="279">
        <f>Tasaus[[#This Row],[Verotettava tulo (kunnallisvero), €]]*($E$11/100)</f>
        <v>10670667.060390696</v>
      </c>
      <c r="I95" s="14">
        <v>3331420.3462324971</v>
      </c>
      <c r="J95" s="15">
        <v>1439300.5253500002</v>
      </c>
      <c r="K95" s="15">
        <f>SUM(Tasaus[[#This Row],[Laskennallinen kunnallisvero, €]:[Laskennallinen kiinteistövero, €]])</f>
        <v>15441387.931973193</v>
      </c>
      <c r="L95" s="15">
        <f>Tasaus[[#This Row],[Laskennallinen verotulo yhteensä, €]]/Tasaus[[#This Row],[Asukasluku 31.12.2020]]</f>
        <v>1627.8081311378023</v>
      </c>
      <c r="M95" s="37">
        <f>$L$11-Tasaus[[#This Row],[Laskennallinen verotulo yhteensä, €/asukas (=tasausraja)]]</f>
        <v>336.30186886219758</v>
      </c>
      <c r="N9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302.67168197597783</v>
      </c>
      <c r="O95" s="401">
        <f>Tasaus[[#This Row],[Tasaus,  €/asukas]]*Tasaus[[#This Row],[Asukasluku 31.12.2020]]</f>
        <v>2871143.5752241258</v>
      </c>
      <c r="Q95" s="121"/>
      <c r="R95" s="122"/>
      <c r="S95" s="123"/>
    </row>
    <row r="96" spans="1:19">
      <c r="A96" s="276">
        <v>250</v>
      </c>
      <c r="B96" s="13" t="s">
        <v>466</v>
      </c>
      <c r="C96" s="277">
        <v>1822</v>
      </c>
      <c r="D96" s="278">
        <v>21.5</v>
      </c>
      <c r="E96" s="278">
        <f>Tasaus[[#This Row],[Tuloveroprosentti 2021]]-12.64</f>
        <v>8.86</v>
      </c>
      <c r="F96" s="14">
        <v>4838766.74</v>
      </c>
      <c r="G96" s="14">
        <f>Tasaus[[#This Row],[Kunnallisvero (maksuunpantu), €]]*100/Tasaus[[#This Row],[Tuloveroprosentti 2021]]</f>
        <v>22505891.813953489</v>
      </c>
      <c r="H96" s="279">
        <f>Tasaus[[#This Row],[Verotettava tulo (kunnallisvero), €]]*($E$11/100)</f>
        <v>1660934.8158697672</v>
      </c>
      <c r="I96" s="14">
        <v>871390.1196071693</v>
      </c>
      <c r="J96" s="15">
        <v>273417.67950000003</v>
      </c>
      <c r="K96" s="15">
        <f>SUM(Tasaus[[#This Row],[Laskennallinen kunnallisvero, €]:[Laskennallinen kiinteistövero, €]])</f>
        <v>2805742.6149769365</v>
      </c>
      <c r="L96" s="15">
        <f>Tasaus[[#This Row],[Laskennallinen verotulo yhteensä, €]]/Tasaus[[#This Row],[Asukasluku 31.12.2020]]</f>
        <v>1539.9245965844877</v>
      </c>
      <c r="M96" s="37">
        <f>$L$11-Tasaus[[#This Row],[Laskennallinen verotulo yhteensä, €/asukas (=tasausraja)]]</f>
        <v>424.18540341551216</v>
      </c>
      <c r="N9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381.76686307396096</v>
      </c>
      <c r="O96" s="401">
        <f>Tasaus[[#This Row],[Tasaus,  €/asukas]]*Tasaus[[#This Row],[Asukasluku 31.12.2020]]</f>
        <v>695579.22452075686</v>
      </c>
      <c r="Q96" s="121"/>
      <c r="R96" s="122"/>
      <c r="S96" s="123"/>
    </row>
    <row r="97" spans="1:19">
      <c r="A97" s="276">
        <v>256</v>
      </c>
      <c r="B97" s="13" t="s">
        <v>467</v>
      </c>
      <c r="C97" s="277">
        <v>1597</v>
      </c>
      <c r="D97" s="278">
        <v>21.5</v>
      </c>
      <c r="E97" s="278">
        <f>Tasaus[[#This Row],[Tuloveroprosentti 2021]]-12.64</f>
        <v>8.86</v>
      </c>
      <c r="F97" s="14">
        <v>3961746.48</v>
      </c>
      <c r="G97" s="14">
        <f>Tasaus[[#This Row],[Kunnallisvero (maksuunpantu), €]]*100/Tasaus[[#This Row],[Tuloveroprosentti 2021]]</f>
        <v>18426727.813953489</v>
      </c>
      <c r="H97" s="279">
        <f>Tasaus[[#This Row],[Verotettava tulo (kunnallisvero), €]]*($E$11/100)</f>
        <v>1359892.5126697673</v>
      </c>
      <c r="I97" s="14">
        <v>791538.86608696124</v>
      </c>
      <c r="J97" s="15">
        <v>199689.15335000004</v>
      </c>
      <c r="K97" s="15">
        <f>SUM(Tasaus[[#This Row],[Laskennallinen kunnallisvero, €]:[Laskennallinen kiinteistövero, €]])</f>
        <v>2351120.5321067283</v>
      </c>
      <c r="L97" s="15">
        <f>Tasaus[[#This Row],[Laskennallinen verotulo yhteensä, €]]/Tasaus[[#This Row],[Asukasluku 31.12.2020]]</f>
        <v>1472.2107276811073</v>
      </c>
      <c r="M97" s="37">
        <f>$L$11-Tasaus[[#This Row],[Laskennallinen verotulo yhteensä, €/asukas (=tasausraja)]]</f>
        <v>491.8992723188926</v>
      </c>
      <c r="N9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442.70934508700333</v>
      </c>
      <c r="O97" s="401">
        <f>Tasaus[[#This Row],[Tasaus,  €/asukas]]*Tasaus[[#This Row],[Asukasluku 31.12.2020]]</f>
        <v>707006.82410394435</v>
      </c>
      <c r="Q97" s="121"/>
      <c r="R97" s="122"/>
      <c r="S97" s="123"/>
    </row>
    <row r="98" spans="1:19">
      <c r="A98" s="276">
        <v>257</v>
      </c>
      <c r="B98" s="13" t="s">
        <v>468</v>
      </c>
      <c r="C98" s="277">
        <v>40082</v>
      </c>
      <c r="D98" s="278">
        <v>19.75</v>
      </c>
      <c r="E98" s="278">
        <f>Tasaus[[#This Row],[Tuloveroprosentti 2021]]-12.64</f>
        <v>7.1099999999999994</v>
      </c>
      <c r="F98" s="14">
        <v>192618796.47999999</v>
      </c>
      <c r="G98" s="14">
        <f>Tasaus[[#This Row],[Kunnallisvero (maksuunpantu), €]]*100/Tasaus[[#This Row],[Tuloveroprosentti 2021]]</f>
        <v>975285045.46835446</v>
      </c>
      <c r="H98" s="279">
        <f>Tasaus[[#This Row],[Verotettava tulo (kunnallisvero), €]]*($E$11/100)</f>
        <v>71976036.35556455</v>
      </c>
      <c r="I98" s="14">
        <v>6131771.647656736</v>
      </c>
      <c r="J98" s="15">
        <v>7233611.2946000015</v>
      </c>
      <c r="K98" s="15">
        <f>SUM(Tasaus[[#This Row],[Laskennallinen kunnallisvero, €]:[Laskennallinen kiinteistövero, €]])</f>
        <v>85341419.297821283</v>
      </c>
      <c r="L98" s="15">
        <f>Tasaus[[#This Row],[Laskennallinen verotulo yhteensä, €]]/Tasaus[[#This Row],[Asukasluku 31.12.2020]]</f>
        <v>2129.170682546312</v>
      </c>
      <c r="M98" s="37">
        <f>$L$11-Tasaus[[#This Row],[Laskennallinen verotulo yhteensä, €/asukas (=tasausraja)]]</f>
        <v>-165.06068254631214</v>
      </c>
      <c r="N9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-16.506068254631213</v>
      </c>
      <c r="O98" s="401">
        <f>Tasaus[[#This Row],[Tasaus,  €/asukas]]*Tasaus[[#This Row],[Asukasluku 31.12.2020]]</f>
        <v>-661596.22778212826</v>
      </c>
      <c r="Q98" s="121"/>
      <c r="R98" s="122"/>
      <c r="S98" s="123"/>
    </row>
    <row r="99" spans="1:19">
      <c r="A99" s="276">
        <v>260</v>
      </c>
      <c r="B99" s="13" t="s">
        <v>469</v>
      </c>
      <c r="C99" s="277">
        <v>9933</v>
      </c>
      <c r="D99" s="278">
        <v>20.75</v>
      </c>
      <c r="E99" s="278">
        <f>Tasaus[[#This Row],[Tuloveroprosentti 2021]]-12.64</f>
        <v>8.11</v>
      </c>
      <c r="F99" s="14">
        <v>27128021.32</v>
      </c>
      <c r="G99" s="14">
        <f>Tasaus[[#This Row],[Kunnallisvero (maksuunpantu), €]]*100/Tasaus[[#This Row],[Tuloveroprosentti 2021]]</f>
        <v>130737452.14457831</v>
      </c>
      <c r="H99" s="279">
        <f>Tasaus[[#This Row],[Verotettava tulo (kunnallisvero), €]]*($E$11/100)</f>
        <v>9648423.9682698771</v>
      </c>
      <c r="I99" s="14">
        <v>2739189.6962033045</v>
      </c>
      <c r="J99" s="15">
        <v>1519508.8551000003</v>
      </c>
      <c r="K99" s="15">
        <f>SUM(Tasaus[[#This Row],[Laskennallinen kunnallisvero, €]:[Laskennallinen kiinteistövero, €]])</f>
        <v>13907122.519573182</v>
      </c>
      <c r="L99" s="15">
        <f>Tasaus[[#This Row],[Laskennallinen verotulo yhteensä, €]]/Tasaus[[#This Row],[Asukasluku 31.12.2020]]</f>
        <v>1400.0928742145556</v>
      </c>
      <c r="M99" s="37">
        <f>$L$11-Tasaus[[#This Row],[Laskennallinen verotulo yhteensä, €/asukas (=tasausraja)]]</f>
        <v>564.01712578544425</v>
      </c>
      <c r="N9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507.61541320689986</v>
      </c>
      <c r="O99" s="401">
        <f>Tasaus[[#This Row],[Tasaus,  €/asukas]]*Tasaus[[#This Row],[Asukasluku 31.12.2020]]</f>
        <v>5042143.8993841363</v>
      </c>
      <c r="Q99" s="121"/>
      <c r="R99" s="122"/>
      <c r="S99" s="123"/>
    </row>
    <row r="100" spans="1:19">
      <c r="A100" s="276">
        <v>261</v>
      </c>
      <c r="B100" s="13" t="s">
        <v>470</v>
      </c>
      <c r="C100" s="277">
        <v>6436</v>
      </c>
      <c r="D100" s="278">
        <v>20.25</v>
      </c>
      <c r="E100" s="278">
        <f>Tasaus[[#This Row],[Tuloveroprosentti 2021]]-12.64</f>
        <v>7.6099999999999994</v>
      </c>
      <c r="F100" s="14">
        <v>21570886.739999998</v>
      </c>
      <c r="G100" s="14">
        <f>Tasaus[[#This Row],[Kunnallisvero (maksuunpantu), €]]*100/Tasaus[[#This Row],[Tuloveroprosentti 2021]]</f>
        <v>106522897.48148148</v>
      </c>
      <c r="H100" s="279">
        <f>Tasaus[[#This Row],[Verotettava tulo (kunnallisvero), €]]*($E$11/100)</f>
        <v>7861389.8341333317</v>
      </c>
      <c r="I100" s="14">
        <v>2623871.1250647614</v>
      </c>
      <c r="J100" s="15">
        <v>3545333.8691000007</v>
      </c>
      <c r="K100" s="15">
        <f>SUM(Tasaus[[#This Row],[Laskennallinen kunnallisvero, €]:[Laskennallinen kiinteistövero, €]])</f>
        <v>14030594.828298094</v>
      </c>
      <c r="L100" s="15">
        <f>Tasaus[[#This Row],[Laskennallinen verotulo yhteensä, €]]/Tasaus[[#This Row],[Asukasluku 31.12.2020]]</f>
        <v>2180.0178415627865</v>
      </c>
      <c r="M100" s="37">
        <f>$L$11-Tasaus[[#This Row],[Laskennallinen verotulo yhteensä, €/asukas (=tasausraja)]]</f>
        <v>-215.90784156278664</v>
      </c>
      <c r="N10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-21.590784156278666</v>
      </c>
      <c r="O100" s="401">
        <f>Tasaus[[#This Row],[Tasaus,  €/asukas]]*Tasaus[[#This Row],[Asukasluku 31.12.2020]]</f>
        <v>-138958.28682980948</v>
      </c>
      <c r="Q100" s="121"/>
      <c r="R100" s="122"/>
      <c r="S100" s="123"/>
    </row>
    <row r="101" spans="1:19">
      <c r="A101" s="276">
        <v>263</v>
      </c>
      <c r="B101" s="13" t="s">
        <v>471</v>
      </c>
      <c r="C101" s="277">
        <v>7854</v>
      </c>
      <c r="D101" s="278">
        <v>21.75</v>
      </c>
      <c r="E101" s="278">
        <f>Tasaus[[#This Row],[Tuloveroprosentti 2021]]-12.64</f>
        <v>9.11</v>
      </c>
      <c r="F101" s="14">
        <v>21435973.09</v>
      </c>
      <c r="G101" s="14">
        <f>Tasaus[[#This Row],[Kunnallisvero (maksuunpantu), €]]*100/Tasaus[[#This Row],[Tuloveroprosentti 2021]]</f>
        <v>98556198.114942536</v>
      </c>
      <c r="H101" s="279">
        <f>Tasaus[[#This Row],[Verotettava tulo (kunnallisvero), €]]*($E$11/100)</f>
        <v>7273447.4208827578</v>
      </c>
      <c r="I101" s="14">
        <v>2496311.587037825</v>
      </c>
      <c r="J101" s="15">
        <v>905244.83590000006</v>
      </c>
      <c r="K101" s="15">
        <f>SUM(Tasaus[[#This Row],[Laskennallinen kunnallisvero, €]:[Laskennallinen kiinteistövero, €]])</f>
        <v>10675003.843820581</v>
      </c>
      <c r="L101" s="15">
        <f>Tasaus[[#This Row],[Laskennallinen verotulo yhteensä, €]]/Tasaus[[#This Row],[Asukasluku 31.12.2020]]</f>
        <v>1359.1805250599161</v>
      </c>
      <c r="M101" s="37">
        <f>$L$11-Tasaus[[#This Row],[Laskennallinen verotulo yhteensä, €/asukas (=tasausraja)]]</f>
        <v>604.92947494008376</v>
      </c>
      <c r="N10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544.43652744607539</v>
      </c>
      <c r="O101" s="401">
        <f>Tasaus[[#This Row],[Tasaus,  €/asukas]]*Tasaus[[#This Row],[Asukasluku 31.12.2020]]</f>
        <v>4276004.4865614763</v>
      </c>
      <c r="Q101" s="121"/>
      <c r="R101" s="122"/>
      <c r="S101" s="123"/>
    </row>
    <row r="102" spans="1:19">
      <c r="A102" s="276">
        <v>265</v>
      </c>
      <c r="B102" s="13" t="s">
        <v>472</v>
      </c>
      <c r="C102" s="277">
        <v>1107</v>
      </c>
      <c r="D102" s="278">
        <v>21.75</v>
      </c>
      <c r="E102" s="278">
        <f>Tasaus[[#This Row],[Tuloveroprosentti 2021]]-12.64</f>
        <v>9.11</v>
      </c>
      <c r="F102" s="14">
        <v>2859668.73</v>
      </c>
      <c r="G102" s="14">
        <f>Tasaus[[#This Row],[Kunnallisvero (maksuunpantu), €]]*100/Tasaus[[#This Row],[Tuloveroprosentti 2021]]</f>
        <v>13147902.206896551</v>
      </c>
      <c r="H102" s="279">
        <f>Tasaus[[#This Row],[Verotettava tulo (kunnallisvero), €]]*($E$11/100)</f>
        <v>970315.18286896532</v>
      </c>
      <c r="I102" s="14">
        <v>819558.71372477477</v>
      </c>
      <c r="J102" s="15">
        <v>220237.76525000003</v>
      </c>
      <c r="K102" s="15">
        <f>SUM(Tasaus[[#This Row],[Laskennallinen kunnallisvero, €]:[Laskennallinen kiinteistövero, €]])</f>
        <v>2010111.6618437401</v>
      </c>
      <c r="L102" s="15">
        <f>Tasaus[[#This Row],[Laskennallinen verotulo yhteensä, €]]/Tasaus[[#This Row],[Asukasluku 31.12.2020]]</f>
        <v>1815.8190260557724</v>
      </c>
      <c r="M102" s="37">
        <f>$L$11-Tasaus[[#This Row],[Laskennallinen verotulo yhteensä, €/asukas (=tasausraja)]]</f>
        <v>148.29097394422752</v>
      </c>
      <c r="N10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133.46187654980477</v>
      </c>
      <c r="O102" s="401">
        <f>Tasaus[[#This Row],[Tasaus,  €/asukas]]*Tasaus[[#This Row],[Asukasluku 31.12.2020]]</f>
        <v>147742.29734063387</v>
      </c>
      <c r="Q102" s="121"/>
      <c r="R102" s="122"/>
      <c r="S102" s="123"/>
    </row>
    <row r="103" spans="1:19">
      <c r="A103" s="276">
        <v>271</v>
      </c>
      <c r="B103" s="13" t="s">
        <v>473</v>
      </c>
      <c r="C103" s="277">
        <v>7013</v>
      </c>
      <c r="D103" s="278">
        <v>21.75</v>
      </c>
      <c r="E103" s="278">
        <f>Tasaus[[#This Row],[Tuloveroprosentti 2021]]-12.64</f>
        <v>9.11</v>
      </c>
      <c r="F103" s="14">
        <v>22964508.170000002</v>
      </c>
      <c r="G103" s="14">
        <f>Tasaus[[#This Row],[Kunnallisvero (maksuunpantu), €]]*100/Tasaus[[#This Row],[Tuloveroprosentti 2021]]</f>
        <v>105583945.6091954</v>
      </c>
      <c r="H103" s="279">
        <f>Tasaus[[#This Row],[Verotettava tulo (kunnallisvero), €]]*($E$11/100)</f>
        <v>7792095.1859586192</v>
      </c>
      <c r="I103" s="14">
        <v>1430729.9996201606</v>
      </c>
      <c r="J103" s="15">
        <v>1026716.6856500001</v>
      </c>
      <c r="K103" s="15">
        <f>SUM(Tasaus[[#This Row],[Laskennallinen kunnallisvero, €]:[Laskennallinen kiinteistövero, €]])</f>
        <v>10249541.871228781</v>
      </c>
      <c r="L103" s="15">
        <f>Tasaus[[#This Row],[Laskennallinen verotulo yhteensä, €]]/Tasaus[[#This Row],[Asukasluku 31.12.2020]]</f>
        <v>1461.5060418121745</v>
      </c>
      <c r="M103" s="37">
        <f>$L$11-Tasaus[[#This Row],[Laskennallinen verotulo yhteensä, €/asukas (=tasausraja)]]</f>
        <v>502.60395818782536</v>
      </c>
      <c r="N10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452.34356236904284</v>
      </c>
      <c r="O103" s="401">
        <f>Tasaus[[#This Row],[Tasaus,  €/asukas]]*Tasaus[[#This Row],[Asukasluku 31.12.2020]]</f>
        <v>3172285.4028940974</v>
      </c>
      <c r="Q103" s="121"/>
      <c r="R103" s="122"/>
      <c r="S103" s="123"/>
    </row>
    <row r="104" spans="1:19">
      <c r="A104" s="276">
        <v>272</v>
      </c>
      <c r="B104" s="13" t="s">
        <v>474</v>
      </c>
      <c r="C104" s="277">
        <v>47772</v>
      </c>
      <c r="D104" s="278">
        <v>21.499999999999996</v>
      </c>
      <c r="E104" s="278">
        <f>Tasaus[[#This Row],[Tuloveroprosentti 2021]]-12.64</f>
        <v>8.8599999999999959</v>
      </c>
      <c r="F104" s="14">
        <v>173423260.08000001</v>
      </c>
      <c r="G104" s="14">
        <f>Tasaus[[#This Row],[Kunnallisvero (maksuunpantu), €]]*100/Tasaus[[#This Row],[Tuloveroprosentti 2021]]</f>
        <v>806619814.32558155</v>
      </c>
      <c r="H104" s="279">
        <f>Tasaus[[#This Row],[Verotettava tulo (kunnallisvero), €]]*($E$11/100)</f>
        <v>59528542.297227912</v>
      </c>
      <c r="I104" s="14">
        <v>18078873.818914831</v>
      </c>
      <c r="J104" s="15">
        <v>6599281.0678000012</v>
      </c>
      <c r="K104" s="15">
        <f>SUM(Tasaus[[#This Row],[Laskennallinen kunnallisvero, €]:[Laskennallinen kiinteistövero, €]])</f>
        <v>84206697.18394275</v>
      </c>
      <c r="L104" s="15">
        <f>Tasaus[[#This Row],[Laskennallinen verotulo yhteensä, €]]/Tasaus[[#This Row],[Asukasluku 31.12.2020]]</f>
        <v>1762.6789161840147</v>
      </c>
      <c r="M104" s="37">
        <f>$L$11-Tasaus[[#This Row],[Laskennallinen verotulo yhteensä, €/asukas (=tasausraja)]]</f>
        <v>201.43108381598518</v>
      </c>
      <c r="N10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181.28797543438665</v>
      </c>
      <c r="O104" s="401">
        <f>Tasaus[[#This Row],[Tasaus,  €/asukas]]*Tasaus[[#This Row],[Asukasluku 31.12.2020]]</f>
        <v>8660489.1624515187</v>
      </c>
      <c r="Q104" s="121"/>
      <c r="R104" s="122"/>
      <c r="S104" s="123"/>
    </row>
    <row r="105" spans="1:19">
      <c r="A105" s="276">
        <v>273</v>
      </c>
      <c r="B105" s="13" t="s">
        <v>475</v>
      </c>
      <c r="C105" s="277">
        <v>3925</v>
      </c>
      <c r="D105" s="278">
        <v>20</v>
      </c>
      <c r="E105" s="278">
        <f>Tasaus[[#This Row],[Tuloveroprosentti 2021]]-12.64</f>
        <v>7.3599999999999994</v>
      </c>
      <c r="F105" s="14">
        <v>11538375.67</v>
      </c>
      <c r="G105" s="14">
        <f>Tasaus[[#This Row],[Kunnallisvero (maksuunpantu), €]]*100/Tasaus[[#This Row],[Tuloveroprosentti 2021]]</f>
        <v>57691878.350000001</v>
      </c>
      <c r="H105" s="279">
        <f>Tasaus[[#This Row],[Verotettava tulo (kunnallisvero), €]]*($E$11/100)</f>
        <v>4257660.6222299999</v>
      </c>
      <c r="I105" s="14">
        <v>1102266.205489093</v>
      </c>
      <c r="J105" s="15">
        <v>1979326.8899500002</v>
      </c>
      <c r="K105" s="15">
        <f>SUM(Tasaus[[#This Row],[Laskennallinen kunnallisvero, €]:[Laskennallinen kiinteistövero, €]])</f>
        <v>7339253.7176690921</v>
      </c>
      <c r="L105" s="15">
        <f>Tasaus[[#This Row],[Laskennallinen verotulo yhteensä, €]]/Tasaus[[#This Row],[Asukasluku 31.12.2020]]</f>
        <v>1869.873558641807</v>
      </c>
      <c r="M105" s="37">
        <f>$L$11-Tasaus[[#This Row],[Laskennallinen verotulo yhteensä, €/asukas (=tasausraja)]]</f>
        <v>94.236441358192906</v>
      </c>
      <c r="N10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84.812797222373618</v>
      </c>
      <c r="O105" s="401">
        <f>Tasaus[[#This Row],[Tasaus,  €/asukas]]*Tasaus[[#This Row],[Asukasluku 31.12.2020]]</f>
        <v>332890.22909781645</v>
      </c>
      <c r="Q105" s="121"/>
      <c r="R105" s="122"/>
      <c r="S105" s="123"/>
    </row>
    <row r="106" spans="1:19">
      <c r="A106" s="276">
        <v>275</v>
      </c>
      <c r="B106" s="13" t="s">
        <v>476</v>
      </c>
      <c r="C106" s="277">
        <v>2593</v>
      </c>
      <c r="D106" s="278">
        <v>22</v>
      </c>
      <c r="E106" s="278">
        <f>Tasaus[[#This Row],[Tuloveroprosentti 2021]]-12.64</f>
        <v>9.36</v>
      </c>
      <c r="F106" s="14">
        <v>7503402.3600000003</v>
      </c>
      <c r="G106" s="14">
        <f>Tasaus[[#This Row],[Kunnallisvero (maksuunpantu), €]]*100/Tasaus[[#This Row],[Tuloveroprosentti 2021]]</f>
        <v>34106374.363636367</v>
      </c>
      <c r="H106" s="279">
        <f>Tasaus[[#This Row],[Verotettava tulo (kunnallisvero), €]]*($E$11/100)</f>
        <v>2517050.4280363638</v>
      </c>
      <c r="I106" s="14">
        <v>994522.85635742079</v>
      </c>
      <c r="J106" s="15">
        <v>394238.27325000009</v>
      </c>
      <c r="K106" s="15">
        <f>SUM(Tasaus[[#This Row],[Laskennallinen kunnallisvero, €]:[Laskennallinen kiinteistövero, €]])</f>
        <v>3905811.5576437847</v>
      </c>
      <c r="L106" s="15">
        <f>Tasaus[[#This Row],[Laskennallinen verotulo yhteensä, €]]/Tasaus[[#This Row],[Asukasluku 31.12.2020]]</f>
        <v>1506.2906122806728</v>
      </c>
      <c r="M106" s="37">
        <f>$L$11-Tasaus[[#This Row],[Laskennallinen verotulo yhteensä, €/asukas (=tasausraja)]]</f>
        <v>457.8193877193271</v>
      </c>
      <c r="N10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412.03744894739441</v>
      </c>
      <c r="O106" s="401">
        <f>Tasaus[[#This Row],[Tasaus,  €/asukas]]*Tasaus[[#This Row],[Asukasluku 31.12.2020]]</f>
        <v>1068413.1051205937</v>
      </c>
      <c r="Q106" s="121"/>
      <c r="R106" s="122"/>
      <c r="S106" s="123"/>
    </row>
    <row r="107" spans="1:19">
      <c r="A107" s="276">
        <v>276</v>
      </c>
      <c r="B107" s="13" t="s">
        <v>477</v>
      </c>
      <c r="C107" s="277">
        <v>14857</v>
      </c>
      <c r="D107" s="278">
        <v>20.5</v>
      </c>
      <c r="E107" s="278">
        <f>Tasaus[[#This Row],[Tuloveroprosentti 2021]]-12.64</f>
        <v>7.8599999999999994</v>
      </c>
      <c r="F107" s="14">
        <v>51743761.18</v>
      </c>
      <c r="G107" s="14">
        <f>Tasaus[[#This Row],[Kunnallisvero (maksuunpantu), €]]*100/Tasaus[[#This Row],[Tuloveroprosentti 2021]]</f>
        <v>252408591.12195122</v>
      </c>
      <c r="H107" s="279">
        <f>Tasaus[[#This Row],[Verotettava tulo (kunnallisvero), €]]*($E$11/100)</f>
        <v>18627754.024799999</v>
      </c>
      <c r="I107" s="14">
        <v>2466552.677303948</v>
      </c>
      <c r="J107" s="15">
        <v>1498556.4933000002</v>
      </c>
      <c r="K107" s="15">
        <f>SUM(Tasaus[[#This Row],[Laskennallinen kunnallisvero, €]:[Laskennallinen kiinteistövero, €]])</f>
        <v>22592863.195403948</v>
      </c>
      <c r="L107" s="15">
        <f>Tasaus[[#This Row],[Laskennallinen verotulo yhteensä, €]]/Tasaus[[#This Row],[Asukasluku 31.12.2020]]</f>
        <v>1520.6881063070571</v>
      </c>
      <c r="M107" s="37">
        <f>$L$11-Tasaus[[#This Row],[Laskennallinen verotulo yhteensä, €/asukas (=tasausraja)]]</f>
        <v>443.42189369294283</v>
      </c>
      <c r="N10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399.07970432364857</v>
      </c>
      <c r="O107" s="401">
        <f>Tasaus[[#This Row],[Tasaus,  €/asukas]]*Tasaus[[#This Row],[Asukasluku 31.12.2020]]</f>
        <v>5929127.1671364466</v>
      </c>
      <c r="Q107" s="121"/>
      <c r="R107" s="122"/>
      <c r="S107" s="123"/>
    </row>
    <row r="108" spans="1:19">
      <c r="A108" s="276">
        <v>280</v>
      </c>
      <c r="B108" s="13" t="s">
        <v>478</v>
      </c>
      <c r="C108" s="277">
        <v>2068</v>
      </c>
      <c r="D108" s="278">
        <v>21.499999999999996</v>
      </c>
      <c r="E108" s="278">
        <f>Tasaus[[#This Row],[Tuloveroprosentti 2021]]-12.64</f>
        <v>8.8599999999999959</v>
      </c>
      <c r="F108" s="14">
        <v>5950932.7199999997</v>
      </c>
      <c r="G108" s="14">
        <f>Tasaus[[#This Row],[Kunnallisvero (maksuunpantu), €]]*100/Tasaus[[#This Row],[Tuloveroprosentti 2021]]</f>
        <v>27678756.837209307</v>
      </c>
      <c r="H108" s="279">
        <f>Tasaus[[#This Row],[Verotettava tulo (kunnallisvero), €]]*($E$11/100)</f>
        <v>2042692.2545860466</v>
      </c>
      <c r="I108" s="14">
        <v>659292.29117410874</v>
      </c>
      <c r="J108" s="15">
        <v>374709.91970000003</v>
      </c>
      <c r="K108" s="15">
        <f>SUM(Tasaus[[#This Row],[Laskennallinen kunnallisvero, €]:[Laskennallinen kiinteistövero, €]])</f>
        <v>3076694.4654601552</v>
      </c>
      <c r="L108" s="15">
        <f>Tasaus[[#This Row],[Laskennallinen verotulo yhteensä, €]]/Tasaus[[#This Row],[Asukasluku 31.12.2020]]</f>
        <v>1487.7632811702879</v>
      </c>
      <c r="M108" s="37">
        <f>$L$11-Tasaus[[#This Row],[Laskennallinen verotulo yhteensä, €/asukas (=tasausraja)]]</f>
        <v>476.34671882971202</v>
      </c>
      <c r="N10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428.71204694674083</v>
      </c>
      <c r="O108" s="401">
        <f>Tasaus[[#This Row],[Tasaus,  €/asukas]]*Tasaus[[#This Row],[Asukasluku 31.12.2020]]</f>
        <v>886576.51308586006</v>
      </c>
      <c r="Q108" s="121"/>
      <c r="R108" s="122"/>
      <c r="S108" s="123"/>
    </row>
    <row r="109" spans="1:19">
      <c r="A109" s="276">
        <v>284</v>
      </c>
      <c r="B109" s="13" t="s">
        <v>479</v>
      </c>
      <c r="C109" s="277">
        <v>2292</v>
      </c>
      <c r="D109" s="278">
        <v>20</v>
      </c>
      <c r="E109" s="278">
        <f>Tasaus[[#This Row],[Tuloveroprosentti 2021]]-12.64</f>
        <v>7.3599999999999994</v>
      </c>
      <c r="F109" s="14">
        <v>6406091.8799999999</v>
      </c>
      <c r="G109" s="14">
        <f>Tasaus[[#This Row],[Kunnallisvero (maksuunpantu), €]]*100/Tasaus[[#This Row],[Tuloveroprosentti 2021]]</f>
        <v>32030459.399999999</v>
      </c>
      <c r="H109" s="279">
        <f>Tasaus[[#This Row],[Verotettava tulo (kunnallisvero), €]]*($E$11/100)</f>
        <v>2363847.9037199994</v>
      </c>
      <c r="I109" s="14">
        <v>750739.72946992388</v>
      </c>
      <c r="J109" s="15">
        <v>314007.67475000006</v>
      </c>
      <c r="K109" s="15">
        <f>SUM(Tasaus[[#This Row],[Laskennallinen kunnallisvero, €]:[Laskennallinen kiinteistövero, €]])</f>
        <v>3428595.3079399234</v>
      </c>
      <c r="L109" s="15">
        <f>Tasaus[[#This Row],[Laskennallinen verotulo yhteensä, €]]/Tasaus[[#This Row],[Asukasluku 31.12.2020]]</f>
        <v>1495.8967312128811</v>
      </c>
      <c r="M109" s="37">
        <f>$L$11-Tasaus[[#This Row],[Laskennallinen verotulo yhteensä, €/asukas (=tasausraja)]]</f>
        <v>468.21326878711875</v>
      </c>
      <c r="N10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421.39194190840686</v>
      </c>
      <c r="O109" s="401">
        <f>Tasaus[[#This Row],[Tasaus,  €/asukas]]*Tasaus[[#This Row],[Asukasluku 31.12.2020]]</f>
        <v>965830.33085406851</v>
      </c>
      <c r="Q109" s="121"/>
      <c r="R109" s="122"/>
      <c r="S109" s="123"/>
    </row>
    <row r="110" spans="1:19">
      <c r="A110" s="276">
        <v>285</v>
      </c>
      <c r="B110" s="13" t="s">
        <v>480</v>
      </c>
      <c r="C110" s="277">
        <v>51668</v>
      </c>
      <c r="D110" s="278">
        <v>21.5</v>
      </c>
      <c r="E110" s="278">
        <f>Tasaus[[#This Row],[Tuloveroprosentti 2021]]-12.64</f>
        <v>8.86</v>
      </c>
      <c r="F110" s="14">
        <v>202456108.84999999</v>
      </c>
      <c r="G110" s="14">
        <f>Tasaus[[#This Row],[Kunnallisvero (maksuunpantu), €]]*100/Tasaus[[#This Row],[Tuloveroprosentti 2021]]</f>
        <v>941656320.23255813</v>
      </c>
      <c r="H110" s="279">
        <f>Tasaus[[#This Row],[Verotettava tulo (kunnallisvero), €]]*($E$11/100)</f>
        <v>69494236.433162779</v>
      </c>
      <c r="I110" s="14">
        <v>12934475.430625729</v>
      </c>
      <c r="J110" s="15">
        <v>6813474.1219000006</v>
      </c>
      <c r="K110" s="15">
        <f>SUM(Tasaus[[#This Row],[Laskennallinen kunnallisvero, €]:[Laskennallinen kiinteistövero, €]])</f>
        <v>89242185.985688522</v>
      </c>
      <c r="L110" s="15">
        <f>Tasaus[[#This Row],[Laskennallinen verotulo yhteensä, €]]/Tasaus[[#This Row],[Asukasluku 31.12.2020]]</f>
        <v>1727.2235423412658</v>
      </c>
      <c r="M110" s="37">
        <f>$L$11-Tasaus[[#This Row],[Laskennallinen verotulo yhteensä, €/asukas (=tasausraja)]]</f>
        <v>236.88645765873412</v>
      </c>
      <c r="N11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213.1978118928607</v>
      </c>
      <c r="O110" s="401">
        <f>Tasaus[[#This Row],[Tasaus,  €/asukas]]*Tasaus[[#This Row],[Asukasluku 31.12.2020]]</f>
        <v>11015504.544880327</v>
      </c>
      <c r="Q110" s="121"/>
      <c r="R110" s="122"/>
      <c r="S110" s="123"/>
    </row>
    <row r="111" spans="1:19">
      <c r="A111" s="276">
        <v>286</v>
      </c>
      <c r="B111" s="13" t="s">
        <v>481</v>
      </c>
      <c r="C111" s="277">
        <v>81187</v>
      </c>
      <c r="D111" s="278">
        <v>21.25</v>
      </c>
      <c r="E111" s="278">
        <f>Tasaus[[#This Row],[Tuloveroprosentti 2021]]-12.64</f>
        <v>8.61</v>
      </c>
      <c r="F111" s="14">
        <v>308603927.92000002</v>
      </c>
      <c r="G111" s="14">
        <f>Tasaus[[#This Row],[Kunnallisvero (maksuunpantu), €]]*100/Tasaus[[#This Row],[Tuloveroprosentti 2021]]</f>
        <v>1452253778.4470589</v>
      </c>
      <c r="H111" s="279">
        <f>Tasaus[[#This Row],[Verotettava tulo (kunnallisvero), €]]*($E$11/100)</f>
        <v>107176328.84939294</v>
      </c>
      <c r="I111" s="14">
        <v>26725938.122776855</v>
      </c>
      <c r="J111" s="15">
        <v>10674423.558000002</v>
      </c>
      <c r="K111" s="15">
        <f>SUM(Tasaus[[#This Row],[Laskennallinen kunnallisvero, €]:[Laskennallinen kiinteistövero, €]])</f>
        <v>144576690.53016979</v>
      </c>
      <c r="L111" s="15">
        <f>Tasaus[[#This Row],[Laskennallinen verotulo yhteensä, €]]/Tasaus[[#This Row],[Asukasluku 31.12.2020]]</f>
        <v>1780.7862161450698</v>
      </c>
      <c r="M111" s="37">
        <f>$L$11-Tasaus[[#This Row],[Laskennallinen verotulo yhteensä, €/asukas (=tasausraja)]]</f>
        <v>183.32378385493007</v>
      </c>
      <c r="N11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164.99140546943707</v>
      </c>
      <c r="O111" s="401">
        <f>Tasaus[[#This Row],[Tasaus,  €/asukas]]*Tasaus[[#This Row],[Asukasluku 31.12.2020]]</f>
        <v>13395157.235847188</v>
      </c>
      <c r="Q111" s="121"/>
      <c r="R111" s="122"/>
      <c r="S111" s="123"/>
    </row>
    <row r="112" spans="1:19">
      <c r="A112" s="276">
        <v>287</v>
      </c>
      <c r="B112" s="13" t="s">
        <v>482</v>
      </c>
      <c r="C112" s="277">
        <v>6404</v>
      </c>
      <c r="D112" s="278">
        <v>21.5</v>
      </c>
      <c r="E112" s="278">
        <f>Tasaus[[#This Row],[Tuloveroprosentti 2021]]-12.64</f>
        <v>8.86</v>
      </c>
      <c r="F112" s="14">
        <v>21590181.949999999</v>
      </c>
      <c r="G112" s="14">
        <f>Tasaus[[#This Row],[Kunnallisvero (maksuunpantu), €]]*100/Tasaus[[#This Row],[Tuloveroprosentti 2021]]</f>
        <v>100419450.93023255</v>
      </c>
      <c r="H112" s="279">
        <f>Tasaus[[#This Row],[Verotettava tulo (kunnallisvero), €]]*($E$11/100)</f>
        <v>7410955.4786511613</v>
      </c>
      <c r="I112" s="14">
        <v>1660902.374003405</v>
      </c>
      <c r="J112" s="15">
        <v>1070313.5919000001</v>
      </c>
      <c r="K112" s="15">
        <f>SUM(Tasaus[[#This Row],[Laskennallinen kunnallisvero, €]:[Laskennallinen kiinteistövero, €]])</f>
        <v>10142171.444554567</v>
      </c>
      <c r="L112" s="15">
        <f>Tasaus[[#This Row],[Laskennallinen verotulo yhteensä, €]]/Tasaus[[#This Row],[Asukasluku 31.12.2020]]</f>
        <v>1583.7244604238863</v>
      </c>
      <c r="M112" s="37">
        <f>$L$11-Tasaus[[#This Row],[Laskennallinen verotulo yhteensä, €/asukas (=tasausraja)]]</f>
        <v>380.38553957611362</v>
      </c>
      <c r="N11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342.34698561850229</v>
      </c>
      <c r="O112" s="401">
        <f>Tasaus[[#This Row],[Tasaus,  €/asukas]]*Tasaus[[#This Row],[Asukasluku 31.12.2020]]</f>
        <v>2192390.0959008886</v>
      </c>
      <c r="Q112" s="121"/>
      <c r="R112" s="122"/>
      <c r="S112" s="123"/>
    </row>
    <row r="113" spans="1:19">
      <c r="A113" s="276">
        <v>288</v>
      </c>
      <c r="B113" s="13" t="s">
        <v>483</v>
      </c>
      <c r="C113" s="277">
        <v>6416</v>
      </c>
      <c r="D113" s="278">
        <v>21.999999999999996</v>
      </c>
      <c r="E113" s="278">
        <f>Tasaus[[#This Row],[Tuloveroprosentti 2021]]-12.64</f>
        <v>9.3599999999999959</v>
      </c>
      <c r="F113" s="14">
        <v>21212739.32</v>
      </c>
      <c r="G113" s="14">
        <f>Tasaus[[#This Row],[Kunnallisvero (maksuunpantu), €]]*100/Tasaus[[#This Row],[Tuloveroprosentti 2021]]</f>
        <v>96421542.363636374</v>
      </c>
      <c r="H113" s="279">
        <f>Tasaus[[#This Row],[Verotettava tulo (kunnallisvero), €]]*($E$11/100)</f>
        <v>7115909.8264363632</v>
      </c>
      <c r="I113" s="14">
        <v>2530359.652767472</v>
      </c>
      <c r="J113" s="15">
        <v>837686.99995000008</v>
      </c>
      <c r="K113" s="15">
        <f>SUM(Tasaus[[#This Row],[Laskennallinen kunnallisvero, €]:[Laskennallinen kiinteistövero, €]])</f>
        <v>10483956.479153834</v>
      </c>
      <c r="L113" s="15">
        <f>Tasaus[[#This Row],[Laskennallinen verotulo yhteensä, €]]/Tasaus[[#This Row],[Asukasluku 31.12.2020]]</f>
        <v>1634.033117075099</v>
      </c>
      <c r="M113" s="37">
        <f>$L$11-Tasaus[[#This Row],[Laskennallinen verotulo yhteensä, €/asukas (=tasausraja)]]</f>
        <v>330.07688292490093</v>
      </c>
      <c r="N11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297.06919463241087</v>
      </c>
      <c r="O113" s="401">
        <f>Tasaus[[#This Row],[Tasaus,  €/asukas]]*Tasaus[[#This Row],[Asukasluku 31.12.2020]]</f>
        <v>1905995.9527615481</v>
      </c>
      <c r="Q113" s="121"/>
      <c r="R113" s="122"/>
      <c r="S113" s="123"/>
    </row>
    <row r="114" spans="1:19">
      <c r="A114" s="276">
        <v>290</v>
      </c>
      <c r="B114" s="13" t="s">
        <v>484</v>
      </c>
      <c r="C114" s="277">
        <v>8042</v>
      </c>
      <c r="D114" s="278">
        <v>22</v>
      </c>
      <c r="E114" s="278">
        <f>Tasaus[[#This Row],[Tuloveroprosentti 2021]]-12.64</f>
        <v>9.36</v>
      </c>
      <c r="F114" s="14">
        <v>24386474.280000001</v>
      </c>
      <c r="G114" s="14">
        <f>Tasaus[[#This Row],[Kunnallisvero (maksuunpantu), €]]*100/Tasaus[[#This Row],[Tuloveroprosentti 2021]]</f>
        <v>110847610.36363636</v>
      </c>
      <c r="H114" s="279">
        <f>Tasaus[[#This Row],[Verotettava tulo (kunnallisvero), €]]*($E$11/100)</f>
        <v>8180553.6448363625</v>
      </c>
      <c r="I114" s="14">
        <v>3856288.0409940211</v>
      </c>
      <c r="J114" s="15">
        <v>1096494.6233999999</v>
      </c>
      <c r="K114" s="15">
        <f>SUM(Tasaus[[#This Row],[Laskennallinen kunnallisvero, €]:[Laskennallinen kiinteistövero, €]])</f>
        <v>13133336.309230383</v>
      </c>
      <c r="L114" s="15">
        <f>Tasaus[[#This Row],[Laskennallinen verotulo yhteensä, €]]/Tasaus[[#This Row],[Asukasluku 31.12.2020]]</f>
        <v>1633.0932988349145</v>
      </c>
      <c r="M114" s="37">
        <f>$L$11-Tasaus[[#This Row],[Laskennallinen verotulo yhteensä, €/asukas (=tasausraja)]]</f>
        <v>331.01670116508535</v>
      </c>
      <c r="N11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297.91503104857685</v>
      </c>
      <c r="O114" s="401">
        <f>Tasaus[[#This Row],[Tasaus,  €/asukas]]*Tasaus[[#This Row],[Asukasluku 31.12.2020]]</f>
        <v>2395832.6796926549</v>
      </c>
      <c r="Q114" s="121"/>
      <c r="R114" s="122"/>
      <c r="S114" s="123"/>
    </row>
    <row r="115" spans="1:19">
      <c r="A115" s="276">
        <v>291</v>
      </c>
      <c r="B115" s="13" t="s">
        <v>485</v>
      </c>
      <c r="C115" s="277">
        <v>2161</v>
      </c>
      <c r="D115" s="278">
        <v>21.75</v>
      </c>
      <c r="E115" s="278">
        <f>Tasaus[[#This Row],[Tuloveroprosentti 2021]]-12.64</f>
        <v>9.11</v>
      </c>
      <c r="F115" s="14">
        <v>6407495.5899999999</v>
      </c>
      <c r="G115" s="14">
        <f>Tasaus[[#This Row],[Kunnallisvero (maksuunpantu), €]]*100/Tasaus[[#This Row],[Tuloveroprosentti 2021]]</f>
        <v>29459749.83908046</v>
      </c>
      <c r="H115" s="279">
        <f>Tasaus[[#This Row],[Verotettava tulo (kunnallisvero), €]]*($E$11/100)</f>
        <v>2174129.5381241376</v>
      </c>
      <c r="I115" s="14">
        <v>1295194.9929179421</v>
      </c>
      <c r="J115" s="15">
        <v>753844.11960000009</v>
      </c>
      <c r="K115" s="15">
        <f>SUM(Tasaus[[#This Row],[Laskennallinen kunnallisvero, €]:[Laskennallinen kiinteistövero, €]])</f>
        <v>4223168.6506420793</v>
      </c>
      <c r="L115" s="15">
        <f>Tasaus[[#This Row],[Laskennallinen verotulo yhteensä, €]]/Tasaus[[#This Row],[Asukasluku 31.12.2020]]</f>
        <v>1954.2659188533453</v>
      </c>
      <c r="M115" s="37">
        <f>$L$11-Tasaus[[#This Row],[Laskennallinen verotulo yhteensä, €/asukas (=tasausraja)]]</f>
        <v>9.8440811466546165</v>
      </c>
      <c r="N11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8.8596730319891552</v>
      </c>
      <c r="O115" s="401">
        <f>Tasaus[[#This Row],[Tasaus,  €/asukas]]*Tasaus[[#This Row],[Asukasluku 31.12.2020]]</f>
        <v>19145.753422128564</v>
      </c>
      <c r="Q115" s="121"/>
      <c r="R115" s="122"/>
      <c r="S115" s="123"/>
    </row>
    <row r="116" spans="1:19">
      <c r="A116" s="276">
        <v>297</v>
      </c>
      <c r="B116" s="13" t="s">
        <v>486</v>
      </c>
      <c r="C116" s="277">
        <v>120210</v>
      </c>
      <c r="D116" s="278">
        <v>20.75</v>
      </c>
      <c r="E116" s="278">
        <f>Tasaus[[#This Row],[Tuloveroprosentti 2021]]-12.64</f>
        <v>8.11</v>
      </c>
      <c r="F116" s="14">
        <v>440111844.38999999</v>
      </c>
      <c r="G116" s="14">
        <f>Tasaus[[#This Row],[Kunnallisvero (maksuunpantu), €]]*100/Tasaus[[#This Row],[Tuloveroprosentti 2021]]</f>
        <v>2121020936.819277</v>
      </c>
      <c r="H116" s="279">
        <f>Tasaus[[#This Row],[Verotettava tulo (kunnallisvero), €]]*($E$11/100)</f>
        <v>156531345.13726261</v>
      </c>
      <c r="I116" s="14">
        <v>31767440.85667152</v>
      </c>
      <c r="J116" s="15">
        <v>19192698.524400007</v>
      </c>
      <c r="K116" s="15">
        <f>SUM(Tasaus[[#This Row],[Laskennallinen kunnallisvero, €]:[Laskennallinen kiinteistövero, €]])</f>
        <v>207491484.51833412</v>
      </c>
      <c r="L116" s="15">
        <f>Tasaus[[#This Row],[Laskennallinen verotulo yhteensä, €]]/Tasaus[[#This Row],[Asukasluku 31.12.2020]]</f>
        <v>1726.0750729418028</v>
      </c>
      <c r="M116" s="37">
        <f>$L$11-Tasaus[[#This Row],[Laskennallinen verotulo yhteensä, €/asukas (=tasausraja)]]</f>
        <v>238.03492705819713</v>
      </c>
      <c r="N11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214.23143435237742</v>
      </c>
      <c r="O116" s="401">
        <f>Tasaus[[#This Row],[Tasaus,  €/asukas]]*Tasaus[[#This Row],[Asukasluku 31.12.2020]]</f>
        <v>25752760.723499291</v>
      </c>
      <c r="Q116" s="121"/>
      <c r="R116" s="122"/>
      <c r="S116" s="123"/>
    </row>
    <row r="117" spans="1:19">
      <c r="A117" s="252">
        <v>300</v>
      </c>
      <c r="B117" s="39" t="s">
        <v>487</v>
      </c>
      <c r="C117" s="277">
        <v>3534</v>
      </c>
      <c r="D117" s="278">
        <v>20.999999999999996</v>
      </c>
      <c r="E117" s="278">
        <f>Tasaus[[#This Row],[Tuloveroprosentti 2021]]-12.64</f>
        <v>8.3599999999999959</v>
      </c>
      <c r="F117" s="14">
        <v>9962886.6400000006</v>
      </c>
      <c r="G117" s="14">
        <f>Tasaus[[#This Row],[Kunnallisvero (maksuunpantu), €]]*100/Tasaus[[#This Row],[Tuloveroprosentti 2021]]</f>
        <v>47442317.333333343</v>
      </c>
      <c r="H117" s="279">
        <f>Tasaus[[#This Row],[Verotettava tulo (kunnallisvero), €]]*($E$11/100)</f>
        <v>3501243.0192000004</v>
      </c>
      <c r="I117" s="14">
        <v>880969.80101736786</v>
      </c>
      <c r="J117" s="281">
        <v>537626.51405</v>
      </c>
      <c r="K117" s="15">
        <f>SUM(Tasaus[[#This Row],[Laskennallinen kunnallisvero, €]:[Laskennallinen kiinteistövero, €]])</f>
        <v>4919839.3342673685</v>
      </c>
      <c r="L117" s="15">
        <f>Tasaus[[#This Row],[Laskennallinen verotulo yhteensä, €]]/Tasaus[[#This Row],[Asukasluku 31.12.2020]]</f>
        <v>1392.144689945492</v>
      </c>
      <c r="M117" s="37">
        <f>$L$11-Tasaus[[#This Row],[Laskennallinen verotulo yhteensä, €/asukas (=tasausraja)]]</f>
        <v>571.96531005450788</v>
      </c>
      <c r="N11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514.76877904905712</v>
      </c>
      <c r="O117" s="401">
        <f>Tasaus[[#This Row],[Tasaus,  €/asukas]]*Tasaus[[#This Row],[Asukasluku 31.12.2020]]</f>
        <v>1819192.8651593679</v>
      </c>
      <c r="Q117" s="121"/>
      <c r="R117" s="122"/>
      <c r="S117" s="123"/>
    </row>
    <row r="118" spans="1:19">
      <c r="A118" s="276">
        <v>301</v>
      </c>
      <c r="B118" s="13" t="s">
        <v>488</v>
      </c>
      <c r="C118" s="280">
        <v>20456</v>
      </c>
      <c r="D118" s="278">
        <v>21</v>
      </c>
      <c r="E118" s="278">
        <f>Tasaus[[#This Row],[Tuloveroprosentti 2021]]-12.64</f>
        <v>8.36</v>
      </c>
      <c r="F118" s="14">
        <v>60018736.009999998</v>
      </c>
      <c r="G118" s="14">
        <f>Tasaus[[#This Row],[Kunnallisvero (maksuunpantu), €]]*100/Tasaus[[#This Row],[Tuloveroprosentti 2021]]</f>
        <v>285803504.80952382</v>
      </c>
      <c r="H118" s="279">
        <f>Tasaus[[#This Row],[Verotettava tulo (kunnallisvero), €]]*($E$11/100)</f>
        <v>21092298.654942855</v>
      </c>
      <c r="I118" s="14">
        <v>4519635.7062570956</v>
      </c>
      <c r="J118" s="281">
        <v>2350917.73</v>
      </c>
      <c r="K118" s="15">
        <f>SUM(Tasaus[[#This Row],[Laskennallinen kunnallisvero, €]:[Laskennallinen kiinteistövero, €]])</f>
        <v>27962852.091199953</v>
      </c>
      <c r="L118" s="15">
        <f>Tasaus[[#This Row],[Laskennallinen verotulo yhteensä, €]]/Tasaus[[#This Row],[Asukasluku 31.12.2020]]</f>
        <v>1366.9755617520509</v>
      </c>
      <c r="M118" s="37">
        <f>$L$11-Tasaus[[#This Row],[Laskennallinen verotulo yhteensä, €/asukas (=tasausraja)]]</f>
        <v>597.13443824794899</v>
      </c>
      <c r="N11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537.42099442315407</v>
      </c>
      <c r="O118" s="401">
        <f>Tasaus[[#This Row],[Tasaus,  €/asukas]]*Tasaus[[#This Row],[Asukasluku 31.12.2020]]</f>
        <v>10993483.86192004</v>
      </c>
      <c r="Q118" s="121"/>
      <c r="R118" s="122"/>
      <c r="S118" s="123"/>
    </row>
    <row r="119" spans="1:19">
      <c r="A119" s="276">
        <v>304</v>
      </c>
      <c r="B119" s="13" t="s">
        <v>489</v>
      </c>
      <c r="C119" s="280">
        <v>962</v>
      </c>
      <c r="D119" s="278">
        <v>18.25</v>
      </c>
      <c r="E119" s="278">
        <f>Tasaus[[#This Row],[Tuloveroprosentti 2021]]-12.64</f>
        <v>5.6099999999999994</v>
      </c>
      <c r="F119" s="14">
        <v>3441343.62</v>
      </c>
      <c r="G119" s="14">
        <f>Tasaus[[#This Row],[Kunnallisvero (maksuunpantu), €]]*100/Tasaus[[#This Row],[Tuloveroprosentti 2021]]</f>
        <v>18856677.369863015</v>
      </c>
      <c r="H119" s="279">
        <f>Tasaus[[#This Row],[Verotettava tulo (kunnallisvero), €]]*($E$11/100)</f>
        <v>1391622.7898958903</v>
      </c>
      <c r="I119" s="14">
        <v>285949.46827137528</v>
      </c>
      <c r="J119" s="15">
        <v>893602.80290000001</v>
      </c>
      <c r="K119" s="15">
        <f>SUM(Tasaus[[#This Row],[Laskennallinen kunnallisvero, €]:[Laskennallinen kiinteistövero, €]])</f>
        <v>2571175.0610672655</v>
      </c>
      <c r="L119" s="15">
        <f>Tasaus[[#This Row],[Laskennallinen verotulo yhteensä, €]]/Tasaus[[#This Row],[Asukasluku 31.12.2020]]</f>
        <v>2672.739148718571</v>
      </c>
      <c r="M119" s="37">
        <f>$L$11-Tasaus[[#This Row],[Laskennallinen verotulo yhteensä, €/asukas (=tasausraja)]]</f>
        <v>-708.62914871857106</v>
      </c>
      <c r="N11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-70.862914871857114</v>
      </c>
      <c r="O119" s="401">
        <f>Tasaus[[#This Row],[Tasaus,  €/asukas]]*Tasaus[[#This Row],[Asukasluku 31.12.2020]]</f>
        <v>-68170.124106726551</v>
      </c>
      <c r="Q119" s="121"/>
      <c r="R119" s="122"/>
      <c r="S119" s="123"/>
    </row>
    <row r="120" spans="1:19">
      <c r="A120" s="276">
        <v>305</v>
      </c>
      <c r="B120" s="13" t="s">
        <v>490</v>
      </c>
      <c r="C120" s="277">
        <v>15213</v>
      </c>
      <c r="D120" s="278">
        <v>20</v>
      </c>
      <c r="E120" s="278">
        <f>Tasaus[[#This Row],[Tuloveroprosentti 2021]]-12.64</f>
        <v>7.3599999999999994</v>
      </c>
      <c r="F120" s="14">
        <v>43908518.170000002</v>
      </c>
      <c r="G120" s="14">
        <f>Tasaus[[#This Row],[Kunnallisvero (maksuunpantu), €]]*100/Tasaus[[#This Row],[Tuloveroprosentti 2021]]</f>
        <v>219542590.84999999</v>
      </c>
      <c r="H120" s="279">
        <f>Tasaus[[#This Row],[Verotettava tulo (kunnallisvero), €]]*($E$11/100)</f>
        <v>16202243.204729997</v>
      </c>
      <c r="I120" s="14">
        <v>5068016.6561309667</v>
      </c>
      <c r="J120" s="15">
        <v>3857092.3934500003</v>
      </c>
      <c r="K120" s="15">
        <f>SUM(Tasaus[[#This Row],[Laskennallinen kunnallisvero, €]:[Laskennallinen kiinteistövero, €]])</f>
        <v>25127352.254310962</v>
      </c>
      <c r="L120" s="15">
        <f>Tasaus[[#This Row],[Laskennallinen verotulo yhteensä, €]]/Tasaus[[#This Row],[Asukasluku 31.12.2020]]</f>
        <v>1651.7026394735399</v>
      </c>
      <c r="M120" s="37">
        <f>$L$11-Tasaus[[#This Row],[Laskennallinen verotulo yhteensä, €/asukas (=tasausraja)]]</f>
        <v>312.40736052646002</v>
      </c>
      <c r="N12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281.16662447381401</v>
      </c>
      <c r="O120" s="401">
        <f>Tasaus[[#This Row],[Tasaus,  €/asukas]]*Tasaus[[#This Row],[Asukasluku 31.12.2020]]</f>
        <v>4277387.8581201322</v>
      </c>
      <c r="Q120" s="121"/>
      <c r="R120" s="122"/>
      <c r="S120" s="123"/>
    </row>
    <row r="121" spans="1:19">
      <c r="A121" s="276">
        <v>309</v>
      </c>
      <c r="B121" s="13" t="s">
        <v>491</v>
      </c>
      <c r="C121" s="277">
        <v>6552</v>
      </c>
      <c r="D121" s="278">
        <v>21.5</v>
      </c>
      <c r="E121" s="278">
        <f>Tasaus[[#This Row],[Tuloveroprosentti 2021]]-12.64</f>
        <v>8.86</v>
      </c>
      <c r="F121" s="14">
        <v>18828808.75</v>
      </c>
      <c r="G121" s="14">
        <f>Tasaus[[#This Row],[Kunnallisvero (maksuunpantu), €]]*100/Tasaus[[#This Row],[Tuloveroprosentti 2021]]</f>
        <v>87575854.651162788</v>
      </c>
      <c r="H121" s="279">
        <f>Tasaus[[#This Row],[Verotettava tulo (kunnallisvero), €]]*($E$11/100)</f>
        <v>6463098.0732558127</v>
      </c>
      <c r="I121" s="14">
        <v>1435552.9612209799</v>
      </c>
      <c r="J121" s="15">
        <v>762298.55225000018</v>
      </c>
      <c r="K121" s="15">
        <f>SUM(Tasaus[[#This Row],[Laskennallinen kunnallisvero, €]:[Laskennallinen kiinteistövero, €]])</f>
        <v>8660949.5867267922</v>
      </c>
      <c r="L121" s="15">
        <f>Tasaus[[#This Row],[Laskennallinen verotulo yhteensä, €]]/Tasaus[[#This Row],[Asukasluku 31.12.2020]]</f>
        <v>1321.8787525529292</v>
      </c>
      <c r="M121" s="37">
        <f>$L$11-Tasaus[[#This Row],[Laskennallinen verotulo yhteensä, €/asukas (=tasausraja)]]</f>
        <v>642.2312474470707</v>
      </c>
      <c r="N12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578.00812270236361</v>
      </c>
      <c r="O121" s="401">
        <f>Tasaus[[#This Row],[Tasaus,  €/asukas]]*Tasaus[[#This Row],[Asukasluku 31.12.2020]]</f>
        <v>3787109.2199458862</v>
      </c>
      <c r="Q121" s="121"/>
      <c r="R121" s="122"/>
      <c r="S121" s="123"/>
    </row>
    <row r="122" spans="1:19">
      <c r="A122" s="276">
        <v>312</v>
      </c>
      <c r="B122" s="13" t="s">
        <v>492</v>
      </c>
      <c r="C122" s="277">
        <v>1288</v>
      </c>
      <c r="D122" s="278">
        <v>22.5</v>
      </c>
      <c r="E122" s="278">
        <f>Tasaus[[#This Row],[Tuloveroprosentti 2021]]-12.64</f>
        <v>9.86</v>
      </c>
      <c r="F122" s="14">
        <v>3511865.7</v>
      </c>
      <c r="G122" s="14">
        <f>Tasaus[[#This Row],[Kunnallisvero (maksuunpantu), €]]*100/Tasaus[[#This Row],[Tuloveroprosentti 2021]]</f>
        <v>15608292</v>
      </c>
      <c r="H122" s="279">
        <f>Tasaus[[#This Row],[Verotettava tulo (kunnallisvero), €]]*($E$11/100)</f>
        <v>1151891.9495999999</v>
      </c>
      <c r="I122" s="14">
        <v>1134970.9393053078</v>
      </c>
      <c r="J122" s="15">
        <v>172848.40925000003</v>
      </c>
      <c r="K122" s="15">
        <f>SUM(Tasaus[[#This Row],[Laskennallinen kunnallisvero, €]:[Laskennallinen kiinteistövero, €]])</f>
        <v>2459711.2981553078</v>
      </c>
      <c r="L122" s="15">
        <f>Tasaus[[#This Row],[Laskennallinen verotulo yhteensä, €]]/Tasaus[[#This Row],[Asukasluku 31.12.2020]]</f>
        <v>1909.7137408038104</v>
      </c>
      <c r="M122" s="37">
        <f>$L$11-Tasaus[[#This Row],[Laskennallinen verotulo yhteensä, €/asukas (=tasausraja)]]</f>
        <v>54.396259196189476</v>
      </c>
      <c r="N12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48.956633276570528</v>
      </c>
      <c r="O122" s="401">
        <f>Tasaus[[#This Row],[Tasaus,  €/asukas]]*Tasaus[[#This Row],[Asukasluku 31.12.2020]]</f>
        <v>63056.143660222842</v>
      </c>
      <c r="Q122" s="121"/>
      <c r="R122" s="122"/>
      <c r="S122" s="123"/>
    </row>
    <row r="123" spans="1:19">
      <c r="A123" s="276">
        <v>316</v>
      </c>
      <c r="B123" s="13" t="s">
        <v>493</v>
      </c>
      <c r="C123" s="277">
        <v>4326</v>
      </c>
      <c r="D123" s="278">
        <v>22</v>
      </c>
      <c r="E123" s="278">
        <f>Tasaus[[#This Row],[Tuloveroprosentti 2021]]-12.64</f>
        <v>9.36</v>
      </c>
      <c r="F123" s="14">
        <v>15411293.710000001</v>
      </c>
      <c r="G123" s="14">
        <f>Tasaus[[#This Row],[Kunnallisvero (maksuunpantu), €]]*100/Tasaus[[#This Row],[Tuloveroprosentti 2021]]</f>
        <v>70051335.045454547</v>
      </c>
      <c r="H123" s="279">
        <f>Tasaus[[#This Row],[Verotettava tulo (kunnallisvero), €]]*($E$11/100)</f>
        <v>5169788.5263545448</v>
      </c>
      <c r="I123" s="14">
        <v>822462.16886908072</v>
      </c>
      <c r="J123" s="15">
        <v>464045.04665000003</v>
      </c>
      <c r="K123" s="15">
        <f>SUM(Tasaus[[#This Row],[Laskennallinen kunnallisvero, €]:[Laskennallinen kiinteistövero, €]])</f>
        <v>6456295.7418736257</v>
      </c>
      <c r="L123" s="15">
        <f>Tasaus[[#This Row],[Laskennallinen verotulo yhteensä, €]]/Tasaus[[#This Row],[Asukasluku 31.12.2020]]</f>
        <v>1492.4400697812357</v>
      </c>
      <c r="M123" s="37">
        <f>$L$11-Tasaus[[#This Row],[Laskennallinen verotulo yhteensä, €/asukas (=tasausraja)]]</f>
        <v>471.66993021876419</v>
      </c>
      <c r="N12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424.50293719688779</v>
      </c>
      <c r="O123" s="401">
        <f>Tasaus[[#This Row],[Tasaus,  €/asukas]]*Tasaus[[#This Row],[Asukasluku 31.12.2020]]</f>
        <v>1836399.7063137365</v>
      </c>
      <c r="Q123" s="121"/>
      <c r="R123" s="122"/>
      <c r="S123" s="123"/>
    </row>
    <row r="124" spans="1:19">
      <c r="A124" s="276">
        <v>317</v>
      </c>
      <c r="B124" s="13" t="s">
        <v>494</v>
      </c>
      <c r="C124" s="277">
        <v>2538</v>
      </c>
      <c r="D124" s="278">
        <v>21.5</v>
      </c>
      <c r="E124" s="278">
        <f>Tasaus[[#This Row],[Tuloveroprosentti 2021]]-12.64</f>
        <v>8.86</v>
      </c>
      <c r="F124" s="14">
        <v>6461384.6100000003</v>
      </c>
      <c r="G124" s="14">
        <f>Tasaus[[#This Row],[Kunnallisvero (maksuunpantu), €]]*100/Tasaus[[#This Row],[Tuloveroprosentti 2021]]</f>
        <v>30052951.674418606</v>
      </c>
      <c r="H124" s="279">
        <f>Tasaus[[#This Row],[Verotettava tulo (kunnallisvero), €]]*($E$11/100)</f>
        <v>2217907.8335720929</v>
      </c>
      <c r="I124" s="14">
        <v>874395.94842915621</v>
      </c>
      <c r="J124" s="15">
        <v>289358.13820000004</v>
      </c>
      <c r="K124" s="15">
        <f>SUM(Tasaus[[#This Row],[Laskennallinen kunnallisvero, €]:[Laskennallinen kiinteistövero, €]])</f>
        <v>3381661.920201249</v>
      </c>
      <c r="L124" s="15">
        <f>Tasaus[[#This Row],[Laskennallinen verotulo yhteensä, €]]/Tasaus[[#This Row],[Asukasluku 31.12.2020]]</f>
        <v>1332.4121040982068</v>
      </c>
      <c r="M124" s="37">
        <f>$L$11-Tasaus[[#This Row],[Laskennallinen verotulo yhteensä, €/asukas (=tasausraja)]]</f>
        <v>631.69789590179312</v>
      </c>
      <c r="N12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568.52810631161378</v>
      </c>
      <c r="O124" s="401">
        <f>Tasaus[[#This Row],[Tasaus,  €/asukas]]*Tasaus[[#This Row],[Asukasluku 31.12.2020]]</f>
        <v>1442924.3338188757</v>
      </c>
      <c r="Q124" s="121"/>
      <c r="R124" s="122"/>
      <c r="S124" s="123"/>
    </row>
    <row r="125" spans="1:19">
      <c r="A125" s="276">
        <v>320</v>
      </c>
      <c r="B125" s="13" t="s">
        <v>495</v>
      </c>
      <c r="C125" s="277">
        <v>7191</v>
      </c>
      <c r="D125" s="278">
        <v>21.5</v>
      </c>
      <c r="E125" s="278">
        <f>Tasaus[[#This Row],[Tuloveroprosentti 2021]]-12.64</f>
        <v>8.86</v>
      </c>
      <c r="F125" s="14">
        <v>24260069.370000001</v>
      </c>
      <c r="G125" s="14">
        <f>Tasaus[[#This Row],[Kunnallisvero (maksuunpantu), €]]*100/Tasaus[[#This Row],[Tuloveroprosentti 2021]]</f>
        <v>112837531.95348836</v>
      </c>
      <c r="H125" s="279">
        <f>Tasaus[[#This Row],[Verotettava tulo (kunnallisvero), €]]*($E$11/100)</f>
        <v>8327409.8581674406</v>
      </c>
      <c r="I125" s="14">
        <v>1651175.7992699798</v>
      </c>
      <c r="J125" s="15">
        <v>1242921.3285500002</v>
      </c>
      <c r="K125" s="15">
        <f>SUM(Tasaus[[#This Row],[Laskennallinen kunnallisvero, €]:[Laskennallinen kiinteistövero, €]])</f>
        <v>11221506.985987421</v>
      </c>
      <c r="L125" s="15">
        <f>Tasaus[[#This Row],[Laskennallinen verotulo yhteensä, €]]/Tasaus[[#This Row],[Asukasluku 31.12.2020]]</f>
        <v>1560.4932535095843</v>
      </c>
      <c r="M125" s="37">
        <f>$L$11-Tasaus[[#This Row],[Laskennallinen verotulo yhteensä, €/asukas (=tasausraja)]]</f>
        <v>403.61674649041561</v>
      </c>
      <c r="N12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363.25507184137405</v>
      </c>
      <c r="O125" s="401">
        <f>Tasaus[[#This Row],[Tasaus,  €/asukas]]*Tasaus[[#This Row],[Asukasluku 31.12.2020]]</f>
        <v>2612167.221611321</v>
      </c>
      <c r="Q125" s="121"/>
      <c r="R125" s="122"/>
      <c r="S125" s="123"/>
    </row>
    <row r="126" spans="1:19">
      <c r="A126" s="276">
        <v>322</v>
      </c>
      <c r="B126" s="13" t="s">
        <v>128</v>
      </c>
      <c r="C126" s="277">
        <v>6609</v>
      </c>
      <c r="D126" s="278">
        <v>19.749999999999996</v>
      </c>
      <c r="E126" s="278">
        <f>Tasaus[[#This Row],[Tuloveroprosentti 2021]]-12.64</f>
        <v>7.1099999999999959</v>
      </c>
      <c r="F126" s="14">
        <v>19944924.129999999</v>
      </c>
      <c r="G126" s="14">
        <f>Tasaus[[#This Row],[Kunnallisvero (maksuunpantu), €]]*100/Tasaus[[#This Row],[Tuloveroprosentti 2021]]</f>
        <v>100986957.62025318</v>
      </c>
      <c r="H126" s="279">
        <f>Tasaus[[#This Row],[Verotettava tulo (kunnallisvero), €]]*($E$11/100)</f>
        <v>7452837.4723746832</v>
      </c>
      <c r="I126" s="14">
        <v>1481743.4914348666</v>
      </c>
      <c r="J126" s="15">
        <v>1825788.8218999999</v>
      </c>
      <c r="K126" s="15">
        <f>SUM(Tasaus[[#This Row],[Laskennallinen kunnallisvero, €]:[Laskennallinen kiinteistövero, €]])</f>
        <v>10760369.785709549</v>
      </c>
      <c r="L126" s="15">
        <f>Tasaus[[#This Row],[Laskennallinen verotulo yhteensä, €]]/Tasaus[[#This Row],[Asukasluku 31.12.2020]]</f>
        <v>1628.1388690739218</v>
      </c>
      <c r="M126" s="37">
        <f>$L$11-Tasaus[[#This Row],[Laskennallinen verotulo yhteensä, €/asukas (=tasausraja)]]</f>
        <v>335.9711309260781</v>
      </c>
      <c r="N12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302.3740178334703</v>
      </c>
      <c r="O126" s="401">
        <f>Tasaus[[#This Row],[Tasaus,  €/asukas]]*Tasaus[[#This Row],[Asukasluku 31.12.2020]]</f>
        <v>1998389.8838614053</v>
      </c>
      <c r="Q126" s="121"/>
      <c r="R126" s="122"/>
      <c r="S126" s="123"/>
    </row>
    <row r="127" spans="1:19">
      <c r="A127" s="276">
        <v>398</v>
      </c>
      <c r="B127" s="13" t="s">
        <v>496</v>
      </c>
      <c r="C127" s="277">
        <v>119984</v>
      </c>
      <c r="D127" s="278">
        <v>20.75</v>
      </c>
      <c r="E127" s="278">
        <f>Tasaus[[#This Row],[Tuloveroprosentti 2021]]-12.64</f>
        <v>8.11</v>
      </c>
      <c r="F127" s="14">
        <v>439637049.60000002</v>
      </c>
      <c r="G127" s="14">
        <f>Tasaus[[#This Row],[Kunnallisvero (maksuunpantu), €]]*100/Tasaus[[#This Row],[Tuloveroprosentti 2021]]</f>
        <v>2118732769.1566265</v>
      </c>
      <c r="H127" s="279">
        <f>Tasaus[[#This Row],[Verotettava tulo (kunnallisvero), €]]*($E$11/100)</f>
        <v>156362478.36375901</v>
      </c>
      <c r="I127" s="14">
        <v>34242702.608983882</v>
      </c>
      <c r="J127" s="15">
        <v>17709574.265650004</v>
      </c>
      <c r="K127" s="15">
        <f>SUM(Tasaus[[#This Row],[Laskennallinen kunnallisvero, €]:[Laskennallinen kiinteistövero, €]])</f>
        <v>208314755.23839289</v>
      </c>
      <c r="L127" s="15">
        <f>Tasaus[[#This Row],[Laskennallinen verotulo yhteensä, €]]/Tasaus[[#This Row],[Asukasluku 31.12.2020]]</f>
        <v>1736.1877853579886</v>
      </c>
      <c r="M127" s="37">
        <f>$L$11-Tasaus[[#This Row],[Laskennallinen verotulo yhteensä, €/asukas (=tasausraja)]]</f>
        <v>227.92221464201134</v>
      </c>
      <c r="N12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205.12999317781021</v>
      </c>
      <c r="O127" s="401">
        <f>Tasaus[[#This Row],[Tasaus,  €/asukas]]*Tasaus[[#This Row],[Asukasluku 31.12.2020]]</f>
        <v>24612317.101446379</v>
      </c>
      <c r="Q127" s="121"/>
      <c r="R127" s="122"/>
      <c r="S127" s="123"/>
    </row>
    <row r="128" spans="1:19">
      <c r="A128" s="276">
        <v>399</v>
      </c>
      <c r="B128" s="13" t="s">
        <v>497</v>
      </c>
      <c r="C128" s="277">
        <v>7996</v>
      </c>
      <c r="D128" s="278">
        <v>21.75</v>
      </c>
      <c r="E128" s="278">
        <f>Tasaus[[#This Row],[Tuloveroprosentti 2021]]-12.64</f>
        <v>9.11</v>
      </c>
      <c r="F128" s="14">
        <v>30515120.5</v>
      </c>
      <c r="G128" s="14">
        <f>Tasaus[[#This Row],[Kunnallisvero (maksuunpantu), €]]*100/Tasaus[[#This Row],[Tuloveroprosentti 2021]]</f>
        <v>140299404.59770116</v>
      </c>
      <c r="H128" s="279">
        <f>Tasaus[[#This Row],[Verotettava tulo (kunnallisvero), €]]*($E$11/100)</f>
        <v>10354096.059310345</v>
      </c>
      <c r="I128" s="14">
        <v>1069991.8282464896</v>
      </c>
      <c r="J128" s="15">
        <v>701305.31935000001</v>
      </c>
      <c r="K128" s="15">
        <f>SUM(Tasaus[[#This Row],[Laskennallinen kunnallisvero, €]:[Laskennallinen kiinteistövero, €]])</f>
        <v>12125393.206906835</v>
      </c>
      <c r="L128" s="15">
        <f>Tasaus[[#This Row],[Laskennallinen verotulo yhteensä, €]]/Tasaus[[#This Row],[Asukasluku 31.12.2020]]</f>
        <v>1516.4323670468777</v>
      </c>
      <c r="M128" s="37">
        <f>$L$11-Tasaus[[#This Row],[Laskennallinen verotulo yhteensä, €/asukas (=tasausraja)]]</f>
        <v>447.67763295312216</v>
      </c>
      <c r="N12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402.90986965780996</v>
      </c>
      <c r="O128" s="401">
        <f>Tasaus[[#This Row],[Tasaus,  €/asukas]]*Tasaus[[#This Row],[Asukasluku 31.12.2020]]</f>
        <v>3221667.3177838484</v>
      </c>
      <c r="Q128" s="121"/>
      <c r="R128" s="122"/>
      <c r="S128" s="123"/>
    </row>
    <row r="129" spans="1:19">
      <c r="A129" s="276">
        <v>400</v>
      </c>
      <c r="B129" s="13" t="s">
        <v>498</v>
      </c>
      <c r="C129" s="277">
        <v>8468</v>
      </c>
      <c r="D129" s="278">
        <v>20.75</v>
      </c>
      <c r="E129" s="278">
        <f>Tasaus[[#This Row],[Tuloveroprosentti 2021]]-12.64</f>
        <v>8.11</v>
      </c>
      <c r="F129" s="14">
        <v>27064617.640000001</v>
      </c>
      <c r="G129" s="14">
        <f>Tasaus[[#This Row],[Kunnallisvero (maksuunpantu), €]]*100/Tasaus[[#This Row],[Tuloveroprosentti 2021]]</f>
        <v>130431892.24096386</v>
      </c>
      <c r="H129" s="279">
        <f>Tasaus[[#This Row],[Verotettava tulo (kunnallisvero), €]]*($E$11/100)</f>
        <v>9625873.6473831311</v>
      </c>
      <c r="I129" s="14">
        <v>2369171.2219054257</v>
      </c>
      <c r="J129" s="15">
        <v>1272123.6712000002</v>
      </c>
      <c r="K129" s="15">
        <f>SUM(Tasaus[[#This Row],[Laskennallinen kunnallisvero, €]:[Laskennallinen kiinteistövero, €]])</f>
        <v>13267168.540488556</v>
      </c>
      <c r="L129" s="15">
        <f>Tasaus[[#This Row],[Laskennallinen verotulo yhteensä, €]]/Tasaus[[#This Row],[Asukasluku 31.12.2020]]</f>
        <v>1566.7416793208026</v>
      </c>
      <c r="M129" s="37">
        <f>$L$11-Tasaus[[#This Row],[Laskennallinen verotulo yhteensä, €/asukas (=tasausraja)]]</f>
        <v>397.36832067919727</v>
      </c>
      <c r="N12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357.63148861127758</v>
      </c>
      <c r="O129" s="401">
        <f>Tasaus[[#This Row],[Tasaus,  €/asukas]]*Tasaus[[#This Row],[Asukasluku 31.12.2020]]</f>
        <v>3028423.4455602984</v>
      </c>
      <c r="Q129" s="121"/>
      <c r="R129" s="122"/>
      <c r="S129" s="123"/>
    </row>
    <row r="130" spans="1:19">
      <c r="A130" s="276">
        <v>402</v>
      </c>
      <c r="B130" s="13" t="s">
        <v>499</v>
      </c>
      <c r="C130" s="277">
        <v>9358</v>
      </c>
      <c r="D130" s="278">
        <v>21.25</v>
      </c>
      <c r="E130" s="278">
        <f>Tasaus[[#This Row],[Tuloveroprosentti 2021]]-12.64</f>
        <v>8.61</v>
      </c>
      <c r="F130" s="14">
        <v>27610723.670000002</v>
      </c>
      <c r="G130" s="14">
        <f>Tasaus[[#This Row],[Kunnallisvero (maksuunpantu), €]]*100/Tasaus[[#This Row],[Tuloveroprosentti 2021]]</f>
        <v>129932817.27058823</v>
      </c>
      <c r="H130" s="279">
        <f>Tasaus[[#This Row],[Verotettava tulo (kunnallisvero), €]]*($E$11/100)</f>
        <v>9589041.9145694096</v>
      </c>
      <c r="I130" s="14">
        <v>2112632.2487506103</v>
      </c>
      <c r="J130" s="15">
        <v>1106711.0801500001</v>
      </c>
      <c r="K130" s="15">
        <f>SUM(Tasaus[[#This Row],[Laskennallinen kunnallisvero, €]:[Laskennallinen kiinteistövero, €]])</f>
        <v>12808385.243470021</v>
      </c>
      <c r="L130" s="15">
        <f>Tasaus[[#This Row],[Laskennallinen verotulo yhteensä, €]]/Tasaus[[#This Row],[Asukasluku 31.12.2020]]</f>
        <v>1368.7096862011135</v>
      </c>
      <c r="M130" s="37">
        <f>$L$11-Tasaus[[#This Row],[Laskennallinen verotulo yhteensä, €/asukas (=tasausraja)]]</f>
        <v>595.40031379888637</v>
      </c>
      <c r="N13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535.86028241899771</v>
      </c>
      <c r="O130" s="401">
        <f>Tasaus[[#This Row],[Tasaus,  €/asukas]]*Tasaus[[#This Row],[Asukasluku 31.12.2020]]</f>
        <v>5014580.5228769807</v>
      </c>
      <c r="Q130" s="121"/>
      <c r="R130" s="122"/>
      <c r="S130" s="123"/>
    </row>
    <row r="131" spans="1:19">
      <c r="A131" s="276">
        <v>403</v>
      </c>
      <c r="B131" s="13" t="s">
        <v>500</v>
      </c>
      <c r="C131" s="277">
        <v>2925</v>
      </c>
      <c r="D131" s="278">
        <v>22</v>
      </c>
      <c r="E131" s="278">
        <f>Tasaus[[#This Row],[Tuloveroprosentti 2021]]-12.64</f>
        <v>9.36</v>
      </c>
      <c r="F131" s="14">
        <v>8299381.79</v>
      </c>
      <c r="G131" s="14">
        <f>Tasaus[[#This Row],[Kunnallisvero (maksuunpantu), €]]*100/Tasaus[[#This Row],[Tuloveroprosentti 2021]]</f>
        <v>37724462.68181818</v>
      </c>
      <c r="H131" s="279">
        <f>Tasaus[[#This Row],[Verotettava tulo (kunnallisvero), €]]*($E$11/100)</f>
        <v>2784065.3459181814</v>
      </c>
      <c r="I131" s="14">
        <v>760631.26346969604</v>
      </c>
      <c r="J131" s="15">
        <v>503964.08730000001</v>
      </c>
      <c r="K131" s="15">
        <f>SUM(Tasaus[[#This Row],[Laskennallinen kunnallisvero, €]:[Laskennallinen kiinteistövero, €]])</f>
        <v>4048660.6966878772</v>
      </c>
      <c r="L131" s="15">
        <f>Tasaus[[#This Row],[Laskennallinen verotulo yhteensä, €]]/Tasaus[[#This Row],[Asukasluku 31.12.2020]]</f>
        <v>1384.1575031411546</v>
      </c>
      <c r="M131" s="37">
        <f>$L$11-Tasaus[[#This Row],[Laskennallinen verotulo yhteensä, €/asukas (=tasausraja)]]</f>
        <v>579.95249685884528</v>
      </c>
      <c r="N13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521.95724717296082</v>
      </c>
      <c r="O131" s="401">
        <f>Tasaus[[#This Row],[Tasaus,  €/asukas]]*Tasaus[[#This Row],[Asukasluku 31.12.2020]]</f>
        <v>1526724.9479809103</v>
      </c>
      <c r="Q131" s="121"/>
      <c r="R131" s="122"/>
      <c r="S131" s="123"/>
    </row>
    <row r="132" spans="1:19">
      <c r="A132" s="276">
        <v>405</v>
      </c>
      <c r="B132" s="13" t="s">
        <v>501</v>
      </c>
      <c r="C132" s="277">
        <v>72662</v>
      </c>
      <c r="D132" s="278">
        <v>21</v>
      </c>
      <c r="E132" s="278">
        <f>Tasaus[[#This Row],[Tuloveroprosentti 2021]]-12.64</f>
        <v>8.36</v>
      </c>
      <c r="F132" s="14">
        <v>265211001.46000001</v>
      </c>
      <c r="G132" s="14">
        <f>Tasaus[[#This Row],[Kunnallisvero (maksuunpantu), €]]*100/Tasaus[[#This Row],[Tuloveroprosentti 2021]]</f>
        <v>1262909530.7619047</v>
      </c>
      <c r="H132" s="279">
        <f>Tasaus[[#This Row],[Verotettava tulo (kunnallisvero), €]]*($E$11/100)</f>
        <v>93202723.370228559</v>
      </c>
      <c r="I132" s="14">
        <v>28229567.213877246</v>
      </c>
      <c r="J132" s="15">
        <v>11058229.641350001</v>
      </c>
      <c r="K132" s="15">
        <f>SUM(Tasaus[[#This Row],[Laskennallinen kunnallisvero, €]:[Laskennallinen kiinteistövero, €]])</f>
        <v>132490520.22545581</v>
      </c>
      <c r="L132" s="15">
        <f>Tasaus[[#This Row],[Laskennallinen verotulo yhteensä, €]]/Tasaus[[#This Row],[Asukasluku 31.12.2020]]</f>
        <v>1823.3811376710771</v>
      </c>
      <c r="M132" s="37">
        <f>$L$11-Tasaus[[#This Row],[Laskennallinen verotulo yhteensä, €/asukas (=tasausraja)]]</f>
        <v>140.72886232892279</v>
      </c>
      <c r="N13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126.65597609603051</v>
      </c>
      <c r="O132" s="401">
        <f>Tasaus[[#This Row],[Tasaus,  €/asukas]]*Tasaus[[#This Row],[Asukasluku 31.12.2020]]</f>
        <v>9203076.5350897685</v>
      </c>
      <c r="Q132" s="121"/>
      <c r="R132" s="122"/>
      <c r="S132" s="123"/>
    </row>
    <row r="133" spans="1:19">
      <c r="A133" s="276">
        <v>407</v>
      </c>
      <c r="B133" s="13" t="s">
        <v>502</v>
      </c>
      <c r="C133" s="277">
        <v>2621</v>
      </c>
      <c r="D133" s="278">
        <v>21.5</v>
      </c>
      <c r="E133" s="278">
        <f>Tasaus[[#This Row],[Tuloveroprosentti 2021]]-12.64</f>
        <v>8.86</v>
      </c>
      <c r="F133" s="14">
        <v>8133056.25</v>
      </c>
      <c r="G133" s="14">
        <f>Tasaus[[#This Row],[Kunnallisvero (maksuunpantu), €]]*100/Tasaus[[#This Row],[Tuloveroprosentti 2021]]</f>
        <v>37828168.604651161</v>
      </c>
      <c r="H133" s="279">
        <f>Tasaus[[#This Row],[Verotettava tulo (kunnallisvero), €]]*($E$11/100)</f>
        <v>2791718.8430232555</v>
      </c>
      <c r="I133" s="14">
        <v>697871.89763638761</v>
      </c>
      <c r="J133" s="15">
        <v>317142.94525000005</v>
      </c>
      <c r="K133" s="15">
        <f>SUM(Tasaus[[#This Row],[Laskennallinen kunnallisvero, €]:[Laskennallinen kiinteistövero, €]])</f>
        <v>3806733.6859096428</v>
      </c>
      <c r="L133" s="15">
        <f>Tasaus[[#This Row],[Laskennallinen verotulo yhteensä, €]]/Tasaus[[#This Row],[Asukasluku 31.12.2020]]</f>
        <v>1452.3974383478226</v>
      </c>
      <c r="M133" s="37">
        <f>$L$11-Tasaus[[#This Row],[Laskennallinen verotulo yhteensä, €/asukas (=tasausraja)]]</f>
        <v>511.71256165217733</v>
      </c>
      <c r="N13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460.54130548695963</v>
      </c>
      <c r="O133" s="401">
        <f>Tasaus[[#This Row],[Tasaus,  €/asukas]]*Tasaus[[#This Row],[Asukasluku 31.12.2020]]</f>
        <v>1207078.7616813211</v>
      </c>
      <c r="Q133" s="121"/>
      <c r="R133" s="122"/>
      <c r="S133" s="123"/>
    </row>
    <row r="134" spans="1:19">
      <c r="A134" s="276">
        <v>408</v>
      </c>
      <c r="B134" s="13" t="s">
        <v>503</v>
      </c>
      <c r="C134" s="277">
        <v>14221</v>
      </c>
      <c r="D134" s="278">
        <v>21.5</v>
      </c>
      <c r="E134" s="278">
        <f>Tasaus[[#This Row],[Tuloveroprosentti 2021]]-12.64</f>
        <v>8.86</v>
      </c>
      <c r="F134" s="14">
        <v>47546615.359999999</v>
      </c>
      <c r="G134" s="14">
        <f>Tasaus[[#This Row],[Kunnallisvero (maksuunpantu), €]]*100/Tasaus[[#This Row],[Tuloveroprosentti 2021]]</f>
        <v>221147048.18604651</v>
      </c>
      <c r="H134" s="279">
        <f>Tasaus[[#This Row],[Verotettava tulo (kunnallisvero), €]]*($E$11/100)</f>
        <v>16320652.15613023</v>
      </c>
      <c r="I134" s="14">
        <v>2719695.0380814271</v>
      </c>
      <c r="J134" s="15">
        <v>1591223.4610000001</v>
      </c>
      <c r="K134" s="15">
        <f>SUM(Tasaus[[#This Row],[Laskennallinen kunnallisvero, €]:[Laskennallinen kiinteistövero, €]])</f>
        <v>20631570.655211657</v>
      </c>
      <c r="L134" s="15">
        <f>Tasaus[[#This Row],[Laskennallinen verotulo yhteensä, €]]/Tasaus[[#This Row],[Asukasluku 31.12.2020]]</f>
        <v>1450.7819882716867</v>
      </c>
      <c r="M134" s="37">
        <f>$L$11-Tasaus[[#This Row],[Laskennallinen verotulo yhteensä, €/asukas (=tasausraja)]]</f>
        <v>513.32801172831319</v>
      </c>
      <c r="N13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461.99521055548189</v>
      </c>
      <c r="O134" s="401">
        <f>Tasaus[[#This Row],[Tasaus,  €/asukas]]*Tasaus[[#This Row],[Asukasluku 31.12.2020]]</f>
        <v>6570033.8893095078</v>
      </c>
      <c r="Q134" s="121"/>
      <c r="R134" s="122"/>
      <c r="S134" s="123"/>
    </row>
    <row r="135" spans="1:19">
      <c r="A135" s="276">
        <v>410</v>
      </c>
      <c r="B135" s="13" t="s">
        <v>504</v>
      </c>
      <c r="C135" s="277">
        <v>18823</v>
      </c>
      <c r="D135" s="278">
        <v>21.5</v>
      </c>
      <c r="E135" s="278">
        <f>Tasaus[[#This Row],[Tuloveroprosentti 2021]]-12.64</f>
        <v>8.86</v>
      </c>
      <c r="F135" s="14">
        <v>65842867.520000003</v>
      </c>
      <c r="G135" s="14">
        <f>Tasaus[[#This Row],[Kunnallisvero (maksuunpantu), €]]*100/Tasaus[[#This Row],[Tuloveroprosentti 2021]]</f>
        <v>306245895.44186044</v>
      </c>
      <c r="H135" s="279">
        <f>Tasaus[[#This Row],[Verotettava tulo (kunnallisvero), €]]*($E$11/100)</f>
        <v>22600947.083609298</v>
      </c>
      <c r="I135" s="14">
        <v>3103495.8913432006</v>
      </c>
      <c r="J135" s="15">
        <v>2276253.6875000005</v>
      </c>
      <c r="K135" s="15">
        <f>SUM(Tasaus[[#This Row],[Laskennallinen kunnallisvero, €]:[Laskennallinen kiinteistövero, €]])</f>
        <v>27980696.662452497</v>
      </c>
      <c r="L135" s="15">
        <f>Tasaus[[#This Row],[Laskennallinen verotulo yhteensä, €]]/Tasaus[[#This Row],[Asukasluku 31.12.2020]]</f>
        <v>1486.5163184642456</v>
      </c>
      <c r="M135" s="37">
        <f>$L$11-Tasaus[[#This Row],[Laskennallinen verotulo yhteensä, €/asukas (=tasausraja)]]</f>
        <v>477.59368153575429</v>
      </c>
      <c r="N13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429.83431338217889</v>
      </c>
      <c r="O135" s="401">
        <f>Tasaus[[#This Row],[Tasaus,  €/asukas]]*Tasaus[[#This Row],[Asukasluku 31.12.2020]]</f>
        <v>8090771.2807927532</v>
      </c>
      <c r="Q135" s="121"/>
      <c r="R135" s="122"/>
      <c r="S135" s="123"/>
    </row>
    <row r="136" spans="1:19">
      <c r="A136" s="276">
        <v>416</v>
      </c>
      <c r="B136" s="13" t="s">
        <v>505</v>
      </c>
      <c r="C136" s="277">
        <v>2964</v>
      </c>
      <c r="D136" s="278">
        <v>21.999999999999996</v>
      </c>
      <c r="E136" s="278">
        <f>Tasaus[[#This Row],[Tuloveroprosentti 2021]]-12.64</f>
        <v>9.3599999999999959</v>
      </c>
      <c r="F136" s="14">
        <v>10187324.300000001</v>
      </c>
      <c r="G136" s="14">
        <f>Tasaus[[#This Row],[Kunnallisvero (maksuunpantu), €]]*100/Tasaus[[#This Row],[Tuloveroprosentti 2021]]</f>
        <v>46306019.545454562</v>
      </c>
      <c r="H136" s="279">
        <f>Tasaus[[#This Row],[Verotettava tulo (kunnallisvero), €]]*($E$11/100)</f>
        <v>3417384.242454546</v>
      </c>
      <c r="I136" s="14">
        <v>520459.17449871008</v>
      </c>
      <c r="J136" s="15">
        <v>421499.53255000006</v>
      </c>
      <c r="K136" s="15">
        <f>SUM(Tasaus[[#This Row],[Laskennallinen kunnallisvero, €]:[Laskennallinen kiinteistövero, €]])</f>
        <v>4359342.949503256</v>
      </c>
      <c r="L136" s="15">
        <f>Tasaus[[#This Row],[Laskennallinen verotulo yhteensä, €]]/Tasaus[[#This Row],[Asukasluku 31.12.2020]]</f>
        <v>1470.763478239965</v>
      </c>
      <c r="M136" s="37">
        <f>$L$11-Tasaus[[#This Row],[Laskennallinen verotulo yhteensä, €/asukas (=tasausraja)]]</f>
        <v>493.34652176003488</v>
      </c>
      <c r="N13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444.01186958403139</v>
      </c>
      <c r="O136" s="401">
        <f>Tasaus[[#This Row],[Tasaus,  €/asukas]]*Tasaus[[#This Row],[Asukasluku 31.12.2020]]</f>
        <v>1316051.1814470689</v>
      </c>
      <c r="Q136" s="121"/>
      <c r="R136" s="122"/>
      <c r="S136" s="123"/>
    </row>
    <row r="137" spans="1:19">
      <c r="A137" s="276">
        <v>418</v>
      </c>
      <c r="B137" s="13" t="s">
        <v>506</v>
      </c>
      <c r="C137" s="277">
        <v>23828</v>
      </c>
      <c r="D137" s="278">
        <v>20.5</v>
      </c>
      <c r="E137" s="278">
        <f>Tasaus[[#This Row],[Tuloveroprosentti 2021]]-12.64</f>
        <v>7.8599999999999994</v>
      </c>
      <c r="F137" s="14">
        <v>97576254.849999994</v>
      </c>
      <c r="G137" s="14">
        <f>Tasaus[[#This Row],[Kunnallisvero (maksuunpantu), €]]*100/Tasaus[[#This Row],[Tuloveroprosentti 2021]]</f>
        <v>475981730.97560978</v>
      </c>
      <c r="H137" s="279">
        <f>Tasaus[[#This Row],[Verotettava tulo (kunnallisvero), €]]*($E$11/100)</f>
        <v>35127451.745999999</v>
      </c>
      <c r="I137" s="14">
        <v>5231790.2374252034</v>
      </c>
      <c r="J137" s="15">
        <v>3459474.8427500008</v>
      </c>
      <c r="K137" s="15">
        <f>SUM(Tasaus[[#This Row],[Laskennallinen kunnallisvero, €]:[Laskennallinen kiinteistövero, €]])</f>
        <v>43818716.826175198</v>
      </c>
      <c r="L137" s="15">
        <f>Tasaus[[#This Row],[Laskennallinen verotulo yhteensä, €]]/Tasaus[[#This Row],[Asukasluku 31.12.2020]]</f>
        <v>1838.9590744575792</v>
      </c>
      <c r="M137" s="37">
        <f>$L$11-Tasaus[[#This Row],[Laskennallinen verotulo yhteensä, €/asukas (=tasausraja)]]</f>
        <v>125.15092554242074</v>
      </c>
      <c r="N13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112.63583298817866</v>
      </c>
      <c r="O137" s="401">
        <f>Tasaus[[#This Row],[Tasaus,  €/asukas]]*Tasaus[[#This Row],[Asukasluku 31.12.2020]]</f>
        <v>2683886.628442321</v>
      </c>
      <c r="Q137" s="121"/>
      <c r="R137" s="122"/>
      <c r="S137" s="123"/>
    </row>
    <row r="138" spans="1:19">
      <c r="A138" s="276">
        <v>420</v>
      </c>
      <c r="B138" s="13" t="s">
        <v>507</v>
      </c>
      <c r="C138" s="277">
        <v>9402</v>
      </c>
      <c r="D138" s="278">
        <v>21</v>
      </c>
      <c r="E138" s="278">
        <f>Tasaus[[#This Row],[Tuloveroprosentti 2021]]-12.64</f>
        <v>8.36</v>
      </c>
      <c r="F138" s="14">
        <v>31669674.710000001</v>
      </c>
      <c r="G138" s="14">
        <f>Tasaus[[#This Row],[Kunnallisvero (maksuunpantu), €]]*100/Tasaus[[#This Row],[Tuloveroprosentti 2021]]</f>
        <v>150807974.80952382</v>
      </c>
      <c r="H138" s="279">
        <f>Tasaus[[#This Row],[Verotettava tulo (kunnallisvero), €]]*($E$11/100)</f>
        <v>11129628.540942857</v>
      </c>
      <c r="I138" s="14">
        <v>3290474.3162922338</v>
      </c>
      <c r="J138" s="15">
        <v>1483654.7604999999</v>
      </c>
      <c r="K138" s="15">
        <f>SUM(Tasaus[[#This Row],[Laskennallinen kunnallisvero, €]:[Laskennallinen kiinteistövero, €]])</f>
        <v>15903757.617735092</v>
      </c>
      <c r="L138" s="15">
        <f>Tasaus[[#This Row],[Laskennallinen verotulo yhteensä, €]]/Tasaus[[#This Row],[Asukasluku 31.12.2020]]</f>
        <v>1691.5292084381081</v>
      </c>
      <c r="M138" s="37">
        <f>$L$11-Tasaus[[#This Row],[Laskennallinen verotulo yhteensä, €/asukas (=tasausraja)]]</f>
        <v>272.58079156189183</v>
      </c>
      <c r="N13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245.32271240570265</v>
      </c>
      <c r="O138" s="401">
        <f>Tasaus[[#This Row],[Tasaus,  €/asukas]]*Tasaus[[#This Row],[Asukasluku 31.12.2020]]</f>
        <v>2306524.1420384161</v>
      </c>
      <c r="Q138" s="121"/>
      <c r="R138" s="122"/>
      <c r="S138" s="123"/>
    </row>
    <row r="139" spans="1:19">
      <c r="A139" s="276">
        <v>421</v>
      </c>
      <c r="B139" s="13" t="s">
        <v>508</v>
      </c>
      <c r="C139" s="277">
        <v>722</v>
      </c>
      <c r="D139" s="278">
        <v>21</v>
      </c>
      <c r="E139" s="278">
        <f>Tasaus[[#This Row],[Tuloveroprosentti 2021]]-12.64</f>
        <v>8.36</v>
      </c>
      <c r="F139" s="14">
        <v>1900665.3</v>
      </c>
      <c r="G139" s="14">
        <f>Tasaus[[#This Row],[Kunnallisvero (maksuunpantu), €]]*100/Tasaus[[#This Row],[Tuloveroprosentti 2021]]</f>
        <v>9050787.1428571437</v>
      </c>
      <c r="H139" s="279">
        <f>Tasaus[[#This Row],[Verotettava tulo (kunnallisvero), €]]*($E$11/100)</f>
        <v>667948.0911428571</v>
      </c>
      <c r="I139" s="14">
        <v>516605.53677458595</v>
      </c>
      <c r="J139" s="15">
        <v>136089.16774999999</v>
      </c>
      <c r="K139" s="15">
        <f>SUM(Tasaus[[#This Row],[Laskennallinen kunnallisvero, €]:[Laskennallinen kiinteistövero, €]])</f>
        <v>1320642.795667443</v>
      </c>
      <c r="L139" s="15">
        <f>Tasaus[[#This Row],[Laskennallinen verotulo yhteensä, €]]/Tasaus[[#This Row],[Asukasluku 31.12.2020]]</f>
        <v>1829.1451463537992</v>
      </c>
      <c r="M139" s="37">
        <f>$L$11-Tasaus[[#This Row],[Laskennallinen verotulo yhteensä, €/asukas (=tasausraja)]]</f>
        <v>134.96485364620071</v>
      </c>
      <c r="N13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121.46836828158064</v>
      </c>
      <c r="O139" s="401">
        <f>Tasaus[[#This Row],[Tasaus,  €/asukas]]*Tasaus[[#This Row],[Asukasluku 31.12.2020]]</f>
        <v>87700.161899301223</v>
      </c>
      <c r="Q139" s="121"/>
      <c r="R139" s="122"/>
      <c r="S139" s="123"/>
    </row>
    <row r="140" spans="1:19">
      <c r="A140" s="276">
        <v>422</v>
      </c>
      <c r="B140" s="13" t="s">
        <v>509</v>
      </c>
      <c r="C140" s="277">
        <v>10719</v>
      </c>
      <c r="D140" s="278">
        <v>21</v>
      </c>
      <c r="E140" s="278">
        <f>Tasaus[[#This Row],[Tuloveroprosentti 2021]]-12.64</f>
        <v>8.36</v>
      </c>
      <c r="F140" s="14">
        <v>32077185.100000001</v>
      </c>
      <c r="G140" s="14">
        <f>Tasaus[[#This Row],[Kunnallisvero (maksuunpantu), €]]*100/Tasaus[[#This Row],[Tuloveroprosentti 2021]]</f>
        <v>152748500.47619048</v>
      </c>
      <c r="H140" s="279">
        <f>Tasaus[[#This Row],[Verotettava tulo (kunnallisvero), €]]*($E$11/100)</f>
        <v>11272839.335142856</v>
      </c>
      <c r="I140" s="14">
        <v>5156249.862046659</v>
      </c>
      <c r="J140" s="15">
        <v>1665390.7977500001</v>
      </c>
      <c r="K140" s="15">
        <f>SUM(Tasaus[[#This Row],[Laskennallinen kunnallisvero, €]:[Laskennallinen kiinteistövero, €]])</f>
        <v>18094479.994939517</v>
      </c>
      <c r="L140" s="15">
        <f>Tasaus[[#This Row],[Laskennallinen verotulo yhteensä, €]]/Tasaus[[#This Row],[Asukasluku 31.12.2020]]</f>
        <v>1688.0753796939562</v>
      </c>
      <c r="M140" s="37">
        <f>$L$11-Tasaus[[#This Row],[Laskennallinen verotulo yhteensä, €/asukas (=tasausraja)]]</f>
        <v>276.03462030604373</v>
      </c>
      <c r="N14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248.43115827543937</v>
      </c>
      <c r="O140" s="401">
        <f>Tasaus[[#This Row],[Tasaus,  €/asukas]]*Tasaus[[#This Row],[Asukasluku 31.12.2020]]</f>
        <v>2662933.5855544345</v>
      </c>
      <c r="Q140" s="121"/>
      <c r="R140" s="122"/>
      <c r="S140" s="123"/>
    </row>
    <row r="141" spans="1:19">
      <c r="A141" s="276">
        <v>423</v>
      </c>
      <c r="B141" s="13" t="s">
        <v>510</v>
      </c>
      <c r="C141" s="277">
        <v>20146</v>
      </c>
      <c r="D141" s="278">
        <v>19.75</v>
      </c>
      <c r="E141" s="278">
        <f>Tasaus[[#This Row],[Tuloveroprosentti 2021]]-12.64</f>
        <v>7.1099999999999994</v>
      </c>
      <c r="F141" s="14">
        <v>79366634.709999993</v>
      </c>
      <c r="G141" s="14">
        <f>Tasaus[[#This Row],[Kunnallisvero (maksuunpantu), €]]*100/Tasaus[[#This Row],[Tuloveroprosentti 2021]]</f>
        <v>401856378.27848095</v>
      </c>
      <c r="H141" s="279">
        <f>Tasaus[[#This Row],[Verotettava tulo (kunnallisvero), €]]*($E$11/100)</f>
        <v>29657000.716951892</v>
      </c>
      <c r="I141" s="14">
        <v>4235829.4180237204</v>
      </c>
      <c r="J141" s="15">
        <v>2364052.2566</v>
      </c>
      <c r="K141" s="15">
        <f>SUM(Tasaus[[#This Row],[Laskennallinen kunnallisvero, €]:[Laskennallinen kiinteistövero, €]])</f>
        <v>36256882.391575612</v>
      </c>
      <c r="L141" s="15">
        <f>Tasaus[[#This Row],[Laskennallinen verotulo yhteensä, €]]/Tasaus[[#This Row],[Asukasluku 31.12.2020]]</f>
        <v>1799.7062638526563</v>
      </c>
      <c r="M141" s="37">
        <f>$L$11-Tasaus[[#This Row],[Laskennallinen verotulo yhteensä, €/asukas (=tasausraja)]]</f>
        <v>164.40373614734358</v>
      </c>
      <c r="N14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147.96336253260924</v>
      </c>
      <c r="O141" s="401">
        <f>Tasaus[[#This Row],[Tasaus,  €/asukas]]*Tasaus[[#This Row],[Asukasluku 31.12.2020]]</f>
        <v>2980869.9015819458</v>
      </c>
      <c r="Q141" s="121"/>
      <c r="R141" s="122"/>
      <c r="S141" s="123"/>
    </row>
    <row r="142" spans="1:19">
      <c r="A142" s="276">
        <v>425</v>
      </c>
      <c r="B142" s="13" t="s">
        <v>511</v>
      </c>
      <c r="C142" s="277">
        <v>10238</v>
      </c>
      <c r="D142" s="278">
        <v>21.5</v>
      </c>
      <c r="E142" s="278">
        <f>Tasaus[[#This Row],[Tuloveroprosentti 2021]]-12.64</f>
        <v>8.86</v>
      </c>
      <c r="F142" s="14">
        <v>34830468.810000002</v>
      </c>
      <c r="G142" s="14">
        <f>Tasaus[[#This Row],[Kunnallisvero (maksuunpantu), €]]*100/Tasaus[[#This Row],[Tuloveroprosentti 2021]]</f>
        <v>162002180.51162791</v>
      </c>
      <c r="H142" s="279">
        <f>Tasaus[[#This Row],[Verotettava tulo (kunnallisvero), €]]*($E$11/100)</f>
        <v>11955760.921758138</v>
      </c>
      <c r="I142" s="14">
        <v>1091469.2236258001</v>
      </c>
      <c r="J142" s="15">
        <v>798246.84940000006</v>
      </c>
      <c r="K142" s="15">
        <f>SUM(Tasaus[[#This Row],[Laskennallinen kunnallisvero, €]:[Laskennallinen kiinteistövero, €]])</f>
        <v>13845476.994783938</v>
      </c>
      <c r="L142" s="15">
        <f>Tasaus[[#This Row],[Laskennallinen verotulo yhteensä, €]]/Tasaus[[#This Row],[Asukasluku 31.12.2020]]</f>
        <v>1352.3614958765322</v>
      </c>
      <c r="M142" s="37">
        <f>$L$11-Tasaus[[#This Row],[Laskennallinen verotulo yhteensä, €/asukas (=tasausraja)]]</f>
        <v>611.74850412346768</v>
      </c>
      <c r="N14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550.57365371112098</v>
      </c>
      <c r="O142" s="401">
        <f>Tasaus[[#This Row],[Tasaus,  €/asukas]]*Tasaus[[#This Row],[Asukasluku 31.12.2020]]</f>
        <v>5636773.0666944571</v>
      </c>
      <c r="Q142" s="121"/>
      <c r="R142" s="122"/>
      <c r="S142" s="123"/>
    </row>
    <row r="143" spans="1:19">
      <c r="A143" s="276">
        <v>426</v>
      </c>
      <c r="B143" s="13" t="s">
        <v>512</v>
      </c>
      <c r="C143" s="277">
        <v>11994</v>
      </c>
      <c r="D143" s="278">
        <v>21.500000000000004</v>
      </c>
      <c r="E143" s="278">
        <f>Tasaus[[#This Row],[Tuloveroprosentti 2021]]-12.64</f>
        <v>8.860000000000003</v>
      </c>
      <c r="F143" s="14">
        <v>39324813.079999998</v>
      </c>
      <c r="G143" s="14">
        <f>Tasaus[[#This Row],[Kunnallisvero (maksuunpantu), €]]*100/Tasaus[[#This Row],[Tuloveroprosentti 2021]]</f>
        <v>182906107.34883717</v>
      </c>
      <c r="H143" s="279">
        <f>Tasaus[[#This Row],[Verotettava tulo (kunnallisvero), €]]*($E$11/100)</f>
        <v>13498470.722344181</v>
      </c>
      <c r="I143" s="14">
        <v>1536959.6808032678</v>
      </c>
      <c r="J143" s="15">
        <v>1405986.3441500003</v>
      </c>
      <c r="K143" s="15">
        <f>SUM(Tasaus[[#This Row],[Laskennallinen kunnallisvero, €]:[Laskennallinen kiinteistövero, €]])</f>
        <v>16441416.747297447</v>
      </c>
      <c r="L143" s="15">
        <f>Tasaus[[#This Row],[Laskennallinen verotulo yhteensä, €]]/Tasaus[[#This Row],[Asukasluku 31.12.2020]]</f>
        <v>1370.8034640067906</v>
      </c>
      <c r="M143" s="37">
        <f>$L$11-Tasaus[[#This Row],[Laskennallinen verotulo yhteensä, €/asukas (=tasausraja)]]</f>
        <v>593.30653599320931</v>
      </c>
      <c r="N14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533.97588239388836</v>
      </c>
      <c r="O143" s="401">
        <f>Tasaus[[#This Row],[Tasaus,  €/asukas]]*Tasaus[[#This Row],[Asukasluku 31.12.2020]]</f>
        <v>6404506.7334322967</v>
      </c>
      <c r="Q143" s="121"/>
      <c r="R143" s="122"/>
      <c r="S143" s="123"/>
    </row>
    <row r="144" spans="1:19">
      <c r="A144" s="276">
        <v>430</v>
      </c>
      <c r="B144" s="13" t="s">
        <v>513</v>
      </c>
      <c r="C144" s="277">
        <v>15770</v>
      </c>
      <c r="D144" s="278">
        <v>21</v>
      </c>
      <c r="E144" s="278">
        <f>Tasaus[[#This Row],[Tuloveroprosentti 2021]]-12.64</f>
        <v>8.36</v>
      </c>
      <c r="F144" s="14">
        <v>49697486.960000001</v>
      </c>
      <c r="G144" s="14">
        <f>Tasaus[[#This Row],[Kunnallisvero (maksuunpantu), €]]*100/Tasaus[[#This Row],[Tuloveroprosentti 2021]]</f>
        <v>236654699.80952382</v>
      </c>
      <c r="H144" s="279">
        <f>Tasaus[[#This Row],[Verotettava tulo (kunnallisvero), €]]*($E$11/100)</f>
        <v>17465116.845942855</v>
      </c>
      <c r="I144" s="14">
        <v>4278316.6449687332</v>
      </c>
      <c r="J144" s="15">
        <v>2244959.9329499998</v>
      </c>
      <c r="K144" s="15">
        <f>SUM(Tasaus[[#This Row],[Laskennallinen kunnallisvero, €]:[Laskennallinen kiinteistövero, €]])</f>
        <v>23988393.423861589</v>
      </c>
      <c r="L144" s="15">
        <f>Tasaus[[#This Row],[Laskennallinen verotulo yhteensä, €]]/Tasaus[[#This Row],[Asukasluku 31.12.2020]]</f>
        <v>1521.1409907331381</v>
      </c>
      <c r="M144" s="37">
        <f>$L$11-Tasaus[[#This Row],[Laskennallinen verotulo yhteensä, €/asukas (=tasausraja)]]</f>
        <v>442.9690092668618</v>
      </c>
      <c r="N14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398.67210834017561</v>
      </c>
      <c r="O144" s="401">
        <f>Tasaus[[#This Row],[Tasaus,  €/asukas]]*Tasaus[[#This Row],[Asukasluku 31.12.2020]]</f>
        <v>6287059.1485245693</v>
      </c>
      <c r="Q144" s="121"/>
      <c r="R144" s="122"/>
      <c r="S144" s="123"/>
    </row>
    <row r="145" spans="1:19">
      <c r="A145" s="276">
        <v>433</v>
      </c>
      <c r="B145" s="13" t="s">
        <v>514</v>
      </c>
      <c r="C145" s="277">
        <v>7853</v>
      </c>
      <c r="D145" s="278">
        <v>21.5</v>
      </c>
      <c r="E145" s="278">
        <f>Tasaus[[#This Row],[Tuloveroprosentti 2021]]-12.64</f>
        <v>8.86</v>
      </c>
      <c r="F145" s="14">
        <v>27873761.550000001</v>
      </c>
      <c r="G145" s="14">
        <f>Tasaus[[#This Row],[Kunnallisvero (maksuunpantu), €]]*100/Tasaus[[#This Row],[Tuloveroprosentti 2021]]</f>
        <v>129645402.55813953</v>
      </c>
      <c r="H145" s="279">
        <f>Tasaus[[#This Row],[Verotettava tulo (kunnallisvero), €]]*($E$11/100)</f>
        <v>9567830.7087906972</v>
      </c>
      <c r="I145" s="14">
        <v>2032438.172452623</v>
      </c>
      <c r="J145" s="15">
        <v>1230042.7571</v>
      </c>
      <c r="K145" s="15">
        <f>SUM(Tasaus[[#This Row],[Laskennallinen kunnallisvero, €]:[Laskennallinen kiinteistövero, €]])</f>
        <v>12830311.638343319</v>
      </c>
      <c r="L145" s="15">
        <f>Tasaus[[#This Row],[Laskennallinen verotulo yhteensä, €]]/Tasaus[[#This Row],[Asukasluku 31.12.2020]]</f>
        <v>1633.8102175402164</v>
      </c>
      <c r="M145" s="37">
        <f>$L$11-Tasaus[[#This Row],[Laskennallinen verotulo yhteensä, €/asukas (=tasausraja)]]</f>
        <v>330.2997824597835</v>
      </c>
      <c r="N14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297.26980421380517</v>
      </c>
      <c r="O145" s="401">
        <f>Tasaus[[#This Row],[Tasaus,  €/asukas]]*Tasaus[[#This Row],[Asukasluku 31.12.2020]]</f>
        <v>2334459.7724910122</v>
      </c>
      <c r="Q145" s="121"/>
      <c r="R145" s="122"/>
      <c r="S145" s="123"/>
    </row>
    <row r="146" spans="1:19">
      <c r="A146" s="276">
        <v>434</v>
      </c>
      <c r="B146" s="13" t="s">
        <v>515</v>
      </c>
      <c r="C146" s="277">
        <v>14745</v>
      </c>
      <c r="D146" s="278">
        <v>20.25</v>
      </c>
      <c r="E146" s="278">
        <f>Tasaus[[#This Row],[Tuloveroprosentti 2021]]-12.64</f>
        <v>7.6099999999999994</v>
      </c>
      <c r="F146" s="14">
        <v>51466601.729999997</v>
      </c>
      <c r="G146" s="14">
        <f>Tasaus[[#This Row],[Kunnallisvero (maksuunpantu), €]]*100/Tasaus[[#This Row],[Tuloveroprosentti 2021]]</f>
        <v>254156057.92592594</v>
      </c>
      <c r="H146" s="279">
        <f>Tasaus[[#This Row],[Verotettava tulo (kunnallisvero), €]]*($E$11/100)</f>
        <v>18756717.074933331</v>
      </c>
      <c r="I146" s="14">
        <v>4973949.871153485</v>
      </c>
      <c r="J146" s="15">
        <v>3115969.1528500002</v>
      </c>
      <c r="K146" s="15">
        <f>SUM(Tasaus[[#This Row],[Laskennallinen kunnallisvero, €]:[Laskennallinen kiinteistövero, €]])</f>
        <v>26846636.098936819</v>
      </c>
      <c r="L146" s="15">
        <f>Tasaus[[#This Row],[Laskennallinen verotulo yhteensä, €]]/Tasaus[[#This Row],[Asukasluku 31.12.2020]]</f>
        <v>1820.7281179339993</v>
      </c>
      <c r="M146" s="37">
        <f>$L$11-Tasaus[[#This Row],[Laskennallinen verotulo yhteensä, €/asukas (=tasausraja)]]</f>
        <v>143.38188206600057</v>
      </c>
      <c r="N14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129.04369385940052</v>
      </c>
      <c r="O146" s="401">
        <f>Tasaus[[#This Row],[Tasaus,  €/asukas]]*Tasaus[[#This Row],[Asukasluku 31.12.2020]]</f>
        <v>1902749.2659568607</v>
      </c>
      <c r="Q146" s="121"/>
      <c r="R146" s="122"/>
      <c r="S146" s="123"/>
    </row>
    <row r="147" spans="1:19">
      <c r="A147" s="276">
        <v>435</v>
      </c>
      <c r="B147" s="13" t="s">
        <v>516</v>
      </c>
      <c r="C147" s="277">
        <v>699</v>
      </c>
      <c r="D147" s="278">
        <v>18.5</v>
      </c>
      <c r="E147" s="278">
        <f>Tasaus[[#This Row],[Tuloveroprosentti 2021]]-12.64</f>
        <v>5.8599999999999994</v>
      </c>
      <c r="F147" s="14">
        <v>1949523.86</v>
      </c>
      <c r="G147" s="14">
        <f>Tasaus[[#This Row],[Kunnallisvero (maksuunpantu), €]]*100/Tasaus[[#This Row],[Tuloveroprosentti 2021]]</f>
        <v>10537966.81081081</v>
      </c>
      <c r="H147" s="279">
        <f>Tasaus[[#This Row],[Verotettava tulo (kunnallisvero), €]]*($E$11/100)</f>
        <v>777701.95063783764</v>
      </c>
      <c r="I147" s="14">
        <v>372026.58990398131</v>
      </c>
      <c r="J147" s="15">
        <v>220887.57595000003</v>
      </c>
      <c r="K147" s="15">
        <f>SUM(Tasaus[[#This Row],[Laskennallinen kunnallisvero, €]:[Laskennallinen kiinteistövero, €]])</f>
        <v>1370616.1164918188</v>
      </c>
      <c r="L147" s="15">
        <f>Tasaus[[#This Row],[Laskennallinen verotulo yhteensä, €]]/Tasaus[[#This Row],[Asukasluku 31.12.2020]]</f>
        <v>1960.8242009897265</v>
      </c>
      <c r="M147" s="37">
        <f>$L$11-Tasaus[[#This Row],[Laskennallinen verotulo yhteensä, €/asukas (=tasausraja)]]</f>
        <v>3.285799010273422</v>
      </c>
      <c r="N14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2.95721910924608</v>
      </c>
      <c r="O147" s="401">
        <f>Tasaus[[#This Row],[Tasaus,  €/asukas]]*Tasaus[[#This Row],[Asukasluku 31.12.2020]]</f>
        <v>2067.0961573630098</v>
      </c>
      <c r="Q147" s="121"/>
      <c r="R147" s="122"/>
      <c r="S147" s="123"/>
    </row>
    <row r="148" spans="1:19">
      <c r="A148" s="276">
        <v>436</v>
      </c>
      <c r="B148" s="13" t="s">
        <v>517</v>
      </c>
      <c r="C148" s="277">
        <v>2036</v>
      </c>
      <c r="D148" s="278">
        <v>21</v>
      </c>
      <c r="E148" s="278">
        <f>Tasaus[[#This Row],[Tuloveroprosentti 2021]]-12.64</f>
        <v>8.36</v>
      </c>
      <c r="F148" s="14">
        <v>5651347.0700000003</v>
      </c>
      <c r="G148" s="14">
        <f>Tasaus[[#This Row],[Kunnallisvero (maksuunpantu), €]]*100/Tasaus[[#This Row],[Tuloveroprosentti 2021]]</f>
        <v>26911176.523809522</v>
      </c>
      <c r="H148" s="279">
        <f>Tasaus[[#This Row],[Verotettava tulo (kunnallisvero), €]]*($E$11/100)</f>
        <v>1986044.8274571425</v>
      </c>
      <c r="I148" s="14">
        <v>196788.23206326191</v>
      </c>
      <c r="J148" s="15">
        <v>158709.9235</v>
      </c>
      <c r="K148" s="15">
        <f>SUM(Tasaus[[#This Row],[Laskennallinen kunnallisvero, €]:[Laskennallinen kiinteistövero, €]])</f>
        <v>2341542.9830204044</v>
      </c>
      <c r="L148" s="15">
        <f>Tasaus[[#This Row],[Laskennallinen verotulo yhteensä, €]]/Tasaus[[#This Row],[Asukasluku 31.12.2020]]</f>
        <v>1150.0702274167015</v>
      </c>
      <c r="M148" s="37">
        <f>$L$11-Tasaus[[#This Row],[Laskennallinen verotulo yhteensä, €/asukas (=tasausraja)]]</f>
        <v>814.03977258329837</v>
      </c>
      <c r="N14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732.63579532496851</v>
      </c>
      <c r="O148" s="401">
        <f>Tasaus[[#This Row],[Tasaus,  €/asukas]]*Tasaus[[#This Row],[Asukasluku 31.12.2020]]</f>
        <v>1491646.479281636</v>
      </c>
      <c r="Q148" s="121"/>
      <c r="R148" s="122"/>
      <c r="S148" s="123"/>
    </row>
    <row r="149" spans="1:19">
      <c r="A149" s="276">
        <v>440</v>
      </c>
      <c r="B149" s="13" t="s">
        <v>518</v>
      </c>
      <c r="C149" s="277">
        <v>5534</v>
      </c>
      <c r="D149" s="278">
        <v>20</v>
      </c>
      <c r="E149" s="278">
        <f>Tasaus[[#This Row],[Tuloveroprosentti 2021]]-12.64</f>
        <v>7.3599999999999994</v>
      </c>
      <c r="F149" s="14">
        <v>16720810.619999999</v>
      </c>
      <c r="G149" s="14">
        <f>Tasaus[[#This Row],[Kunnallisvero (maksuunpantu), €]]*100/Tasaus[[#This Row],[Tuloveroprosentti 2021]]</f>
        <v>83604053.099999994</v>
      </c>
      <c r="H149" s="279">
        <f>Tasaus[[#This Row],[Verotettava tulo (kunnallisvero), €]]*($E$11/100)</f>
        <v>6169979.1187799992</v>
      </c>
      <c r="I149" s="14">
        <v>477343.08067651658</v>
      </c>
      <c r="J149" s="15">
        <v>635548.09395000001</v>
      </c>
      <c r="K149" s="15">
        <f>SUM(Tasaus[[#This Row],[Laskennallinen kunnallisvero, €]:[Laskennallinen kiinteistövero, €]])</f>
        <v>7282870.2934065154</v>
      </c>
      <c r="L149" s="15">
        <f>Tasaus[[#This Row],[Laskennallinen verotulo yhteensä, €]]/Tasaus[[#This Row],[Asukasluku 31.12.2020]]</f>
        <v>1316.0228213600499</v>
      </c>
      <c r="M149" s="37">
        <f>$L$11-Tasaus[[#This Row],[Laskennallinen verotulo yhteensä, €/asukas (=tasausraja)]]</f>
        <v>648.08717863995003</v>
      </c>
      <c r="N14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583.27846077595507</v>
      </c>
      <c r="O149" s="401">
        <f>Tasaus[[#This Row],[Tasaus,  €/asukas]]*Tasaus[[#This Row],[Asukasluku 31.12.2020]]</f>
        <v>3227863.0019341353</v>
      </c>
      <c r="Q149" s="121"/>
      <c r="R149" s="122"/>
      <c r="S149" s="123"/>
    </row>
    <row r="150" spans="1:19">
      <c r="A150" s="276">
        <v>441</v>
      </c>
      <c r="B150" s="13" t="s">
        <v>519</v>
      </c>
      <c r="C150" s="277">
        <v>4543</v>
      </c>
      <c r="D150" s="278">
        <v>20.5</v>
      </c>
      <c r="E150" s="278">
        <f>Tasaus[[#This Row],[Tuloveroprosentti 2021]]-12.64</f>
        <v>7.8599999999999994</v>
      </c>
      <c r="F150" s="14">
        <v>14036384.130000001</v>
      </c>
      <c r="G150" s="14">
        <f>Tasaus[[#This Row],[Kunnallisvero (maksuunpantu), €]]*100/Tasaus[[#This Row],[Tuloveroprosentti 2021]]</f>
        <v>68470166.487804875</v>
      </c>
      <c r="H150" s="279">
        <f>Tasaus[[#This Row],[Verotettava tulo (kunnallisvero), €]]*($E$11/100)</f>
        <v>5053098.286799999</v>
      </c>
      <c r="I150" s="14">
        <v>2069143.2222454373</v>
      </c>
      <c r="J150" s="15">
        <v>885870.39994999999</v>
      </c>
      <c r="K150" s="15">
        <f>SUM(Tasaus[[#This Row],[Laskennallinen kunnallisvero, €]:[Laskennallinen kiinteistövero, €]])</f>
        <v>8008111.9089954365</v>
      </c>
      <c r="L150" s="15">
        <f>Tasaus[[#This Row],[Laskennallinen verotulo yhteensä, €]]/Tasaus[[#This Row],[Asukasluku 31.12.2020]]</f>
        <v>1762.7364976877475</v>
      </c>
      <c r="M150" s="37">
        <f>$L$11-Tasaus[[#This Row],[Laskennallinen verotulo yhteensä, €/asukas (=tasausraja)]]</f>
        <v>201.37350231225241</v>
      </c>
      <c r="N15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181.23615208102717</v>
      </c>
      <c r="O150" s="401">
        <f>Tasaus[[#This Row],[Tasaus,  €/asukas]]*Tasaus[[#This Row],[Asukasluku 31.12.2020]]</f>
        <v>823355.83890410641</v>
      </c>
      <c r="Q150" s="121"/>
      <c r="R150" s="122"/>
      <c r="S150" s="123"/>
    </row>
    <row r="151" spans="1:19">
      <c r="A151" s="276">
        <v>444</v>
      </c>
      <c r="B151" s="13" t="s">
        <v>520</v>
      </c>
      <c r="C151" s="277">
        <v>45886</v>
      </c>
      <c r="D151" s="278">
        <v>20.5</v>
      </c>
      <c r="E151" s="278">
        <f>Tasaus[[#This Row],[Tuloveroprosentti 2021]]-12.64</f>
        <v>7.8599999999999994</v>
      </c>
      <c r="F151" s="14">
        <v>180766334.66</v>
      </c>
      <c r="G151" s="14">
        <f>Tasaus[[#This Row],[Kunnallisvero (maksuunpantu), €]]*100/Tasaus[[#This Row],[Tuloveroprosentti 2021]]</f>
        <v>881786998.34146345</v>
      </c>
      <c r="H151" s="279">
        <f>Tasaus[[#This Row],[Verotettava tulo (kunnallisvero), €]]*($E$11/100)</f>
        <v>65075880.477599993</v>
      </c>
      <c r="I151" s="14">
        <v>9829083.2604671679</v>
      </c>
      <c r="J151" s="15">
        <v>7615111.2584500015</v>
      </c>
      <c r="K151" s="15">
        <f>SUM(Tasaus[[#This Row],[Laskennallinen kunnallisvero, €]:[Laskennallinen kiinteistövero, €]])</f>
        <v>82520074.996517166</v>
      </c>
      <c r="L151" s="15">
        <f>Tasaus[[#This Row],[Laskennallinen verotulo yhteensä, €]]/Tasaus[[#This Row],[Asukasluku 31.12.2020]]</f>
        <v>1798.3715075734901</v>
      </c>
      <c r="M151" s="37">
        <f>$L$11-Tasaus[[#This Row],[Laskennallinen verotulo yhteensä, €/asukas (=tasausraja)]]</f>
        <v>165.73849242650977</v>
      </c>
      <c r="N15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149.1646431838588</v>
      </c>
      <c r="O151" s="401">
        <f>Tasaus[[#This Row],[Tasaus,  €/asukas]]*Tasaus[[#This Row],[Asukasluku 31.12.2020]]</f>
        <v>6844568.8171345452</v>
      </c>
      <c r="Q151" s="121"/>
      <c r="R151" s="122"/>
      <c r="S151" s="123"/>
    </row>
    <row r="152" spans="1:19">
      <c r="A152" s="276">
        <v>445</v>
      </c>
      <c r="B152" s="13" t="s">
        <v>154</v>
      </c>
      <c r="C152" s="277">
        <v>15105</v>
      </c>
      <c r="D152" s="278">
        <v>20.5</v>
      </c>
      <c r="E152" s="278">
        <f>Tasaus[[#This Row],[Tuloveroprosentti 2021]]-12.64</f>
        <v>7.8599999999999994</v>
      </c>
      <c r="F152" s="14">
        <v>61102454.329999998</v>
      </c>
      <c r="G152" s="14">
        <f>Tasaus[[#This Row],[Kunnallisvero (maksuunpantu), €]]*100/Tasaus[[#This Row],[Tuloveroprosentti 2021]]</f>
        <v>298060752.82926828</v>
      </c>
      <c r="H152" s="279">
        <f>Tasaus[[#This Row],[Verotettava tulo (kunnallisvero), €]]*($E$11/100)</f>
        <v>21996883.558799997</v>
      </c>
      <c r="I152" s="14">
        <v>2816119.8587775892</v>
      </c>
      <c r="J152" s="15">
        <v>3886927.9200000004</v>
      </c>
      <c r="K152" s="15">
        <f>SUM(Tasaus[[#This Row],[Laskennallinen kunnallisvero, €]:[Laskennallinen kiinteistövero, €]])</f>
        <v>28699931.337577589</v>
      </c>
      <c r="L152" s="15">
        <f>Tasaus[[#This Row],[Laskennallinen verotulo yhteensä, €]]/Tasaus[[#This Row],[Asukasluku 31.12.2020]]</f>
        <v>1900.0285559468778</v>
      </c>
      <c r="M152" s="37">
        <f>$L$11-Tasaus[[#This Row],[Laskennallinen verotulo yhteensä, €/asukas (=tasausraja)]]</f>
        <v>64.081444053122141</v>
      </c>
      <c r="N15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57.673299647809927</v>
      </c>
      <c r="O152" s="401">
        <f>Tasaus[[#This Row],[Tasaus,  €/asukas]]*Tasaus[[#This Row],[Asukasluku 31.12.2020]]</f>
        <v>871155.191180169</v>
      </c>
      <c r="Q152" s="121"/>
      <c r="R152" s="122"/>
      <c r="S152" s="123"/>
    </row>
    <row r="153" spans="1:19">
      <c r="A153" s="276">
        <v>475</v>
      </c>
      <c r="B153" s="13" t="s">
        <v>521</v>
      </c>
      <c r="C153" s="277">
        <v>5451</v>
      </c>
      <c r="D153" s="278">
        <v>21.499999999999996</v>
      </c>
      <c r="E153" s="278">
        <f>Tasaus[[#This Row],[Tuloveroprosentti 2021]]-12.64</f>
        <v>8.8599999999999959</v>
      </c>
      <c r="F153" s="14">
        <v>18858917.940000001</v>
      </c>
      <c r="G153" s="14">
        <f>Tasaus[[#This Row],[Kunnallisvero (maksuunpantu), €]]*100/Tasaus[[#This Row],[Tuloveroprosentti 2021]]</f>
        <v>87715897.395348862</v>
      </c>
      <c r="H153" s="279">
        <f>Tasaus[[#This Row],[Verotettava tulo (kunnallisvero), €]]*($E$11/100)</f>
        <v>6473433.2277767453</v>
      </c>
      <c r="I153" s="14">
        <v>1353601.9719545599</v>
      </c>
      <c r="J153" s="15">
        <v>806537.16255000024</v>
      </c>
      <c r="K153" s="15">
        <f>SUM(Tasaus[[#This Row],[Laskennallinen kunnallisvero, €]:[Laskennallinen kiinteistövero, €]])</f>
        <v>8633572.3622813057</v>
      </c>
      <c r="L153" s="15">
        <f>Tasaus[[#This Row],[Laskennallinen verotulo yhteensä, €]]/Tasaus[[#This Row],[Asukasluku 31.12.2020]]</f>
        <v>1583.8511029685023</v>
      </c>
      <c r="M153" s="37">
        <f>$L$11-Tasaus[[#This Row],[Laskennallinen verotulo yhteensä, €/asukas (=tasausraja)]]</f>
        <v>380.25889703149755</v>
      </c>
      <c r="N15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342.23300732834781</v>
      </c>
      <c r="O153" s="401">
        <f>Tasaus[[#This Row],[Tasaus,  €/asukas]]*Tasaus[[#This Row],[Asukasluku 31.12.2020]]</f>
        <v>1865512.1229468239</v>
      </c>
      <c r="Q153" s="121"/>
      <c r="R153" s="122"/>
      <c r="S153" s="123"/>
    </row>
    <row r="154" spans="1:19">
      <c r="A154" s="276">
        <v>480</v>
      </c>
      <c r="B154" s="13" t="s">
        <v>522</v>
      </c>
      <c r="C154" s="277">
        <v>1999</v>
      </c>
      <c r="D154" s="278">
        <v>20.75</v>
      </c>
      <c r="E154" s="278">
        <f>Tasaus[[#This Row],[Tuloveroprosentti 2021]]-12.64</f>
        <v>8.11</v>
      </c>
      <c r="F154" s="14">
        <v>6385132.7400000002</v>
      </c>
      <c r="G154" s="14">
        <f>Tasaus[[#This Row],[Kunnallisvero (maksuunpantu), €]]*100/Tasaus[[#This Row],[Tuloveroprosentti 2021]]</f>
        <v>30771724.048192769</v>
      </c>
      <c r="H154" s="279">
        <f>Tasaus[[#This Row],[Verotettava tulo (kunnallisvero), €]]*($E$11/100)</f>
        <v>2270953.2347566262</v>
      </c>
      <c r="I154" s="14">
        <v>362436.58509771415</v>
      </c>
      <c r="J154" s="15">
        <v>219166.67280000003</v>
      </c>
      <c r="K154" s="15">
        <f>SUM(Tasaus[[#This Row],[Laskennallinen kunnallisvero, €]:[Laskennallinen kiinteistövero, €]])</f>
        <v>2852556.4926543403</v>
      </c>
      <c r="L154" s="15">
        <f>Tasaus[[#This Row],[Laskennallinen verotulo yhteensä, €]]/Tasaus[[#This Row],[Asukasluku 31.12.2020]]</f>
        <v>1426.9917421982693</v>
      </c>
      <c r="M154" s="37">
        <f>$L$11-Tasaus[[#This Row],[Laskennallinen verotulo yhteensä, €/asukas (=tasausraja)]]</f>
        <v>537.11825780173058</v>
      </c>
      <c r="N15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483.40643202155752</v>
      </c>
      <c r="O154" s="401">
        <f>Tasaus[[#This Row],[Tasaus,  €/asukas]]*Tasaus[[#This Row],[Asukasluku 31.12.2020]]</f>
        <v>966329.45761109353</v>
      </c>
      <c r="Q154" s="121"/>
      <c r="R154" s="122"/>
      <c r="S154" s="123"/>
    </row>
    <row r="155" spans="1:19">
      <c r="A155" s="276">
        <v>481</v>
      </c>
      <c r="B155" s="13" t="s">
        <v>523</v>
      </c>
      <c r="C155" s="277">
        <v>9543</v>
      </c>
      <c r="D155" s="278">
        <v>20.75</v>
      </c>
      <c r="E155" s="278">
        <f>Tasaus[[#This Row],[Tuloveroprosentti 2021]]-12.64</f>
        <v>8.11</v>
      </c>
      <c r="F155" s="14">
        <v>40172712.530000001</v>
      </c>
      <c r="G155" s="14">
        <f>Tasaus[[#This Row],[Kunnallisvero (maksuunpantu), €]]*100/Tasaus[[#This Row],[Tuloveroprosentti 2021]]</f>
        <v>193603433.87951806</v>
      </c>
      <c r="H155" s="279">
        <f>Tasaus[[#This Row],[Verotettava tulo (kunnallisvero), €]]*($E$11/100)</f>
        <v>14287933.420308432</v>
      </c>
      <c r="I155" s="14">
        <v>1975767.4595923</v>
      </c>
      <c r="J155" s="15">
        <v>1209900.7953999999</v>
      </c>
      <c r="K155" s="15">
        <f>SUM(Tasaus[[#This Row],[Laskennallinen kunnallisvero, €]:[Laskennallinen kiinteistövero, €]])</f>
        <v>17473601.675300732</v>
      </c>
      <c r="L155" s="15">
        <f>Tasaus[[#This Row],[Laskennallinen verotulo yhteensä, €]]/Tasaus[[#This Row],[Asukasluku 31.12.2020]]</f>
        <v>1831.038633060959</v>
      </c>
      <c r="M155" s="37">
        <f>$L$11-Tasaus[[#This Row],[Laskennallinen verotulo yhteensä, €/asukas (=tasausraja)]]</f>
        <v>133.0713669390409</v>
      </c>
      <c r="N15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119.76423024513682</v>
      </c>
      <c r="O155" s="401">
        <f>Tasaus[[#This Row],[Tasaus,  €/asukas]]*Tasaus[[#This Row],[Asukasluku 31.12.2020]]</f>
        <v>1142910.0492293406</v>
      </c>
      <c r="Q155" s="121"/>
      <c r="R155" s="122"/>
      <c r="S155" s="123"/>
    </row>
    <row r="156" spans="1:19">
      <c r="A156" s="276">
        <v>483</v>
      </c>
      <c r="B156" s="13" t="s">
        <v>524</v>
      </c>
      <c r="C156" s="277">
        <v>1078</v>
      </c>
      <c r="D156" s="278">
        <v>22.5</v>
      </c>
      <c r="E156" s="278">
        <f>Tasaus[[#This Row],[Tuloveroprosentti 2021]]-12.64</f>
        <v>9.86</v>
      </c>
      <c r="F156" s="14">
        <v>2416076.92</v>
      </c>
      <c r="G156" s="14">
        <f>Tasaus[[#This Row],[Kunnallisvero (maksuunpantu), €]]*100/Tasaus[[#This Row],[Tuloveroprosentti 2021]]</f>
        <v>10738119.644444445</v>
      </c>
      <c r="H156" s="279">
        <f>Tasaus[[#This Row],[Verotettava tulo (kunnallisvero), €]]*($E$11/100)</f>
        <v>792473.2297599999</v>
      </c>
      <c r="I156" s="14">
        <v>170560.99913861812</v>
      </c>
      <c r="J156" s="15">
        <v>91116.018749999988</v>
      </c>
      <c r="K156" s="15">
        <f>SUM(Tasaus[[#This Row],[Laskennallinen kunnallisvero, €]:[Laskennallinen kiinteistövero, €]])</f>
        <v>1054150.247648618</v>
      </c>
      <c r="L156" s="15">
        <f>Tasaus[[#This Row],[Laskennallinen verotulo yhteensä, €]]/Tasaus[[#This Row],[Asukasluku 31.12.2020]]</f>
        <v>977.87592546253984</v>
      </c>
      <c r="M156" s="37">
        <f>$L$11-Tasaus[[#This Row],[Laskennallinen verotulo yhteensä, €/asukas (=tasausraja)]]</f>
        <v>986.23407453746006</v>
      </c>
      <c r="N15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887.61066708371402</v>
      </c>
      <c r="O156" s="401">
        <f>Tasaus[[#This Row],[Tasaus,  €/asukas]]*Tasaus[[#This Row],[Asukasluku 31.12.2020]]</f>
        <v>956844.29911624372</v>
      </c>
      <c r="Q156" s="121"/>
      <c r="R156" s="122"/>
      <c r="S156" s="123"/>
    </row>
    <row r="157" spans="1:19">
      <c r="A157" s="276">
        <v>484</v>
      </c>
      <c r="B157" s="13" t="s">
        <v>525</v>
      </c>
      <c r="C157" s="277">
        <v>3066</v>
      </c>
      <c r="D157" s="278">
        <v>20.5</v>
      </c>
      <c r="E157" s="278">
        <f>Tasaus[[#This Row],[Tuloveroprosentti 2021]]-12.64</f>
        <v>7.8599999999999994</v>
      </c>
      <c r="F157" s="14">
        <v>8771243.6099999994</v>
      </c>
      <c r="G157" s="14">
        <f>Tasaus[[#This Row],[Kunnallisvero (maksuunpantu), €]]*100/Tasaus[[#This Row],[Tuloveroprosentti 2021]]</f>
        <v>42786554.195121951</v>
      </c>
      <c r="H157" s="279">
        <f>Tasaus[[#This Row],[Verotettava tulo (kunnallisvero), €]]*($E$11/100)</f>
        <v>3157647.6995999995</v>
      </c>
      <c r="I157" s="14">
        <v>2481703.7665299424</v>
      </c>
      <c r="J157" s="15">
        <v>619144.03910000005</v>
      </c>
      <c r="K157" s="15">
        <f>SUM(Tasaus[[#This Row],[Laskennallinen kunnallisvero, €]:[Laskennallinen kiinteistövero, €]])</f>
        <v>6258495.5052299416</v>
      </c>
      <c r="L157" s="15">
        <f>Tasaus[[#This Row],[Laskennallinen verotulo yhteensä, €]]/Tasaus[[#This Row],[Asukasluku 31.12.2020]]</f>
        <v>2041.2575033365758</v>
      </c>
      <c r="M157" s="37">
        <f>$L$11-Tasaus[[#This Row],[Laskennallinen verotulo yhteensä, €/asukas (=tasausraja)]]</f>
        <v>-77.147503336575937</v>
      </c>
      <c r="N15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-7.7147503336575944</v>
      </c>
      <c r="O157" s="401">
        <f>Tasaus[[#This Row],[Tasaus,  €/asukas]]*Tasaus[[#This Row],[Asukasluku 31.12.2020]]</f>
        <v>-23653.424522994184</v>
      </c>
      <c r="Q157" s="121"/>
      <c r="R157" s="122"/>
      <c r="S157" s="123"/>
    </row>
    <row r="158" spans="1:19">
      <c r="A158" s="276">
        <v>489</v>
      </c>
      <c r="B158" s="13" t="s">
        <v>526</v>
      </c>
      <c r="C158" s="277">
        <v>1868</v>
      </c>
      <c r="D158" s="278">
        <v>20.5</v>
      </c>
      <c r="E158" s="278">
        <f>Tasaus[[#This Row],[Tuloveroprosentti 2021]]-12.64</f>
        <v>7.8599999999999994</v>
      </c>
      <c r="F158" s="14">
        <v>4803325.78</v>
      </c>
      <c r="G158" s="14">
        <f>Tasaus[[#This Row],[Kunnallisvero (maksuunpantu), €]]*100/Tasaus[[#This Row],[Tuloveroprosentti 2021]]</f>
        <v>23430857.463414636</v>
      </c>
      <c r="H158" s="279">
        <f>Tasaus[[#This Row],[Verotettava tulo (kunnallisvero), €]]*($E$11/100)</f>
        <v>1729197.2807999998</v>
      </c>
      <c r="I158" s="14">
        <v>892222.51780294115</v>
      </c>
      <c r="J158" s="15">
        <v>254299.4431</v>
      </c>
      <c r="K158" s="15">
        <f>SUM(Tasaus[[#This Row],[Laskennallinen kunnallisvero, €]:[Laskennallinen kiinteistövero, €]])</f>
        <v>2875719.2417029408</v>
      </c>
      <c r="L158" s="15">
        <f>Tasaus[[#This Row],[Laskennallinen verotulo yhteensä, €]]/Tasaus[[#This Row],[Asukasluku 31.12.2020]]</f>
        <v>1539.4642621536086</v>
      </c>
      <c r="M158" s="37">
        <f>$L$11-Tasaus[[#This Row],[Laskennallinen verotulo yhteensä, €/asukas (=tasausraja)]]</f>
        <v>424.64573784639128</v>
      </c>
      <c r="N15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382.18116406175216</v>
      </c>
      <c r="O158" s="401">
        <f>Tasaus[[#This Row],[Tasaus,  €/asukas]]*Tasaus[[#This Row],[Asukasluku 31.12.2020]]</f>
        <v>713914.41446735302</v>
      </c>
      <c r="Q158" s="121"/>
      <c r="R158" s="122"/>
      <c r="S158" s="123"/>
    </row>
    <row r="159" spans="1:19">
      <c r="A159" s="276">
        <v>491</v>
      </c>
      <c r="B159" s="13" t="s">
        <v>527</v>
      </c>
      <c r="C159" s="277">
        <v>52583</v>
      </c>
      <c r="D159" s="278">
        <v>22</v>
      </c>
      <c r="E159" s="278">
        <f>Tasaus[[#This Row],[Tuloveroprosentti 2021]]-12.64</f>
        <v>9.36</v>
      </c>
      <c r="F159" s="14">
        <v>194096889.00999999</v>
      </c>
      <c r="G159" s="14">
        <f>Tasaus[[#This Row],[Kunnallisvero (maksuunpantu), €]]*100/Tasaus[[#This Row],[Tuloveroprosentti 2021]]</f>
        <v>882258586.40909088</v>
      </c>
      <c r="H159" s="279">
        <f>Tasaus[[#This Row],[Verotettava tulo (kunnallisvero), €]]*($E$11/100)</f>
        <v>65110683.676990896</v>
      </c>
      <c r="I159" s="14">
        <v>18298768.177157987</v>
      </c>
      <c r="J159" s="15">
        <v>8883632.9585500006</v>
      </c>
      <c r="K159" s="15">
        <f>SUM(Tasaus[[#This Row],[Laskennallinen kunnallisvero, €]:[Laskennallinen kiinteistövero, €]])</f>
        <v>92293084.812698886</v>
      </c>
      <c r="L159" s="15">
        <f>Tasaus[[#This Row],[Laskennallinen verotulo yhteensä, €]]/Tasaus[[#This Row],[Asukasluku 31.12.2020]]</f>
        <v>1755.188650565751</v>
      </c>
      <c r="M159" s="37">
        <f>$L$11-Tasaus[[#This Row],[Laskennallinen verotulo yhteensä, €/asukas (=tasausraja)]]</f>
        <v>208.9213494342489</v>
      </c>
      <c r="N15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188.02921449082402</v>
      </c>
      <c r="O159" s="401">
        <f>Tasaus[[#This Row],[Tasaus,  €/asukas]]*Tasaus[[#This Row],[Asukasluku 31.12.2020]]</f>
        <v>9887140.185571</v>
      </c>
      <c r="Q159" s="121"/>
      <c r="R159" s="122"/>
      <c r="S159" s="123"/>
    </row>
    <row r="160" spans="1:19">
      <c r="A160" s="276">
        <v>494</v>
      </c>
      <c r="B160" s="13" t="s">
        <v>528</v>
      </c>
      <c r="C160" s="277">
        <v>8903</v>
      </c>
      <c r="D160" s="278">
        <v>21.5</v>
      </c>
      <c r="E160" s="278">
        <f>Tasaus[[#This Row],[Tuloveroprosentti 2021]]-12.64</f>
        <v>8.86</v>
      </c>
      <c r="F160" s="14">
        <v>27956411.920000002</v>
      </c>
      <c r="G160" s="14">
        <f>Tasaus[[#This Row],[Kunnallisvero (maksuunpantu), €]]*100/Tasaus[[#This Row],[Tuloveroprosentti 2021]]</f>
        <v>130029822.88372093</v>
      </c>
      <c r="H160" s="279">
        <f>Tasaus[[#This Row],[Verotettava tulo (kunnallisvero), €]]*($E$11/100)</f>
        <v>9596200.928818604</v>
      </c>
      <c r="I160" s="14">
        <v>967890.86027858558</v>
      </c>
      <c r="J160" s="15">
        <v>941732.76069999998</v>
      </c>
      <c r="K160" s="15">
        <f>SUM(Tasaus[[#This Row],[Laskennallinen kunnallisvero, €]:[Laskennallinen kiinteistövero, €]])</f>
        <v>11505824.54979719</v>
      </c>
      <c r="L160" s="15">
        <f>Tasaus[[#This Row],[Laskennallinen verotulo yhteensä, €]]/Tasaus[[#This Row],[Asukasluku 31.12.2020]]</f>
        <v>1292.353650432123</v>
      </c>
      <c r="M160" s="37">
        <f>$L$11-Tasaus[[#This Row],[Laskennallinen verotulo yhteensä, €/asukas (=tasausraja)]]</f>
        <v>671.7563495678769</v>
      </c>
      <c r="N16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604.58071461108921</v>
      </c>
      <c r="O160" s="401">
        <f>Tasaus[[#This Row],[Tasaus,  €/asukas]]*Tasaus[[#This Row],[Asukasluku 31.12.2020]]</f>
        <v>5382582.1021825271</v>
      </c>
      <c r="Q160" s="121"/>
      <c r="R160" s="122"/>
      <c r="S160" s="123"/>
    </row>
    <row r="161" spans="1:19">
      <c r="A161" s="276">
        <v>495</v>
      </c>
      <c r="B161" s="13" t="s">
        <v>529</v>
      </c>
      <c r="C161" s="277">
        <v>1558</v>
      </c>
      <c r="D161" s="278">
        <v>22</v>
      </c>
      <c r="E161" s="278">
        <f>Tasaus[[#This Row],[Tuloveroprosentti 2021]]-12.64</f>
        <v>9.36</v>
      </c>
      <c r="F161" s="14">
        <v>4353102.57</v>
      </c>
      <c r="G161" s="14">
        <f>Tasaus[[#This Row],[Kunnallisvero (maksuunpantu), €]]*100/Tasaus[[#This Row],[Tuloveroprosentti 2021]]</f>
        <v>19786829.863636363</v>
      </c>
      <c r="H161" s="279">
        <f>Tasaus[[#This Row],[Verotettava tulo (kunnallisvero), €]]*($E$11/100)</f>
        <v>1460268.0439363634</v>
      </c>
      <c r="I161" s="14">
        <v>1370905.9194023698</v>
      </c>
      <c r="J161" s="15">
        <v>235945.29635000002</v>
      </c>
      <c r="K161" s="15">
        <f>SUM(Tasaus[[#This Row],[Laskennallinen kunnallisvero, €]:[Laskennallinen kiinteistövero, €]])</f>
        <v>3067119.2596887331</v>
      </c>
      <c r="L161" s="15">
        <f>Tasaus[[#This Row],[Laskennallinen verotulo yhteensä, €]]/Tasaus[[#This Row],[Asukasluku 31.12.2020]]</f>
        <v>1968.6259689914848</v>
      </c>
      <c r="M161" s="37">
        <f>$L$11-Tasaus[[#This Row],[Laskennallinen verotulo yhteensä, €/asukas (=tasausraja)]]</f>
        <v>-4.5159689914848968</v>
      </c>
      <c r="N16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-0.45159689914848972</v>
      </c>
      <c r="O161" s="401">
        <f>Tasaus[[#This Row],[Tasaus,  €/asukas]]*Tasaus[[#This Row],[Asukasluku 31.12.2020]]</f>
        <v>-703.58796887334699</v>
      </c>
      <c r="Q161" s="121"/>
      <c r="R161" s="122"/>
      <c r="S161" s="123"/>
    </row>
    <row r="162" spans="1:19">
      <c r="A162" s="276">
        <v>498</v>
      </c>
      <c r="B162" s="13" t="s">
        <v>530</v>
      </c>
      <c r="C162" s="277">
        <v>2297</v>
      </c>
      <c r="D162" s="278">
        <v>21.5</v>
      </c>
      <c r="E162" s="278">
        <f>Tasaus[[#This Row],[Tuloveroprosentti 2021]]-12.64</f>
        <v>8.86</v>
      </c>
      <c r="F162" s="14">
        <v>7795954.1900000004</v>
      </c>
      <c r="G162" s="14">
        <f>Tasaus[[#This Row],[Kunnallisvero (maksuunpantu), €]]*100/Tasaus[[#This Row],[Tuloveroprosentti 2021]]</f>
        <v>36260252.046511628</v>
      </c>
      <c r="H162" s="279">
        <f>Tasaus[[#This Row],[Verotettava tulo (kunnallisvero), €]]*($E$11/100)</f>
        <v>2676006.6010325579</v>
      </c>
      <c r="I162" s="14">
        <v>1228777.4886735594</v>
      </c>
      <c r="J162" s="15">
        <v>554974.26485000004</v>
      </c>
      <c r="K162" s="15">
        <f>SUM(Tasaus[[#This Row],[Laskennallinen kunnallisvero, €]:[Laskennallinen kiinteistövero, €]])</f>
        <v>4459758.3545561172</v>
      </c>
      <c r="L162" s="15">
        <f>Tasaus[[#This Row],[Laskennallinen verotulo yhteensä, €]]/Tasaus[[#This Row],[Asukasluku 31.12.2020]]</f>
        <v>1941.5578382917358</v>
      </c>
      <c r="M162" s="37">
        <f>$L$11-Tasaus[[#This Row],[Laskennallinen verotulo yhteensä, €/asukas (=tasausraja)]]</f>
        <v>22.552161708264066</v>
      </c>
      <c r="N16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20.296945537437661</v>
      </c>
      <c r="O162" s="401">
        <f>Tasaus[[#This Row],[Tasaus,  €/asukas]]*Tasaus[[#This Row],[Asukasluku 31.12.2020]]</f>
        <v>46622.083899494311</v>
      </c>
      <c r="Q162" s="121"/>
      <c r="R162" s="122"/>
      <c r="S162" s="123"/>
    </row>
    <row r="163" spans="1:19">
      <c r="A163" s="252">
        <v>499</v>
      </c>
      <c r="B163" s="39" t="s">
        <v>531</v>
      </c>
      <c r="C163" s="277">
        <v>19453</v>
      </c>
      <c r="D163" s="278">
        <v>20.75</v>
      </c>
      <c r="E163" s="278">
        <f>Tasaus[[#This Row],[Tuloveroprosentti 2021]]-12.64</f>
        <v>8.11</v>
      </c>
      <c r="F163" s="14">
        <v>75389591.620000005</v>
      </c>
      <c r="G163" s="14">
        <f>Tasaus[[#This Row],[Kunnallisvero (maksuunpantu), €]]*100/Tasaus[[#This Row],[Tuloveroprosentti 2021]]</f>
        <v>363323333.10843372</v>
      </c>
      <c r="H163" s="279">
        <f>Tasaus[[#This Row],[Verotettava tulo (kunnallisvero), €]]*($E$11/100)</f>
        <v>26813261.983402405</v>
      </c>
      <c r="I163" s="14">
        <v>3938901.8783163489</v>
      </c>
      <c r="J163" s="15">
        <v>2377239.6528000003</v>
      </c>
      <c r="K163" s="15">
        <f>SUM(Tasaus[[#This Row],[Laskennallinen kunnallisvero, €]:[Laskennallinen kiinteistövero, €]])</f>
        <v>33129403.514518756</v>
      </c>
      <c r="L163" s="15">
        <f>Tasaus[[#This Row],[Laskennallinen verotulo yhteensä, €]]/Tasaus[[#This Row],[Asukasluku 31.12.2020]]</f>
        <v>1703.0485536687788</v>
      </c>
      <c r="M163" s="37">
        <f>$L$11-Tasaus[[#This Row],[Laskennallinen verotulo yhteensä, €/asukas (=tasausraja)]]</f>
        <v>261.06144633122108</v>
      </c>
      <c r="N16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234.95530169809896</v>
      </c>
      <c r="O163" s="401">
        <f>Tasaus[[#This Row],[Tasaus,  €/asukas]]*Tasaus[[#This Row],[Asukasluku 31.12.2020]]</f>
        <v>4570585.4839331191</v>
      </c>
      <c r="Q163" s="121"/>
      <c r="R163" s="122"/>
      <c r="S163" s="123"/>
    </row>
    <row r="164" spans="1:19">
      <c r="A164" s="276">
        <v>500</v>
      </c>
      <c r="B164" s="13" t="s">
        <v>532</v>
      </c>
      <c r="C164" s="277">
        <v>10267</v>
      </c>
      <c r="D164" s="278">
        <v>19.5</v>
      </c>
      <c r="E164" s="278">
        <f>Tasaus[[#This Row],[Tuloveroprosentti 2021]]-12.64</f>
        <v>6.8599999999999994</v>
      </c>
      <c r="F164" s="14">
        <v>39192863.340000004</v>
      </c>
      <c r="G164" s="14">
        <f>Tasaus[[#This Row],[Kunnallisvero (maksuunpantu), €]]*100/Tasaus[[#This Row],[Tuloveroprosentti 2021]]</f>
        <v>200989042.76923078</v>
      </c>
      <c r="H164" s="279">
        <f>Tasaus[[#This Row],[Verotettava tulo (kunnallisvero), €]]*($E$11/100)</f>
        <v>14832991.356369229</v>
      </c>
      <c r="I164" s="14">
        <v>2315437.0850851289</v>
      </c>
      <c r="J164" s="15">
        <v>1197925.2248499999</v>
      </c>
      <c r="K164" s="15">
        <f>SUM(Tasaus[[#This Row],[Laskennallinen kunnallisvero, €]:[Laskennallinen kiinteistövero, €]])</f>
        <v>18346353.666304357</v>
      </c>
      <c r="L164" s="15">
        <f>Tasaus[[#This Row],[Laskennallinen verotulo yhteensä, €]]/Tasaus[[#This Row],[Asukasluku 31.12.2020]]</f>
        <v>1786.9244829360434</v>
      </c>
      <c r="M164" s="37">
        <f>$L$11-Tasaus[[#This Row],[Laskennallinen verotulo yhteensä, €/asukas (=tasausraja)]]</f>
        <v>177.18551706395647</v>
      </c>
      <c r="N16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159.46696535756084</v>
      </c>
      <c r="O164" s="401">
        <f>Tasaus[[#This Row],[Tasaus,  €/asukas]]*Tasaus[[#This Row],[Asukasluku 31.12.2020]]</f>
        <v>1637247.3333260771</v>
      </c>
      <c r="Q164" s="121"/>
      <c r="R164" s="122"/>
      <c r="S164" s="123"/>
    </row>
    <row r="165" spans="1:19">
      <c r="A165" s="276">
        <v>503</v>
      </c>
      <c r="B165" s="13" t="s">
        <v>533</v>
      </c>
      <c r="C165" s="277">
        <v>7645</v>
      </c>
      <c r="D165" s="278">
        <v>21.25</v>
      </c>
      <c r="E165" s="278">
        <f>Tasaus[[#This Row],[Tuloveroprosentti 2021]]-12.64</f>
        <v>8.61</v>
      </c>
      <c r="F165" s="14">
        <v>26523501.91</v>
      </c>
      <c r="G165" s="14">
        <f>Tasaus[[#This Row],[Kunnallisvero (maksuunpantu), €]]*100/Tasaus[[#This Row],[Tuloveroprosentti 2021]]</f>
        <v>124816479.57647058</v>
      </c>
      <c r="H165" s="279">
        <f>Tasaus[[#This Row],[Verotettava tulo (kunnallisvero), €]]*($E$11/100)</f>
        <v>9211456.1927435286</v>
      </c>
      <c r="I165" s="14">
        <v>1279325.3523114193</v>
      </c>
      <c r="J165" s="15">
        <v>921704.76750000007</v>
      </c>
      <c r="K165" s="15">
        <f>SUM(Tasaus[[#This Row],[Laskennallinen kunnallisvero, €]:[Laskennallinen kiinteistövero, €]])</f>
        <v>11412486.312554948</v>
      </c>
      <c r="L165" s="15">
        <f>Tasaus[[#This Row],[Laskennallinen verotulo yhteensä, €]]/Tasaus[[#This Row],[Asukasluku 31.12.2020]]</f>
        <v>1492.8039650169978</v>
      </c>
      <c r="M165" s="37">
        <f>$L$11-Tasaus[[#This Row],[Laskennallinen verotulo yhteensä, €/asukas (=tasausraja)]]</f>
        <v>471.30603498300206</v>
      </c>
      <c r="N16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424.17543148470185</v>
      </c>
      <c r="O165" s="401">
        <f>Tasaus[[#This Row],[Tasaus,  €/asukas]]*Tasaus[[#This Row],[Asukasluku 31.12.2020]]</f>
        <v>3242821.1737005454</v>
      </c>
      <c r="Q165" s="121"/>
      <c r="R165" s="122"/>
      <c r="S165" s="123"/>
    </row>
    <row r="166" spans="1:19">
      <c r="A166" s="276">
        <v>504</v>
      </c>
      <c r="B166" s="13" t="s">
        <v>534</v>
      </c>
      <c r="C166" s="277">
        <v>1871</v>
      </c>
      <c r="D166" s="278">
        <v>21.5</v>
      </c>
      <c r="E166" s="278">
        <f>Tasaus[[#This Row],[Tuloveroprosentti 2021]]-12.64</f>
        <v>8.86</v>
      </c>
      <c r="F166" s="14">
        <v>5978158.8899999997</v>
      </c>
      <c r="G166" s="14">
        <f>Tasaus[[#This Row],[Kunnallisvero (maksuunpantu), €]]*100/Tasaus[[#This Row],[Tuloveroprosentti 2021]]</f>
        <v>27805390.186046511</v>
      </c>
      <c r="H166" s="279">
        <f>Tasaus[[#This Row],[Verotettava tulo (kunnallisvero), €]]*($E$11/100)</f>
        <v>2052037.7957302323</v>
      </c>
      <c r="I166" s="14">
        <v>563387.72662565659</v>
      </c>
      <c r="J166" s="15">
        <v>203621.22580000001</v>
      </c>
      <c r="K166" s="15">
        <f>SUM(Tasaus[[#This Row],[Laskennallinen kunnallisvero, €]:[Laskennallinen kiinteistövero, €]])</f>
        <v>2819046.7481558891</v>
      </c>
      <c r="L166" s="15">
        <f>Tasaus[[#This Row],[Laskennallinen verotulo yhteensä, €]]/Tasaus[[#This Row],[Asukasluku 31.12.2020]]</f>
        <v>1506.7059049470279</v>
      </c>
      <c r="M166" s="37">
        <f>$L$11-Tasaus[[#This Row],[Laskennallinen verotulo yhteensä, €/asukas (=tasausraja)]]</f>
        <v>457.40409505297202</v>
      </c>
      <c r="N16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411.66368554767485</v>
      </c>
      <c r="O166" s="401">
        <f>Tasaus[[#This Row],[Tasaus,  €/asukas]]*Tasaus[[#This Row],[Asukasluku 31.12.2020]]</f>
        <v>770222.75565969967</v>
      </c>
      <c r="Q166" s="121"/>
      <c r="R166" s="122"/>
      <c r="S166" s="123"/>
    </row>
    <row r="167" spans="1:19">
      <c r="A167" s="276">
        <v>505</v>
      </c>
      <c r="B167" s="13" t="s">
        <v>535</v>
      </c>
      <c r="C167" s="277">
        <v>20783</v>
      </c>
      <c r="D167" s="278">
        <v>21</v>
      </c>
      <c r="E167" s="278">
        <f>Tasaus[[#This Row],[Tuloveroprosentti 2021]]-12.64</f>
        <v>8.36</v>
      </c>
      <c r="F167" s="14">
        <v>81704714.579999998</v>
      </c>
      <c r="G167" s="14">
        <f>Tasaus[[#This Row],[Kunnallisvero (maksuunpantu), €]]*100/Tasaus[[#This Row],[Tuloveroprosentti 2021]]</f>
        <v>389070069.4285714</v>
      </c>
      <c r="H167" s="279">
        <f>Tasaus[[#This Row],[Verotettava tulo (kunnallisvero), €]]*($E$11/100)</f>
        <v>28713371.123828568</v>
      </c>
      <c r="I167" s="14">
        <v>4670920.5591572896</v>
      </c>
      <c r="J167" s="15">
        <v>3193691.5877500004</v>
      </c>
      <c r="K167" s="15">
        <f>SUM(Tasaus[[#This Row],[Laskennallinen kunnallisvero, €]:[Laskennallinen kiinteistövero, €]])</f>
        <v>36577983.27073586</v>
      </c>
      <c r="L167" s="15">
        <f>Tasaus[[#This Row],[Laskennallinen verotulo yhteensä, €]]/Tasaus[[#This Row],[Asukasluku 31.12.2020]]</f>
        <v>1759.9953457506549</v>
      </c>
      <c r="M167" s="37">
        <f>$L$11-Tasaus[[#This Row],[Laskennallinen verotulo yhteensä, €/asukas (=tasausraja)]]</f>
        <v>204.11465424934499</v>
      </c>
      <c r="N16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183.70318882441049</v>
      </c>
      <c r="O167" s="401">
        <f>Tasaus[[#This Row],[Tasaus,  €/asukas]]*Tasaus[[#This Row],[Asukasluku 31.12.2020]]</f>
        <v>3817903.3733377233</v>
      </c>
      <c r="Q167" s="121"/>
      <c r="R167" s="122"/>
      <c r="S167" s="123"/>
    </row>
    <row r="168" spans="1:19">
      <c r="A168" s="276">
        <v>507</v>
      </c>
      <c r="B168" s="13" t="s">
        <v>536</v>
      </c>
      <c r="C168" s="277">
        <v>5676</v>
      </c>
      <c r="D168" s="278">
        <v>20.75</v>
      </c>
      <c r="E168" s="278">
        <f>Tasaus[[#This Row],[Tuloveroprosentti 2021]]-12.64</f>
        <v>8.11</v>
      </c>
      <c r="F168" s="14">
        <v>17539869.039999999</v>
      </c>
      <c r="G168" s="14">
        <f>Tasaus[[#This Row],[Kunnallisvero (maksuunpantu), €]]*100/Tasaus[[#This Row],[Tuloveroprosentti 2021]]</f>
        <v>84529489.349397585</v>
      </c>
      <c r="H168" s="279">
        <f>Tasaus[[#This Row],[Verotettava tulo (kunnallisvero), €]]*($E$11/100)</f>
        <v>6238276.3139855405</v>
      </c>
      <c r="I168" s="14">
        <v>3043761.065487253</v>
      </c>
      <c r="J168" s="15">
        <v>1406027.0226999999</v>
      </c>
      <c r="K168" s="15">
        <f>SUM(Tasaus[[#This Row],[Laskennallinen kunnallisvero, €]:[Laskennallinen kiinteistövero, €]])</f>
        <v>10688064.402172795</v>
      </c>
      <c r="L168" s="15">
        <f>Tasaus[[#This Row],[Laskennallinen verotulo yhteensä, €]]/Tasaus[[#This Row],[Asukasluku 31.12.2020]]</f>
        <v>1883.0275549987305</v>
      </c>
      <c r="M168" s="37">
        <f>$L$11-Tasaus[[#This Row],[Laskennallinen verotulo yhteensä, €/asukas (=tasausraja)]]</f>
        <v>81.082445001269434</v>
      </c>
      <c r="N16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72.974200501142491</v>
      </c>
      <c r="O168" s="401">
        <f>Tasaus[[#This Row],[Tasaus,  €/asukas]]*Tasaus[[#This Row],[Asukasluku 31.12.2020]]</f>
        <v>414201.56204448477</v>
      </c>
      <c r="Q168" s="121"/>
      <c r="R168" s="122"/>
      <c r="S168" s="123"/>
    </row>
    <row r="169" spans="1:19">
      <c r="A169" s="276">
        <v>508</v>
      </c>
      <c r="B169" s="13" t="s">
        <v>537</v>
      </c>
      <c r="C169" s="277">
        <v>9673</v>
      </c>
      <c r="D169" s="278">
        <v>22.499999999999996</v>
      </c>
      <c r="E169" s="278">
        <f>Tasaus[[#This Row],[Tuloveroprosentti 2021]]-12.64</f>
        <v>9.8599999999999959</v>
      </c>
      <c r="F169" s="14">
        <v>35969175.18</v>
      </c>
      <c r="G169" s="14">
        <f>Tasaus[[#This Row],[Kunnallisvero (maksuunpantu), €]]*100/Tasaus[[#This Row],[Tuloveroprosentti 2021]]</f>
        <v>159863000.80000001</v>
      </c>
      <c r="H169" s="279">
        <f>Tasaus[[#This Row],[Verotettava tulo (kunnallisvero), €]]*($E$11/100)</f>
        <v>11797889.459039999</v>
      </c>
      <c r="I169" s="14">
        <v>4715869.0557816681</v>
      </c>
      <c r="J169" s="15">
        <v>1459804.2310500001</v>
      </c>
      <c r="K169" s="15">
        <f>SUM(Tasaus[[#This Row],[Laskennallinen kunnallisvero, €]:[Laskennallinen kiinteistövero, €]])</f>
        <v>17973562.745871667</v>
      </c>
      <c r="L169" s="15">
        <f>Tasaus[[#This Row],[Laskennallinen verotulo yhteensä, €]]/Tasaus[[#This Row],[Asukasluku 31.12.2020]]</f>
        <v>1858.1166903620042</v>
      </c>
      <c r="M169" s="37">
        <f>$L$11-Tasaus[[#This Row],[Laskennallinen verotulo yhteensä, €/asukas (=tasausraja)]]</f>
        <v>105.99330963799571</v>
      </c>
      <c r="N16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95.393978674196134</v>
      </c>
      <c r="O169" s="401">
        <f>Tasaus[[#This Row],[Tasaus,  €/asukas]]*Tasaus[[#This Row],[Asukasluku 31.12.2020]]</f>
        <v>922745.95571549924</v>
      </c>
      <c r="Q169" s="121"/>
      <c r="R169" s="122"/>
      <c r="S169" s="123"/>
    </row>
    <row r="170" spans="1:19">
      <c r="A170" s="276">
        <v>529</v>
      </c>
      <c r="B170" s="13" t="s">
        <v>538</v>
      </c>
      <c r="C170" s="277">
        <v>19427</v>
      </c>
      <c r="D170" s="278">
        <v>18.999999999999996</v>
      </c>
      <c r="E170" s="278">
        <f>Tasaus[[#This Row],[Tuloveroprosentti 2021]]-12.64</f>
        <v>6.3599999999999959</v>
      </c>
      <c r="F170" s="14">
        <v>81215375.799999997</v>
      </c>
      <c r="G170" s="14">
        <f>Tasaus[[#This Row],[Kunnallisvero (maksuunpantu), €]]*100/Tasaus[[#This Row],[Tuloveroprosentti 2021]]</f>
        <v>427449346.31578958</v>
      </c>
      <c r="H170" s="279">
        <f>Tasaus[[#This Row],[Verotettava tulo (kunnallisvero), €]]*($E$11/100)</f>
        <v>31545761.758105267</v>
      </c>
      <c r="I170" s="14">
        <v>10368758.146323152</v>
      </c>
      <c r="J170" s="15">
        <v>3624201.4931000005</v>
      </c>
      <c r="K170" s="15">
        <f>SUM(Tasaus[[#This Row],[Laskennallinen kunnallisvero, €]:[Laskennallinen kiinteistövero, €]])</f>
        <v>45538721.397528425</v>
      </c>
      <c r="L170" s="15">
        <f>Tasaus[[#This Row],[Laskennallinen verotulo yhteensä, €]]/Tasaus[[#This Row],[Asukasluku 31.12.2020]]</f>
        <v>2344.0943736824224</v>
      </c>
      <c r="M170" s="37">
        <f>$L$11-Tasaus[[#This Row],[Laskennallinen verotulo yhteensä, €/asukas (=tasausraja)]]</f>
        <v>-379.98437368242253</v>
      </c>
      <c r="N17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-37.998437368242257</v>
      </c>
      <c r="O170" s="401">
        <f>Tasaus[[#This Row],[Tasaus,  €/asukas]]*Tasaus[[#This Row],[Asukasluku 31.12.2020]]</f>
        <v>-738195.64275284228</v>
      </c>
      <c r="Q170" s="121"/>
      <c r="R170" s="122"/>
      <c r="S170" s="123"/>
    </row>
    <row r="171" spans="1:19">
      <c r="A171" s="276">
        <v>531</v>
      </c>
      <c r="B171" s="13" t="s">
        <v>539</v>
      </c>
      <c r="C171" s="277">
        <v>5256</v>
      </c>
      <c r="D171" s="278">
        <v>21.25</v>
      </c>
      <c r="E171" s="278">
        <f>Tasaus[[#This Row],[Tuloveroprosentti 2021]]-12.64</f>
        <v>8.61</v>
      </c>
      <c r="F171" s="14">
        <v>18331149.649999999</v>
      </c>
      <c r="G171" s="14">
        <f>Tasaus[[#This Row],[Kunnallisvero (maksuunpantu), €]]*100/Tasaus[[#This Row],[Tuloveroprosentti 2021]]</f>
        <v>86264233.647058815</v>
      </c>
      <c r="H171" s="279">
        <f>Tasaus[[#This Row],[Verotettava tulo (kunnallisvero), €]]*($E$11/100)</f>
        <v>6366300.4431529399</v>
      </c>
      <c r="I171" s="14">
        <v>697825.44235407875</v>
      </c>
      <c r="J171" s="15">
        <v>561044.70909999986</v>
      </c>
      <c r="K171" s="15">
        <f>SUM(Tasaus[[#This Row],[Laskennallinen kunnallisvero, €]:[Laskennallinen kiinteistövero, €]])</f>
        <v>7625170.5946070179</v>
      </c>
      <c r="L171" s="15">
        <f>Tasaus[[#This Row],[Laskennallinen verotulo yhteensä, €]]/Tasaus[[#This Row],[Asukasluku 31.12.2020]]</f>
        <v>1450.7554403742424</v>
      </c>
      <c r="M171" s="37">
        <f>$L$11-Tasaus[[#This Row],[Laskennallinen verotulo yhteensä, €/asukas (=tasausraja)]]</f>
        <v>513.35455962575747</v>
      </c>
      <c r="N17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462.01910366318174</v>
      </c>
      <c r="O171" s="401">
        <f>Tasaus[[#This Row],[Tasaus,  €/asukas]]*Tasaus[[#This Row],[Asukasluku 31.12.2020]]</f>
        <v>2428372.4088536832</v>
      </c>
      <c r="Q171" s="121"/>
      <c r="R171" s="122"/>
      <c r="S171" s="123"/>
    </row>
    <row r="172" spans="1:19">
      <c r="A172" s="276">
        <v>535</v>
      </c>
      <c r="B172" s="13" t="s">
        <v>540</v>
      </c>
      <c r="C172" s="277">
        <v>10500</v>
      </c>
      <c r="D172" s="278">
        <v>22</v>
      </c>
      <c r="E172" s="278">
        <f>Tasaus[[#This Row],[Tuloveroprosentti 2021]]-12.64</f>
        <v>9.36</v>
      </c>
      <c r="F172" s="14">
        <v>30760847.23</v>
      </c>
      <c r="G172" s="14">
        <f>Tasaus[[#This Row],[Kunnallisvero (maksuunpantu), €]]*100/Tasaus[[#This Row],[Tuloveroprosentti 2021]]</f>
        <v>139822032.86363637</v>
      </c>
      <c r="H172" s="279">
        <f>Tasaus[[#This Row],[Verotettava tulo (kunnallisvero), €]]*($E$11/100)</f>
        <v>10318866.025336362</v>
      </c>
      <c r="I172" s="14">
        <v>1606432.2650717145</v>
      </c>
      <c r="J172" s="15">
        <v>1179328.2187000001</v>
      </c>
      <c r="K172" s="15">
        <f>SUM(Tasaus[[#This Row],[Laskennallinen kunnallisvero, €]:[Laskennallinen kiinteistövero, €]])</f>
        <v>13104626.509108078</v>
      </c>
      <c r="L172" s="15">
        <f>Tasaus[[#This Row],[Laskennallinen verotulo yhteensä, €]]/Tasaus[[#This Row],[Asukasluku 31.12.2020]]</f>
        <v>1248.0596675341026</v>
      </c>
      <c r="M172" s="37">
        <f>$L$11-Tasaus[[#This Row],[Laskennallinen verotulo yhteensä, €/asukas (=tasausraja)]]</f>
        <v>716.05033246589733</v>
      </c>
      <c r="N17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644.44529921930757</v>
      </c>
      <c r="O172" s="401">
        <f>Tasaus[[#This Row],[Tasaus,  €/asukas]]*Tasaus[[#This Row],[Asukasluku 31.12.2020]]</f>
        <v>6766675.6418027291</v>
      </c>
      <c r="Q172" s="121"/>
      <c r="R172" s="122"/>
      <c r="S172" s="123"/>
    </row>
    <row r="173" spans="1:19">
      <c r="A173" s="276">
        <v>536</v>
      </c>
      <c r="B173" s="13" t="s">
        <v>541</v>
      </c>
      <c r="C173" s="277">
        <v>34476</v>
      </c>
      <c r="D173" s="278">
        <v>21</v>
      </c>
      <c r="E173" s="278">
        <f>Tasaus[[#This Row],[Tuloveroprosentti 2021]]-12.64</f>
        <v>8.36</v>
      </c>
      <c r="F173" s="14">
        <v>136855178.37</v>
      </c>
      <c r="G173" s="14">
        <f>Tasaus[[#This Row],[Kunnallisvero (maksuunpantu), €]]*100/Tasaus[[#This Row],[Tuloveroprosentti 2021]]</f>
        <v>651691325.57142854</v>
      </c>
      <c r="H173" s="279">
        <f>Tasaus[[#This Row],[Verotettava tulo (kunnallisvero), €]]*($E$11/100)</f>
        <v>48094819.827171423</v>
      </c>
      <c r="I173" s="14">
        <v>9400667.4853164852</v>
      </c>
      <c r="J173" s="15">
        <v>4540895.8566500004</v>
      </c>
      <c r="K173" s="15">
        <f>SUM(Tasaus[[#This Row],[Laskennallinen kunnallisvero, €]:[Laskennallinen kiinteistövero, €]])</f>
        <v>62036383.16913791</v>
      </c>
      <c r="L173" s="15">
        <f>Tasaus[[#This Row],[Laskennallinen verotulo yhteensä, €]]/Tasaus[[#This Row],[Asukasluku 31.12.2020]]</f>
        <v>1799.4077958329826</v>
      </c>
      <c r="M173" s="37">
        <f>$L$11-Tasaus[[#This Row],[Laskennallinen verotulo yhteensä, €/asukas (=tasausraja)]]</f>
        <v>164.70220416701727</v>
      </c>
      <c r="N17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148.23198375031555</v>
      </c>
      <c r="O173" s="401">
        <f>Tasaus[[#This Row],[Tasaus,  €/asukas]]*Tasaus[[#This Row],[Asukasluku 31.12.2020]]</f>
        <v>5110445.8717758786</v>
      </c>
      <c r="Q173" s="121"/>
      <c r="R173" s="122"/>
      <c r="S173" s="123"/>
    </row>
    <row r="174" spans="1:19">
      <c r="A174" s="276">
        <v>538</v>
      </c>
      <c r="B174" s="13" t="s">
        <v>542</v>
      </c>
      <c r="C174" s="277">
        <v>4693</v>
      </c>
      <c r="D174" s="278">
        <v>21.499999999999996</v>
      </c>
      <c r="E174" s="278">
        <f>Tasaus[[#This Row],[Tuloveroprosentti 2021]]-12.64</f>
        <v>8.8599999999999959</v>
      </c>
      <c r="F174" s="14">
        <v>17618700.710000001</v>
      </c>
      <c r="G174" s="14">
        <f>Tasaus[[#This Row],[Kunnallisvero (maksuunpantu), €]]*100/Tasaus[[#This Row],[Tuloveroprosentti 2021]]</f>
        <v>81947445.162790716</v>
      </c>
      <c r="H174" s="279">
        <f>Tasaus[[#This Row],[Verotettava tulo (kunnallisvero), €]]*($E$11/100)</f>
        <v>6047721.4530139538</v>
      </c>
      <c r="I174" s="14">
        <v>413592.23867911549</v>
      </c>
      <c r="J174" s="15">
        <v>462775.47060000006</v>
      </c>
      <c r="K174" s="15">
        <f>SUM(Tasaus[[#This Row],[Laskennallinen kunnallisvero, €]:[Laskennallinen kiinteistövero, €]])</f>
        <v>6924089.1622930691</v>
      </c>
      <c r="L174" s="15">
        <f>Tasaus[[#This Row],[Laskennallinen verotulo yhteensä, €]]/Tasaus[[#This Row],[Asukasluku 31.12.2020]]</f>
        <v>1475.4078760479586</v>
      </c>
      <c r="M174" s="37">
        <f>$L$11-Tasaus[[#This Row],[Laskennallinen verotulo yhteensä, €/asukas (=tasausraja)]]</f>
        <v>488.70212395204135</v>
      </c>
      <c r="N17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439.83191155683721</v>
      </c>
      <c r="O174" s="401">
        <f>Tasaus[[#This Row],[Tasaus,  €/asukas]]*Tasaus[[#This Row],[Asukasluku 31.12.2020]]</f>
        <v>2064131.1609362371</v>
      </c>
      <c r="Q174" s="121"/>
      <c r="R174" s="122"/>
      <c r="S174" s="123"/>
    </row>
    <row r="175" spans="1:19">
      <c r="A175" s="276">
        <v>541</v>
      </c>
      <c r="B175" s="13" t="s">
        <v>543</v>
      </c>
      <c r="C175" s="277">
        <v>9501</v>
      </c>
      <c r="D175" s="278">
        <v>20.5</v>
      </c>
      <c r="E175" s="278">
        <f>Tasaus[[#This Row],[Tuloveroprosentti 2021]]-12.64</f>
        <v>7.8599999999999994</v>
      </c>
      <c r="F175" s="14">
        <v>25540927.579999998</v>
      </c>
      <c r="G175" s="14">
        <f>Tasaus[[#This Row],[Kunnallisvero (maksuunpantu), €]]*100/Tasaus[[#This Row],[Tuloveroprosentti 2021]]</f>
        <v>124589890.63414635</v>
      </c>
      <c r="H175" s="279">
        <f>Tasaus[[#This Row],[Verotettava tulo (kunnallisvero), €]]*($E$11/100)</f>
        <v>9194733.9287999999</v>
      </c>
      <c r="I175" s="14">
        <v>3761391.0829160186</v>
      </c>
      <c r="J175" s="15">
        <v>1153935.2948999999</v>
      </c>
      <c r="K175" s="15">
        <f>SUM(Tasaus[[#This Row],[Laskennallinen kunnallisvero, €]:[Laskennallinen kiinteistövero, €]])</f>
        <v>14110060.306616019</v>
      </c>
      <c r="L175" s="15">
        <f>Tasaus[[#This Row],[Laskennallinen verotulo yhteensä, €]]/Tasaus[[#This Row],[Asukasluku 31.12.2020]]</f>
        <v>1485.1131782566067</v>
      </c>
      <c r="M175" s="37">
        <f>$L$11-Tasaus[[#This Row],[Laskennallinen verotulo yhteensä, €/asukas (=tasausraja)]]</f>
        <v>478.99682174339318</v>
      </c>
      <c r="N17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431.09713956905387</v>
      </c>
      <c r="O175" s="401">
        <f>Tasaus[[#This Row],[Tasaus,  €/asukas]]*Tasaus[[#This Row],[Asukasluku 31.12.2020]]</f>
        <v>4095853.9230455807</v>
      </c>
      <c r="Q175" s="121"/>
      <c r="R175" s="122"/>
      <c r="S175" s="123"/>
    </row>
    <row r="176" spans="1:19">
      <c r="A176" s="276">
        <v>543</v>
      </c>
      <c r="B176" s="13" t="s">
        <v>544</v>
      </c>
      <c r="C176" s="277">
        <v>43663</v>
      </c>
      <c r="D176" s="278">
        <v>19.75</v>
      </c>
      <c r="E176" s="278">
        <f>Tasaus[[#This Row],[Tuloveroprosentti 2021]]-12.64</f>
        <v>7.1099999999999994</v>
      </c>
      <c r="F176" s="14">
        <v>189150045.25</v>
      </c>
      <c r="G176" s="14">
        <f>Tasaus[[#This Row],[Kunnallisvero (maksuunpantu), €]]*100/Tasaus[[#This Row],[Tuloveroprosentti 2021]]</f>
        <v>957721748.10126579</v>
      </c>
      <c r="H176" s="279">
        <f>Tasaus[[#This Row],[Verotettava tulo (kunnallisvero), €]]*($E$11/100)</f>
        <v>70679865.009873405</v>
      </c>
      <c r="I176" s="14">
        <v>8915332.8056583293</v>
      </c>
      <c r="J176" s="15">
        <v>5976674.916650001</v>
      </c>
      <c r="K176" s="15">
        <f>SUM(Tasaus[[#This Row],[Laskennallinen kunnallisvero, €]:[Laskennallinen kiinteistövero, €]])</f>
        <v>85571872.732181728</v>
      </c>
      <c r="L176" s="15">
        <f>Tasaus[[#This Row],[Laskennallinen verotulo yhteensä, €]]/Tasaus[[#This Row],[Asukasluku 31.12.2020]]</f>
        <v>1959.8257731301496</v>
      </c>
      <c r="M176" s="37">
        <f>$L$11-Tasaus[[#This Row],[Laskennallinen verotulo yhteensä, €/asukas (=tasausraja)]]</f>
        <v>4.2842268698502721</v>
      </c>
      <c r="N17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3.8558041828652452</v>
      </c>
      <c r="O176" s="401">
        <f>Tasaus[[#This Row],[Tasaus,  €/asukas]]*Tasaus[[#This Row],[Asukasluku 31.12.2020]]</f>
        <v>168355.97803644519</v>
      </c>
      <c r="Q176" s="121"/>
      <c r="R176" s="122"/>
      <c r="S176" s="123"/>
    </row>
    <row r="177" spans="1:19">
      <c r="A177" s="276">
        <v>545</v>
      </c>
      <c r="B177" s="13" t="s">
        <v>545</v>
      </c>
      <c r="C177" s="277">
        <v>9558</v>
      </c>
      <c r="D177" s="278">
        <v>21</v>
      </c>
      <c r="E177" s="278">
        <f>Tasaus[[#This Row],[Tuloveroprosentti 2021]]-12.64</f>
        <v>8.36</v>
      </c>
      <c r="F177" s="14">
        <v>28231696.940000001</v>
      </c>
      <c r="G177" s="14">
        <f>Tasaus[[#This Row],[Kunnallisvero (maksuunpantu), €]]*100/Tasaus[[#This Row],[Tuloveroprosentti 2021]]</f>
        <v>134436652.09523809</v>
      </c>
      <c r="H177" s="279">
        <f>Tasaus[[#This Row],[Verotettava tulo (kunnallisvero), €]]*($E$11/100)</f>
        <v>9921424.9246285707</v>
      </c>
      <c r="I177" s="14">
        <v>3568199.694099674</v>
      </c>
      <c r="J177" s="15">
        <v>1783266.8689000001</v>
      </c>
      <c r="K177" s="15">
        <f>SUM(Tasaus[[#This Row],[Laskennallinen kunnallisvero, €]:[Laskennallinen kiinteistövero, €]])</f>
        <v>15272891.487628244</v>
      </c>
      <c r="L177" s="15">
        <f>Tasaus[[#This Row],[Laskennallinen verotulo yhteensä, €]]/Tasaus[[#This Row],[Asukasluku 31.12.2020]]</f>
        <v>1597.9170838698728</v>
      </c>
      <c r="M177" s="37">
        <f>$L$11-Tasaus[[#This Row],[Laskennallinen verotulo yhteensä, €/asukas (=tasausraja)]]</f>
        <v>366.19291613012706</v>
      </c>
      <c r="N17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329.57362451711435</v>
      </c>
      <c r="O177" s="401">
        <f>Tasaus[[#This Row],[Tasaus,  €/asukas]]*Tasaus[[#This Row],[Asukasluku 31.12.2020]]</f>
        <v>3150064.7031345791</v>
      </c>
      <c r="Q177" s="121"/>
      <c r="R177" s="122"/>
      <c r="S177" s="123"/>
    </row>
    <row r="178" spans="1:19">
      <c r="A178" s="276">
        <v>560</v>
      </c>
      <c r="B178" s="13" t="s">
        <v>546</v>
      </c>
      <c r="C178" s="277">
        <v>15882</v>
      </c>
      <c r="D178" s="278">
        <v>21.249999999999996</v>
      </c>
      <c r="E178" s="278">
        <f>Tasaus[[#This Row],[Tuloveroprosentti 2021]]-12.64</f>
        <v>8.6099999999999959</v>
      </c>
      <c r="F178" s="14">
        <v>54217122.590000004</v>
      </c>
      <c r="G178" s="14">
        <f>Tasaus[[#This Row],[Kunnallisvero (maksuunpantu), €]]*100/Tasaus[[#This Row],[Tuloveroprosentti 2021]]</f>
        <v>255139400.42352945</v>
      </c>
      <c r="H178" s="279">
        <f>Tasaus[[#This Row],[Verotettava tulo (kunnallisvero), €]]*($E$11/100)</f>
        <v>18829287.75125647</v>
      </c>
      <c r="I178" s="14">
        <v>3232140.24624035</v>
      </c>
      <c r="J178" s="15">
        <v>2125991.1716000005</v>
      </c>
      <c r="K178" s="15">
        <f>SUM(Tasaus[[#This Row],[Laskennallinen kunnallisvero, €]:[Laskennallinen kiinteistövero, €]])</f>
        <v>24187419.16909682</v>
      </c>
      <c r="L178" s="15">
        <f>Tasaus[[#This Row],[Laskennallinen verotulo yhteensä, €]]/Tasaus[[#This Row],[Asukasluku 31.12.2020]]</f>
        <v>1522.9454205450711</v>
      </c>
      <c r="M178" s="37">
        <f>$L$11-Tasaus[[#This Row],[Laskennallinen verotulo yhteensä, €/asukas (=tasausraja)]]</f>
        <v>441.1645794549288</v>
      </c>
      <c r="N17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397.04812150943593</v>
      </c>
      <c r="O178" s="401">
        <f>Tasaus[[#This Row],[Tasaus,  €/asukas]]*Tasaus[[#This Row],[Asukasluku 31.12.2020]]</f>
        <v>6305918.2658128617</v>
      </c>
      <c r="Q178" s="121"/>
      <c r="R178" s="122"/>
      <c r="S178" s="123"/>
    </row>
    <row r="179" spans="1:19">
      <c r="A179" s="276">
        <v>561</v>
      </c>
      <c r="B179" s="13" t="s">
        <v>547</v>
      </c>
      <c r="C179" s="277">
        <v>1334</v>
      </c>
      <c r="D179" s="278">
        <v>21</v>
      </c>
      <c r="E179" s="278">
        <f>Tasaus[[#This Row],[Tuloveroprosentti 2021]]-12.64</f>
        <v>8.36</v>
      </c>
      <c r="F179" s="14">
        <v>3888839.31</v>
      </c>
      <c r="G179" s="14">
        <f>Tasaus[[#This Row],[Kunnallisvero (maksuunpantu), €]]*100/Tasaus[[#This Row],[Tuloveroprosentti 2021]]</f>
        <v>18518282.428571429</v>
      </c>
      <c r="H179" s="279">
        <f>Tasaus[[#This Row],[Verotettava tulo (kunnallisvero), €]]*($E$11/100)</f>
        <v>1366649.2432285713</v>
      </c>
      <c r="I179" s="14">
        <v>558010.09755689895</v>
      </c>
      <c r="J179" s="15">
        <v>198558.3363</v>
      </c>
      <c r="K179" s="15">
        <f>SUM(Tasaus[[#This Row],[Laskennallinen kunnallisvero, €]:[Laskennallinen kiinteistövero, €]])</f>
        <v>2123217.6770854704</v>
      </c>
      <c r="L179" s="15">
        <f>Tasaus[[#This Row],[Laskennallinen verotulo yhteensä, €]]/Tasaus[[#This Row],[Asukasluku 31.12.2020]]</f>
        <v>1591.617449089558</v>
      </c>
      <c r="M179" s="37">
        <f>$L$11-Tasaus[[#This Row],[Laskennallinen verotulo yhteensä, €/asukas (=tasausraja)]]</f>
        <v>372.49255091044188</v>
      </c>
      <c r="N17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335.2432958193977</v>
      </c>
      <c r="O179" s="401">
        <f>Tasaus[[#This Row],[Tasaus,  €/asukas]]*Tasaus[[#This Row],[Asukasluku 31.12.2020]]</f>
        <v>447214.55662307655</v>
      </c>
      <c r="Q179" s="121"/>
      <c r="R179" s="122"/>
      <c r="S179" s="123"/>
    </row>
    <row r="180" spans="1:19">
      <c r="A180" s="276">
        <v>562</v>
      </c>
      <c r="B180" s="13" t="s">
        <v>182</v>
      </c>
      <c r="C180" s="277">
        <v>9008</v>
      </c>
      <c r="D180" s="278">
        <v>22</v>
      </c>
      <c r="E180" s="278">
        <f>Tasaus[[#This Row],[Tuloveroprosentti 2021]]-12.64</f>
        <v>9.36</v>
      </c>
      <c r="F180" s="14">
        <v>31254342.82</v>
      </c>
      <c r="G180" s="14">
        <f>Tasaus[[#This Row],[Kunnallisvero (maksuunpantu), €]]*100/Tasaus[[#This Row],[Tuloveroprosentti 2021]]</f>
        <v>142065194.63636363</v>
      </c>
      <c r="H180" s="279">
        <f>Tasaus[[#This Row],[Verotettava tulo (kunnallisvero), €]]*($E$11/100)</f>
        <v>10484411.364163633</v>
      </c>
      <c r="I180" s="14">
        <v>2218609.8670130419</v>
      </c>
      <c r="J180" s="15">
        <v>1367018.5890500003</v>
      </c>
      <c r="K180" s="15">
        <f>SUM(Tasaus[[#This Row],[Laskennallinen kunnallisvero, €]:[Laskennallinen kiinteistövero, €]])</f>
        <v>14070039.820226675</v>
      </c>
      <c r="L180" s="15">
        <f>Tasaus[[#This Row],[Laskennallinen verotulo yhteensä, €]]/Tasaus[[#This Row],[Asukasluku 31.12.2020]]</f>
        <v>1561.9493583732988</v>
      </c>
      <c r="M180" s="37">
        <f>$L$11-Tasaus[[#This Row],[Laskennallinen verotulo yhteensä, €/asukas (=tasausraja)]]</f>
        <v>402.16064162670114</v>
      </c>
      <c r="N18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361.94457746403106</v>
      </c>
      <c r="O180" s="401">
        <f>Tasaus[[#This Row],[Tasaus,  €/asukas]]*Tasaus[[#This Row],[Asukasluku 31.12.2020]]</f>
        <v>3260396.7537959917</v>
      </c>
      <c r="Q180" s="121"/>
      <c r="R180" s="122"/>
      <c r="S180" s="123"/>
    </row>
    <row r="181" spans="1:19">
      <c r="A181" s="276">
        <v>563</v>
      </c>
      <c r="B181" s="13" t="s">
        <v>548</v>
      </c>
      <c r="C181" s="277">
        <v>7155</v>
      </c>
      <c r="D181" s="278">
        <v>22</v>
      </c>
      <c r="E181" s="278">
        <f>Tasaus[[#This Row],[Tuloveroprosentti 2021]]-12.64</f>
        <v>9.36</v>
      </c>
      <c r="F181" s="14">
        <v>22947721.789999999</v>
      </c>
      <c r="G181" s="14">
        <f>Tasaus[[#This Row],[Kunnallisvero (maksuunpantu), €]]*100/Tasaus[[#This Row],[Tuloveroprosentti 2021]]</f>
        <v>104307826.31818181</v>
      </c>
      <c r="H181" s="279">
        <f>Tasaus[[#This Row],[Verotettava tulo (kunnallisvero), €]]*($E$11/100)</f>
        <v>7697917.5822818168</v>
      </c>
      <c r="I181" s="14">
        <v>1671296.9584907722</v>
      </c>
      <c r="J181" s="15">
        <v>872638.11950000026</v>
      </c>
      <c r="K181" s="15">
        <f>SUM(Tasaus[[#This Row],[Laskennallinen kunnallisvero, €]:[Laskennallinen kiinteistövero, €]])</f>
        <v>10241852.660272589</v>
      </c>
      <c r="L181" s="15">
        <f>Tasaus[[#This Row],[Laskennallinen verotulo yhteensä, €]]/Tasaus[[#This Row],[Asukasluku 31.12.2020]]</f>
        <v>1431.4259483260082</v>
      </c>
      <c r="M181" s="37">
        <f>$L$11-Tasaus[[#This Row],[Laskennallinen verotulo yhteensä, €/asukas (=tasausraja)]]</f>
        <v>532.68405167399169</v>
      </c>
      <c r="N18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479.41564650659251</v>
      </c>
      <c r="O181" s="401">
        <f>Tasaus[[#This Row],[Tasaus,  €/asukas]]*Tasaus[[#This Row],[Asukasluku 31.12.2020]]</f>
        <v>3430218.9507546695</v>
      </c>
      <c r="Q181" s="121"/>
      <c r="R181" s="122"/>
      <c r="S181" s="123"/>
    </row>
    <row r="182" spans="1:19">
      <c r="A182" s="276">
        <v>564</v>
      </c>
      <c r="B182" s="13" t="s">
        <v>549</v>
      </c>
      <c r="C182" s="277">
        <v>207327</v>
      </c>
      <c r="D182" s="278">
        <v>20.5</v>
      </c>
      <c r="E182" s="278">
        <f>Tasaus[[#This Row],[Tuloveroprosentti 2021]]-12.64</f>
        <v>7.8599999999999994</v>
      </c>
      <c r="F182" s="14">
        <v>780883072.19000006</v>
      </c>
      <c r="G182" s="14">
        <f>Tasaus[[#This Row],[Kunnallisvero (maksuunpantu), €]]*100/Tasaus[[#This Row],[Tuloveroprosentti 2021]]</f>
        <v>3809185718</v>
      </c>
      <c r="H182" s="279">
        <f>Tasaus[[#This Row],[Verotettava tulo (kunnallisvero), €]]*($E$11/100)</f>
        <v>281117905.98839998</v>
      </c>
      <c r="I182" s="14">
        <v>51795623.916266978</v>
      </c>
      <c r="J182" s="15">
        <v>28986735.240450006</v>
      </c>
      <c r="K182" s="15">
        <f>SUM(Tasaus[[#This Row],[Laskennallinen kunnallisvero, €]:[Laskennallinen kiinteistövero, €]])</f>
        <v>361900265.14511698</v>
      </c>
      <c r="L182" s="15">
        <f>Tasaus[[#This Row],[Laskennallinen verotulo yhteensä, €]]/Tasaus[[#This Row],[Asukasluku 31.12.2020]]</f>
        <v>1745.5529918684831</v>
      </c>
      <c r="M182" s="37">
        <f>$L$11-Tasaus[[#This Row],[Laskennallinen verotulo yhteensä, €/asukas (=tasausraja)]]</f>
        <v>218.5570081315168</v>
      </c>
      <c r="N18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196.70130731836511</v>
      </c>
      <c r="O182" s="401">
        <f>Tasaus[[#This Row],[Tasaus,  €/asukas]]*Tasaus[[#This Row],[Asukasluku 31.12.2020]]</f>
        <v>40781491.942394681</v>
      </c>
      <c r="Q182" s="121"/>
      <c r="R182" s="122"/>
      <c r="S182" s="123"/>
    </row>
    <row r="183" spans="1:19">
      <c r="A183" s="276">
        <v>576</v>
      </c>
      <c r="B183" s="13" t="s">
        <v>550</v>
      </c>
      <c r="C183" s="277">
        <v>2861</v>
      </c>
      <c r="D183" s="278">
        <v>21</v>
      </c>
      <c r="E183" s="278">
        <f>Tasaus[[#This Row],[Tuloveroprosentti 2021]]-12.64</f>
        <v>8.36</v>
      </c>
      <c r="F183" s="14">
        <v>8262309.4299999997</v>
      </c>
      <c r="G183" s="14">
        <f>Tasaus[[#This Row],[Kunnallisvero (maksuunpantu), €]]*100/Tasaus[[#This Row],[Tuloveroprosentti 2021]]</f>
        <v>39344330.619047619</v>
      </c>
      <c r="H183" s="279">
        <f>Tasaus[[#This Row],[Verotettava tulo (kunnallisvero), €]]*($E$11/100)</f>
        <v>2903611.5996857141</v>
      </c>
      <c r="I183" s="14">
        <v>1385926.4606822464</v>
      </c>
      <c r="J183" s="15">
        <v>775456.87595000002</v>
      </c>
      <c r="K183" s="15">
        <f>SUM(Tasaus[[#This Row],[Laskennallinen kunnallisvero, €]:[Laskennallinen kiinteistövero, €]])</f>
        <v>5064994.9363179607</v>
      </c>
      <c r="L183" s="15">
        <f>Tasaus[[#This Row],[Laskennallinen verotulo yhteensä, €]]/Tasaus[[#This Row],[Asukasluku 31.12.2020]]</f>
        <v>1770.3582440817759</v>
      </c>
      <c r="M183" s="37">
        <f>$L$11-Tasaus[[#This Row],[Laskennallinen verotulo yhteensä, €/asukas (=tasausraja)]]</f>
        <v>193.75175591822403</v>
      </c>
      <c r="N18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174.37658032640164</v>
      </c>
      <c r="O183" s="401">
        <f>Tasaus[[#This Row],[Tasaus,  €/asukas]]*Tasaus[[#This Row],[Asukasluku 31.12.2020]]</f>
        <v>498891.39631383511</v>
      </c>
      <c r="Q183" s="121"/>
      <c r="R183" s="122"/>
      <c r="S183" s="123"/>
    </row>
    <row r="184" spans="1:19">
      <c r="A184" s="276">
        <v>577</v>
      </c>
      <c r="B184" s="13" t="s">
        <v>551</v>
      </c>
      <c r="C184" s="277">
        <v>10922</v>
      </c>
      <c r="D184" s="278">
        <v>20.75</v>
      </c>
      <c r="E184" s="278">
        <f>Tasaus[[#This Row],[Tuloveroprosentti 2021]]-12.64</f>
        <v>8.11</v>
      </c>
      <c r="F184" s="14">
        <v>41963990.780000001</v>
      </c>
      <c r="G184" s="14">
        <f>Tasaus[[#This Row],[Kunnallisvero (maksuunpantu), €]]*100/Tasaus[[#This Row],[Tuloveroprosentti 2021]]</f>
        <v>202236100.14457831</v>
      </c>
      <c r="H184" s="279">
        <f>Tasaus[[#This Row],[Verotettava tulo (kunnallisvero), €]]*($E$11/100)</f>
        <v>14925024.190669877</v>
      </c>
      <c r="I184" s="14">
        <v>1382982.7873074231</v>
      </c>
      <c r="J184" s="15">
        <v>1296710.4290500002</v>
      </c>
      <c r="K184" s="15">
        <f>SUM(Tasaus[[#This Row],[Laskennallinen kunnallisvero, €]:[Laskennallinen kiinteistövero, €]])</f>
        <v>17604717.4070273</v>
      </c>
      <c r="L184" s="15">
        <f>Tasaus[[#This Row],[Laskennallinen verotulo yhteensä, €]]/Tasaus[[#This Row],[Asukasluku 31.12.2020]]</f>
        <v>1611.8583965415951</v>
      </c>
      <c r="M184" s="37">
        <f>$L$11-Tasaus[[#This Row],[Laskennallinen verotulo yhteensä, €/asukas (=tasausraja)]]</f>
        <v>352.25160345840482</v>
      </c>
      <c r="N18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317.02644311256432</v>
      </c>
      <c r="O184" s="401">
        <f>Tasaus[[#This Row],[Tasaus,  €/asukas]]*Tasaus[[#This Row],[Asukasluku 31.12.2020]]</f>
        <v>3462562.8116754275</v>
      </c>
      <c r="Q184" s="121"/>
      <c r="R184" s="122"/>
      <c r="S184" s="123"/>
    </row>
    <row r="185" spans="1:19">
      <c r="A185" s="276">
        <v>578</v>
      </c>
      <c r="B185" s="13" t="s">
        <v>552</v>
      </c>
      <c r="C185" s="277">
        <v>3235</v>
      </c>
      <c r="D185" s="278">
        <v>22</v>
      </c>
      <c r="E185" s="278">
        <f>Tasaus[[#This Row],[Tuloveroprosentti 2021]]-12.64</f>
        <v>9.36</v>
      </c>
      <c r="F185" s="14">
        <v>9851888.2200000007</v>
      </c>
      <c r="G185" s="14">
        <f>Tasaus[[#This Row],[Kunnallisvero (maksuunpantu), €]]*100/Tasaus[[#This Row],[Tuloveroprosentti 2021]]</f>
        <v>44781310.090909094</v>
      </c>
      <c r="H185" s="279">
        <f>Tasaus[[#This Row],[Verotettava tulo (kunnallisvero), €]]*($E$11/100)</f>
        <v>3304860.6847090907</v>
      </c>
      <c r="I185" s="14">
        <v>786895.2734928343</v>
      </c>
      <c r="J185" s="15">
        <v>466157.63355000003</v>
      </c>
      <c r="K185" s="15">
        <f>SUM(Tasaus[[#This Row],[Laskennallinen kunnallisvero, €]:[Laskennallinen kiinteistövero, €]])</f>
        <v>4557913.5917519256</v>
      </c>
      <c r="L185" s="15">
        <f>Tasaus[[#This Row],[Laskennallinen verotulo yhteensä, €]]/Tasaus[[#This Row],[Asukasluku 31.12.2020]]</f>
        <v>1408.9377408815844</v>
      </c>
      <c r="M185" s="37">
        <f>$L$11-Tasaus[[#This Row],[Laskennallinen verotulo yhteensä, €/asukas (=tasausraja)]]</f>
        <v>555.17225911841547</v>
      </c>
      <c r="N18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499.65503320657393</v>
      </c>
      <c r="O185" s="401">
        <f>Tasaus[[#This Row],[Tasaus,  €/asukas]]*Tasaus[[#This Row],[Asukasluku 31.12.2020]]</f>
        <v>1616384.0324232667</v>
      </c>
      <c r="Q185" s="121"/>
      <c r="R185" s="122"/>
      <c r="S185" s="123"/>
    </row>
    <row r="186" spans="1:19">
      <c r="A186" s="276">
        <v>580</v>
      </c>
      <c r="B186" s="13" t="s">
        <v>553</v>
      </c>
      <c r="C186" s="277">
        <v>4655</v>
      </c>
      <c r="D186" s="278">
        <v>20.5</v>
      </c>
      <c r="E186" s="278">
        <f>Tasaus[[#This Row],[Tuloveroprosentti 2021]]-12.64</f>
        <v>7.8599999999999994</v>
      </c>
      <c r="F186" s="14">
        <v>13524873.07</v>
      </c>
      <c r="G186" s="14">
        <f>Tasaus[[#This Row],[Kunnallisvero (maksuunpantu), €]]*100/Tasaus[[#This Row],[Tuloveroprosentti 2021]]</f>
        <v>65974990.585365854</v>
      </c>
      <c r="H186" s="279">
        <f>Tasaus[[#This Row],[Verotettava tulo (kunnallisvero), €]]*($E$11/100)</f>
        <v>4868954.3051999994</v>
      </c>
      <c r="I186" s="14">
        <v>1592566.2235855146</v>
      </c>
      <c r="J186" s="15">
        <v>719255.17340000009</v>
      </c>
      <c r="K186" s="15">
        <f>SUM(Tasaus[[#This Row],[Laskennallinen kunnallisvero, €]:[Laskennallinen kiinteistövero, €]])</f>
        <v>7180775.7021855135</v>
      </c>
      <c r="L186" s="15">
        <f>Tasaus[[#This Row],[Laskennallinen verotulo yhteensä, €]]/Tasaus[[#This Row],[Asukasluku 31.12.2020]]</f>
        <v>1542.5941358078439</v>
      </c>
      <c r="M186" s="37">
        <f>$L$11-Tasaus[[#This Row],[Laskennallinen verotulo yhteensä, €/asukas (=tasausraja)]]</f>
        <v>421.51586419215596</v>
      </c>
      <c r="N18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379.3642777729404</v>
      </c>
      <c r="O186" s="401">
        <f>Tasaus[[#This Row],[Tasaus,  €/asukas]]*Tasaus[[#This Row],[Asukasluku 31.12.2020]]</f>
        <v>1765940.7130330375</v>
      </c>
      <c r="Q186" s="121"/>
      <c r="R186" s="122"/>
      <c r="S186" s="123"/>
    </row>
    <row r="187" spans="1:19">
      <c r="A187" s="276">
        <v>581</v>
      </c>
      <c r="B187" s="13" t="s">
        <v>554</v>
      </c>
      <c r="C187" s="277">
        <v>6352</v>
      </c>
      <c r="D187" s="278">
        <v>21.999999999999996</v>
      </c>
      <c r="E187" s="278">
        <f>Tasaus[[#This Row],[Tuloveroprosentti 2021]]-12.64</f>
        <v>9.3599999999999959</v>
      </c>
      <c r="F187" s="14">
        <v>19990666.440000001</v>
      </c>
      <c r="G187" s="14">
        <f>Tasaus[[#This Row],[Kunnallisvero (maksuunpantu), €]]*100/Tasaus[[#This Row],[Tuloveroprosentti 2021]]</f>
        <v>90866665.636363655</v>
      </c>
      <c r="H187" s="279">
        <f>Tasaus[[#This Row],[Verotettava tulo (kunnallisvero), €]]*($E$11/100)</f>
        <v>6705959.9239636371</v>
      </c>
      <c r="I187" s="14">
        <v>2504938.2899484369</v>
      </c>
      <c r="J187" s="15">
        <v>976552.18154999998</v>
      </c>
      <c r="K187" s="15">
        <f>SUM(Tasaus[[#This Row],[Laskennallinen kunnallisvero, €]:[Laskennallinen kiinteistövero, €]])</f>
        <v>10187450.395462073</v>
      </c>
      <c r="L187" s="15">
        <f>Tasaus[[#This Row],[Laskennallinen verotulo yhteensä, €]]/Tasaus[[#This Row],[Asukasluku 31.12.2020]]</f>
        <v>1603.8177574719889</v>
      </c>
      <c r="M187" s="37">
        <f>$L$11-Tasaus[[#This Row],[Laskennallinen verotulo yhteensä, €/asukas (=tasausraja)]]</f>
        <v>360.292242528011</v>
      </c>
      <c r="N18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324.2630182752099</v>
      </c>
      <c r="O187" s="401">
        <f>Tasaus[[#This Row],[Tasaus,  €/asukas]]*Tasaus[[#This Row],[Asukasluku 31.12.2020]]</f>
        <v>2059718.6920841334</v>
      </c>
      <c r="Q187" s="121"/>
      <c r="R187" s="122"/>
      <c r="S187" s="123"/>
    </row>
    <row r="188" spans="1:19">
      <c r="A188" s="276">
        <v>583</v>
      </c>
      <c r="B188" s="13" t="s">
        <v>555</v>
      </c>
      <c r="C188" s="277">
        <v>931</v>
      </c>
      <c r="D188" s="278">
        <v>22.25</v>
      </c>
      <c r="E188" s="278">
        <f>Tasaus[[#This Row],[Tuloveroprosentti 2021]]-12.64</f>
        <v>9.61</v>
      </c>
      <c r="F188" s="14">
        <v>3103122.58</v>
      </c>
      <c r="G188" s="14">
        <f>Tasaus[[#This Row],[Kunnallisvero (maksuunpantu), €]]*100/Tasaus[[#This Row],[Tuloveroprosentti 2021]]</f>
        <v>13946618.337078651</v>
      </c>
      <c r="H188" s="279">
        <f>Tasaus[[#This Row],[Verotettava tulo (kunnallisvero), €]]*($E$11/100)</f>
        <v>1029260.4332764044</v>
      </c>
      <c r="I188" s="14">
        <v>447008.42654106114</v>
      </c>
      <c r="J188" s="15">
        <v>390120.40635</v>
      </c>
      <c r="K188" s="15">
        <f>SUM(Tasaus[[#This Row],[Laskennallinen kunnallisvero, €]:[Laskennallinen kiinteistövero, €]])</f>
        <v>1866389.2661674656</v>
      </c>
      <c r="L188" s="15">
        <f>Tasaus[[#This Row],[Laskennallinen verotulo yhteensä, €]]/Tasaus[[#This Row],[Asukasluku 31.12.2020]]</f>
        <v>2004.7145716084485</v>
      </c>
      <c r="M188" s="37">
        <f>$L$11-Tasaus[[#This Row],[Laskennallinen verotulo yhteensä, €/asukas (=tasausraja)]]</f>
        <v>-40.604571608448623</v>
      </c>
      <c r="N18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-4.0604571608448623</v>
      </c>
      <c r="O188" s="401">
        <f>Tasaus[[#This Row],[Tasaus,  €/asukas]]*Tasaus[[#This Row],[Asukasluku 31.12.2020]]</f>
        <v>-3780.285616746567</v>
      </c>
      <c r="Q188" s="121"/>
      <c r="R188" s="122"/>
      <c r="S188" s="123"/>
    </row>
    <row r="189" spans="1:19">
      <c r="A189" s="276">
        <v>584</v>
      </c>
      <c r="B189" s="13" t="s">
        <v>556</v>
      </c>
      <c r="C189" s="277">
        <v>2706</v>
      </c>
      <c r="D189" s="278">
        <v>21.5</v>
      </c>
      <c r="E189" s="278">
        <f>Tasaus[[#This Row],[Tuloveroprosentti 2021]]-12.64</f>
        <v>8.86</v>
      </c>
      <c r="F189" s="14">
        <v>6603685.8399999999</v>
      </c>
      <c r="G189" s="14">
        <f>Tasaus[[#This Row],[Kunnallisvero (maksuunpantu), €]]*100/Tasaus[[#This Row],[Tuloveroprosentti 2021]]</f>
        <v>30714817.860465117</v>
      </c>
      <c r="H189" s="279">
        <f>Tasaus[[#This Row],[Verotettava tulo (kunnallisvero), €]]*($E$11/100)</f>
        <v>2266753.5581023255</v>
      </c>
      <c r="I189" s="14">
        <v>802265.51981453644</v>
      </c>
      <c r="J189" s="15">
        <v>260399.92370000001</v>
      </c>
      <c r="K189" s="15">
        <f>SUM(Tasaus[[#This Row],[Laskennallinen kunnallisvero, €]:[Laskennallinen kiinteistövero, €]])</f>
        <v>3329419.0016168621</v>
      </c>
      <c r="L189" s="15">
        <f>Tasaus[[#This Row],[Laskennallinen verotulo yhteensä, €]]/Tasaus[[#This Row],[Asukasluku 31.12.2020]]</f>
        <v>1230.3839621643983</v>
      </c>
      <c r="M189" s="37">
        <f>$L$11-Tasaus[[#This Row],[Laskennallinen verotulo yhteensä, €/asukas (=tasausraja)]]</f>
        <v>733.72603783560157</v>
      </c>
      <c r="N18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660.35343405204139</v>
      </c>
      <c r="O189" s="401">
        <f>Tasaus[[#This Row],[Tasaus,  €/asukas]]*Tasaus[[#This Row],[Asukasluku 31.12.2020]]</f>
        <v>1786916.3925448239</v>
      </c>
      <c r="Q189" s="121"/>
      <c r="R189" s="122"/>
      <c r="S189" s="123"/>
    </row>
    <row r="190" spans="1:19">
      <c r="A190" s="276">
        <v>588</v>
      </c>
      <c r="B190" s="13" t="s">
        <v>557</v>
      </c>
      <c r="C190" s="277">
        <v>1654</v>
      </c>
      <c r="D190" s="278">
        <v>21.5</v>
      </c>
      <c r="E190" s="278">
        <f>Tasaus[[#This Row],[Tuloveroprosentti 2021]]-12.64</f>
        <v>8.86</v>
      </c>
      <c r="F190" s="14">
        <v>4479084.0199999996</v>
      </c>
      <c r="G190" s="14">
        <f>Tasaus[[#This Row],[Kunnallisvero (maksuunpantu), €]]*100/Tasaus[[#This Row],[Tuloveroprosentti 2021]]</f>
        <v>20832948.930232555</v>
      </c>
      <c r="H190" s="279">
        <f>Tasaus[[#This Row],[Verotettava tulo (kunnallisvero), €]]*($E$11/100)</f>
        <v>1537471.6310511623</v>
      </c>
      <c r="I190" s="14">
        <v>1035146.9253827941</v>
      </c>
      <c r="J190" s="15">
        <v>432553.64805000002</v>
      </c>
      <c r="K190" s="15">
        <f>SUM(Tasaus[[#This Row],[Laskennallinen kunnallisvero, €]:[Laskennallinen kiinteistövero, €]])</f>
        <v>3005172.2044839561</v>
      </c>
      <c r="L190" s="15">
        <f>Tasaus[[#This Row],[Laskennallinen verotulo yhteensä, €]]/Tasaus[[#This Row],[Asukasluku 31.12.2020]]</f>
        <v>1816.9118527714365</v>
      </c>
      <c r="M190" s="37">
        <f>$L$11-Tasaus[[#This Row],[Laskennallinen verotulo yhteensä, €/asukas (=tasausraja)]]</f>
        <v>147.19814722856336</v>
      </c>
      <c r="N19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132.47833250570702</v>
      </c>
      <c r="O190" s="401">
        <f>Tasaus[[#This Row],[Tasaus,  €/asukas]]*Tasaus[[#This Row],[Asukasluku 31.12.2020]]</f>
        <v>219119.16196443941</v>
      </c>
      <c r="Q190" s="121"/>
      <c r="R190" s="122"/>
      <c r="S190" s="123"/>
    </row>
    <row r="191" spans="1:19">
      <c r="A191" s="276">
        <v>592</v>
      </c>
      <c r="B191" s="13" t="s">
        <v>558</v>
      </c>
      <c r="C191" s="277">
        <v>3772</v>
      </c>
      <c r="D191" s="278">
        <v>21.75</v>
      </c>
      <c r="E191" s="278">
        <f>Tasaus[[#This Row],[Tuloveroprosentti 2021]]-12.64</f>
        <v>9.11</v>
      </c>
      <c r="F191" s="14">
        <v>11789365.119999999</v>
      </c>
      <c r="G191" s="14">
        <f>Tasaus[[#This Row],[Kunnallisvero (maksuunpantu), €]]*100/Tasaus[[#This Row],[Tuloveroprosentti 2021]]</f>
        <v>54203977.563218392</v>
      </c>
      <c r="H191" s="279">
        <f>Tasaus[[#This Row],[Verotettava tulo (kunnallisvero), €]]*($E$11/100)</f>
        <v>4000253.5441655167</v>
      </c>
      <c r="I191" s="14">
        <v>1528389.541500282</v>
      </c>
      <c r="J191" s="15">
        <v>449404.66455000004</v>
      </c>
      <c r="K191" s="15">
        <f>SUM(Tasaus[[#This Row],[Laskennallinen kunnallisvero, €]:[Laskennallinen kiinteistövero, €]])</f>
        <v>5978047.7502157986</v>
      </c>
      <c r="L191" s="15">
        <f>Tasaus[[#This Row],[Laskennallinen verotulo yhteensä, €]]/Tasaus[[#This Row],[Asukasluku 31.12.2020]]</f>
        <v>1584.848290089024</v>
      </c>
      <c r="M191" s="37">
        <f>$L$11-Tasaus[[#This Row],[Laskennallinen verotulo yhteensä, €/asukas (=tasausraja)]]</f>
        <v>379.26170991097592</v>
      </c>
      <c r="N19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341.33553891987833</v>
      </c>
      <c r="O191" s="401">
        <f>Tasaus[[#This Row],[Tasaus,  €/asukas]]*Tasaus[[#This Row],[Asukasluku 31.12.2020]]</f>
        <v>1287517.652805781</v>
      </c>
      <c r="Q191" s="121"/>
      <c r="R191" s="122"/>
      <c r="S191" s="123"/>
    </row>
    <row r="192" spans="1:19">
      <c r="A192" s="276">
        <v>593</v>
      </c>
      <c r="B192" s="13" t="s">
        <v>559</v>
      </c>
      <c r="C192" s="277">
        <v>17375</v>
      </c>
      <c r="D192" s="278">
        <v>22</v>
      </c>
      <c r="E192" s="278">
        <f>Tasaus[[#This Row],[Tuloveroprosentti 2021]]-12.64</f>
        <v>9.36</v>
      </c>
      <c r="F192" s="14">
        <v>59318531.240000002</v>
      </c>
      <c r="G192" s="14">
        <f>Tasaus[[#This Row],[Kunnallisvero (maksuunpantu), €]]*100/Tasaus[[#This Row],[Tuloveroprosentti 2021]]</f>
        <v>269629687.45454544</v>
      </c>
      <c r="H192" s="279">
        <f>Tasaus[[#This Row],[Verotettava tulo (kunnallisvero), €]]*($E$11/100)</f>
        <v>19898670.934145451</v>
      </c>
      <c r="I192" s="14">
        <v>5700193.6872477774</v>
      </c>
      <c r="J192" s="15">
        <v>2261492.4475500002</v>
      </c>
      <c r="K192" s="15">
        <f>SUM(Tasaus[[#This Row],[Laskennallinen kunnallisvero, €]:[Laskennallinen kiinteistövero, €]])</f>
        <v>27860357.068943225</v>
      </c>
      <c r="L192" s="15">
        <f>Tasaus[[#This Row],[Laskennallinen verotulo yhteensä, €]]/Tasaus[[#This Row],[Asukasluku 31.12.2020]]</f>
        <v>1603.4737881406172</v>
      </c>
      <c r="M192" s="37">
        <f>$L$11-Tasaus[[#This Row],[Laskennallinen verotulo yhteensä, €/asukas (=tasausraja)]]</f>
        <v>360.63621185938268</v>
      </c>
      <c r="N19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324.57259067344444</v>
      </c>
      <c r="O192" s="401">
        <f>Tasaus[[#This Row],[Tasaus,  €/asukas]]*Tasaus[[#This Row],[Asukasluku 31.12.2020]]</f>
        <v>5639448.7629510975</v>
      </c>
      <c r="Q192" s="121"/>
      <c r="R192" s="122"/>
      <c r="S192" s="123"/>
    </row>
    <row r="193" spans="1:19">
      <c r="A193" s="276">
        <v>595</v>
      </c>
      <c r="B193" s="13" t="s">
        <v>560</v>
      </c>
      <c r="C193" s="277">
        <v>4321</v>
      </c>
      <c r="D193" s="278">
        <v>21.749999999999996</v>
      </c>
      <c r="E193" s="278">
        <f>Tasaus[[#This Row],[Tuloveroprosentti 2021]]-12.64</f>
        <v>9.1099999999999959</v>
      </c>
      <c r="F193" s="14">
        <v>11033975.09</v>
      </c>
      <c r="G193" s="14">
        <f>Tasaus[[#This Row],[Kunnallisvero (maksuunpantu), €]]*100/Tasaus[[#This Row],[Tuloveroprosentti 2021]]</f>
        <v>50730919.954022996</v>
      </c>
      <c r="H193" s="279">
        <f>Tasaus[[#This Row],[Verotettava tulo (kunnallisvero), €]]*($E$11/100)</f>
        <v>3743941.8926068968</v>
      </c>
      <c r="I193" s="14">
        <v>2044015.6460728555</v>
      </c>
      <c r="J193" s="15">
        <v>616895.27214999998</v>
      </c>
      <c r="K193" s="15">
        <f>SUM(Tasaus[[#This Row],[Laskennallinen kunnallisvero, €]:[Laskennallinen kiinteistövero, €]])</f>
        <v>6404852.8108297521</v>
      </c>
      <c r="L193" s="15">
        <f>Tasaus[[#This Row],[Laskennallinen verotulo yhteensä, €]]/Tasaus[[#This Row],[Asukasluku 31.12.2020]]</f>
        <v>1482.2617011871678</v>
      </c>
      <c r="M193" s="37">
        <f>$L$11-Tasaus[[#This Row],[Laskennallinen verotulo yhteensä, €/asukas (=tasausraja)]]</f>
        <v>481.84829881283213</v>
      </c>
      <c r="N19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433.66346893154895</v>
      </c>
      <c r="O193" s="401">
        <f>Tasaus[[#This Row],[Tasaus,  €/asukas]]*Tasaus[[#This Row],[Asukasluku 31.12.2020]]</f>
        <v>1873859.849253223</v>
      </c>
      <c r="Q193" s="121"/>
      <c r="R193" s="122"/>
      <c r="S193" s="123"/>
    </row>
    <row r="194" spans="1:19">
      <c r="A194" s="276">
        <v>598</v>
      </c>
      <c r="B194" s="13" t="s">
        <v>561</v>
      </c>
      <c r="C194" s="277">
        <v>19066</v>
      </c>
      <c r="D194" s="278">
        <v>21.25</v>
      </c>
      <c r="E194" s="278">
        <f>Tasaus[[#This Row],[Tuloveroprosentti 2021]]-12.64</f>
        <v>8.61</v>
      </c>
      <c r="F194" s="14">
        <v>71669236.700000003</v>
      </c>
      <c r="G194" s="14">
        <f>Tasaus[[#This Row],[Kunnallisvero (maksuunpantu), €]]*100/Tasaus[[#This Row],[Tuloveroprosentti 2021]]</f>
        <v>337266996.2352941</v>
      </c>
      <c r="H194" s="279">
        <f>Tasaus[[#This Row],[Verotettava tulo (kunnallisvero), €]]*($E$11/100)</f>
        <v>24890304.322164703</v>
      </c>
      <c r="I194" s="14">
        <v>8746051.9076322243</v>
      </c>
      <c r="J194" s="15">
        <v>2929811.8652500003</v>
      </c>
      <c r="K194" s="15">
        <f>SUM(Tasaus[[#This Row],[Laskennallinen kunnallisvero, €]:[Laskennallinen kiinteistövero, €]])</f>
        <v>36566168.09504693</v>
      </c>
      <c r="L194" s="15">
        <f>Tasaus[[#This Row],[Laskennallinen verotulo yhteensä, €]]/Tasaus[[#This Row],[Asukasluku 31.12.2020]]</f>
        <v>1917.8730774702051</v>
      </c>
      <c r="M194" s="37">
        <f>$L$11-Tasaus[[#This Row],[Laskennallinen verotulo yhteensä, €/asukas (=tasausraja)]]</f>
        <v>46.236922529794811</v>
      </c>
      <c r="N19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41.613230276815329</v>
      </c>
      <c r="O194" s="401">
        <f>Tasaus[[#This Row],[Tasaus,  €/asukas]]*Tasaus[[#This Row],[Asukasluku 31.12.2020]]</f>
        <v>793397.84845776111</v>
      </c>
      <c r="Q194" s="121"/>
      <c r="R194" s="122"/>
      <c r="S194" s="123"/>
    </row>
    <row r="195" spans="1:19">
      <c r="A195" s="276">
        <v>599</v>
      </c>
      <c r="B195" s="13" t="s">
        <v>562</v>
      </c>
      <c r="C195" s="277">
        <v>11174</v>
      </c>
      <c r="D195" s="278">
        <v>21</v>
      </c>
      <c r="E195" s="278">
        <f>Tasaus[[#This Row],[Tuloveroprosentti 2021]]-12.64</f>
        <v>8.36</v>
      </c>
      <c r="F195" s="14">
        <v>33829698.25</v>
      </c>
      <c r="G195" s="14">
        <f>Tasaus[[#This Row],[Kunnallisvero (maksuunpantu), €]]*100/Tasaus[[#This Row],[Tuloveroprosentti 2021]]</f>
        <v>161093801.19047618</v>
      </c>
      <c r="H195" s="279">
        <f>Tasaus[[#This Row],[Verotettava tulo (kunnallisvero), €]]*($E$11/100)</f>
        <v>11888722.52785714</v>
      </c>
      <c r="I195" s="14">
        <v>3114252.0097637214</v>
      </c>
      <c r="J195" s="15">
        <v>1232896.8890000002</v>
      </c>
      <c r="K195" s="15">
        <f>SUM(Tasaus[[#This Row],[Laskennallinen kunnallisvero, €]:[Laskennallinen kiinteistövero, €]])</f>
        <v>16235871.426620862</v>
      </c>
      <c r="L195" s="15">
        <f>Tasaus[[#This Row],[Laskennallinen verotulo yhteensä, €]]/Tasaus[[#This Row],[Asukasluku 31.12.2020]]</f>
        <v>1453.0044233596618</v>
      </c>
      <c r="M195" s="37">
        <f>$L$11-Tasaus[[#This Row],[Laskennallinen verotulo yhteensä, €/asukas (=tasausraja)]]</f>
        <v>511.10557664033809</v>
      </c>
      <c r="N19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459.99501897630427</v>
      </c>
      <c r="O195" s="401">
        <f>Tasaus[[#This Row],[Tasaus,  €/asukas]]*Tasaus[[#This Row],[Asukasluku 31.12.2020]]</f>
        <v>5139984.3420412242</v>
      </c>
      <c r="Q195" s="121"/>
      <c r="R195" s="122"/>
      <c r="S195" s="123"/>
    </row>
    <row r="196" spans="1:19">
      <c r="A196" s="276">
        <v>601</v>
      </c>
      <c r="B196" s="13" t="s">
        <v>563</v>
      </c>
      <c r="C196" s="277">
        <v>3931</v>
      </c>
      <c r="D196" s="278">
        <v>21</v>
      </c>
      <c r="E196" s="278">
        <f>Tasaus[[#This Row],[Tuloveroprosentti 2021]]-12.64</f>
        <v>8.36</v>
      </c>
      <c r="F196" s="14">
        <v>10308987.48</v>
      </c>
      <c r="G196" s="14">
        <f>Tasaus[[#This Row],[Kunnallisvero (maksuunpantu), €]]*100/Tasaus[[#This Row],[Tuloveroprosentti 2021]]</f>
        <v>49090416.571428575</v>
      </c>
      <c r="H196" s="279">
        <f>Tasaus[[#This Row],[Verotettava tulo (kunnallisvero), €]]*($E$11/100)</f>
        <v>3622872.7429714282</v>
      </c>
      <c r="I196" s="14">
        <v>2095244.8538512459</v>
      </c>
      <c r="J196" s="15">
        <v>483647.00640000001</v>
      </c>
      <c r="K196" s="15">
        <f>SUM(Tasaus[[#This Row],[Laskennallinen kunnallisvero, €]:[Laskennallinen kiinteistövero, €]])</f>
        <v>6201764.6032226747</v>
      </c>
      <c r="L196" s="15">
        <f>Tasaus[[#This Row],[Laskennallinen verotulo yhteensä, €]]/Tasaus[[#This Row],[Asukasluku 31.12.2020]]</f>
        <v>1577.6557118348194</v>
      </c>
      <c r="M196" s="37">
        <f>$L$11-Tasaus[[#This Row],[Laskennallinen verotulo yhteensä, €/asukas (=tasausraja)]]</f>
        <v>386.45428816518051</v>
      </c>
      <c r="N19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347.80885934866245</v>
      </c>
      <c r="O196" s="401">
        <f>Tasaus[[#This Row],[Tasaus,  €/asukas]]*Tasaus[[#This Row],[Asukasluku 31.12.2020]]</f>
        <v>1367236.6260995921</v>
      </c>
      <c r="Q196" s="121"/>
      <c r="R196" s="122"/>
      <c r="S196" s="123"/>
    </row>
    <row r="197" spans="1:19">
      <c r="A197" s="276">
        <v>604</v>
      </c>
      <c r="B197" s="13" t="s">
        <v>564</v>
      </c>
      <c r="C197" s="277">
        <v>19803</v>
      </c>
      <c r="D197" s="278">
        <v>20.5</v>
      </c>
      <c r="E197" s="278">
        <f>Tasaus[[#This Row],[Tuloveroprosentti 2021]]-12.64</f>
        <v>7.8599999999999994</v>
      </c>
      <c r="F197" s="14">
        <v>91224171.769999996</v>
      </c>
      <c r="G197" s="14">
        <f>Tasaus[[#This Row],[Kunnallisvero (maksuunpantu), €]]*100/Tasaus[[#This Row],[Tuloveroprosentti 2021]]</f>
        <v>444995959.85365856</v>
      </c>
      <c r="H197" s="279">
        <f>Tasaus[[#This Row],[Verotettava tulo (kunnallisvero), €]]*($E$11/100)</f>
        <v>32840701.837199997</v>
      </c>
      <c r="I197" s="14">
        <v>5325683.2452355297</v>
      </c>
      <c r="J197" s="15">
        <v>2979781.1682000002</v>
      </c>
      <c r="K197" s="15">
        <f>SUM(Tasaus[[#This Row],[Laskennallinen kunnallisvero, €]:[Laskennallinen kiinteistövero, €]])</f>
        <v>41146166.250635527</v>
      </c>
      <c r="L197" s="15">
        <f>Tasaus[[#This Row],[Laskennallinen verotulo yhteensä, €]]/Tasaus[[#This Row],[Asukasluku 31.12.2020]]</f>
        <v>2077.7743902759948</v>
      </c>
      <c r="M197" s="37">
        <f>$L$11-Tasaus[[#This Row],[Laskennallinen verotulo yhteensä, €/asukas (=tasausraja)]]</f>
        <v>-113.66439027599495</v>
      </c>
      <c r="N19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-11.366439027599496</v>
      </c>
      <c r="O197" s="401">
        <f>Tasaus[[#This Row],[Tasaus,  €/asukas]]*Tasaus[[#This Row],[Asukasluku 31.12.2020]]</f>
        <v>-225089.59206355282</v>
      </c>
      <c r="Q197" s="121"/>
      <c r="R197" s="122"/>
      <c r="S197" s="123"/>
    </row>
    <row r="198" spans="1:19">
      <c r="A198" s="276">
        <v>607</v>
      </c>
      <c r="B198" s="13" t="s">
        <v>565</v>
      </c>
      <c r="C198" s="277">
        <v>4201</v>
      </c>
      <c r="D198" s="278">
        <v>20.25</v>
      </c>
      <c r="E198" s="278">
        <f>Tasaus[[#This Row],[Tuloveroprosentti 2021]]-12.64</f>
        <v>7.6099999999999994</v>
      </c>
      <c r="F198" s="14">
        <v>9963532.8599999994</v>
      </c>
      <c r="G198" s="14">
        <f>Tasaus[[#This Row],[Kunnallisvero (maksuunpantu), €]]*100/Tasaus[[#This Row],[Tuloveroprosentti 2021]]</f>
        <v>49202631.40740741</v>
      </c>
      <c r="H198" s="279">
        <f>Tasaus[[#This Row],[Verotettava tulo (kunnallisvero), €]]*($E$11/100)</f>
        <v>3631154.1978666666</v>
      </c>
      <c r="I198" s="14">
        <v>1360562.0916123402</v>
      </c>
      <c r="J198" s="15">
        <v>510146.84365</v>
      </c>
      <c r="K198" s="15">
        <f>SUM(Tasaus[[#This Row],[Laskennallinen kunnallisvero, €]:[Laskennallinen kiinteistövero, €]])</f>
        <v>5501863.1331290072</v>
      </c>
      <c r="L198" s="15">
        <f>Tasaus[[#This Row],[Laskennallinen verotulo yhteensä, €]]/Tasaus[[#This Row],[Asukasluku 31.12.2020]]</f>
        <v>1309.6555898902659</v>
      </c>
      <c r="M198" s="37">
        <f>$L$11-Tasaus[[#This Row],[Laskennallinen verotulo yhteensä, €/asukas (=tasausraja)]]</f>
        <v>654.454410109734</v>
      </c>
      <c r="N19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589.00896909876064</v>
      </c>
      <c r="O198" s="401">
        <f>Tasaus[[#This Row],[Tasaus,  €/asukas]]*Tasaus[[#This Row],[Asukasluku 31.12.2020]]</f>
        <v>2474426.6791838934</v>
      </c>
      <c r="Q198" s="121"/>
      <c r="R198" s="122"/>
      <c r="S198" s="123"/>
    </row>
    <row r="199" spans="1:19">
      <c r="A199" s="276">
        <v>608</v>
      </c>
      <c r="B199" s="13" t="s">
        <v>566</v>
      </c>
      <c r="C199" s="277">
        <v>2063</v>
      </c>
      <c r="D199" s="278">
        <v>21.5</v>
      </c>
      <c r="E199" s="278">
        <f>Tasaus[[#This Row],[Tuloveroprosentti 2021]]-12.64</f>
        <v>8.86</v>
      </c>
      <c r="F199" s="14">
        <v>5988275.8499999996</v>
      </c>
      <c r="G199" s="14">
        <f>Tasaus[[#This Row],[Kunnallisvero (maksuunpantu), €]]*100/Tasaus[[#This Row],[Tuloveroprosentti 2021]]</f>
        <v>27852445.813953489</v>
      </c>
      <c r="H199" s="279">
        <f>Tasaus[[#This Row],[Verotettava tulo (kunnallisvero), €]]*($E$11/100)</f>
        <v>2055510.5010697672</v>
      </c>
      <c r="I199" s="14">
        <v>693334.33492271591</v>
      </c>
      <c r="J199" s="15">
        <v>291090.52350000001</v>
      </c>
      <c r="K199" s="15">
        <f>SUM(Tasaus[[#This Row],[Laskennallinen kunnallisvero, €]:[Laskennallinen kiinteistövero, €]])</f>
        <v>3039935.3594924831</v>
      </c>
      <c r="L199" s="15">
        <f>Tasaus[[#This Row],[Laskennallinen verotulo yhteensä, €]]/Tasaus[[#This Row],[Asukasluku 31.12.2020]]</f>
        <v>1473.5508286439569</v>
      </c>
      <c r="M199" s="37">
        <f>$L$11-Tasaus[[#This Row],[Laskennallinen verotulo yhteensä, €/asukas (=tasausraja)]]</f>
        <v>490.55917135604295</v>
      </c>
      <c r="N19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441.50325422043869</v>
      </c>
      <c r="O199" s="401">
        <f>Tasaus[[#This Row],[Tasaus,  €/asukas]]*Tasaus[[#This Row],[Asukasluku 31.12.2020]]</f>
        <v>910821.21345676505</v>
      </c>
      <c r="Q199" s="121"/>
      <c r="R199" s="122"/>
      <c r="S199" s="123"/>
    </row>
    <row r="200" spans="1:19">
      <c r="A200" s="276">
        <v>609</v>
      </c>
      <c r="B200" s="13" t="s">
        <v>567</v>
      </c>
      <c r="C200" s="277">
        <v>83684</v>
      </c>
      <c r="D200" s="278">
        <v>21.000000000000004</v>
      </c>
      <c r="E200" s="278">
        <f>Tasaus[[#This Row],[Tuloveroprosentti 2021]]-12.64</f>
        <v>8.360000000000003</v>
      </c>
      <c r="F200" s="14">
        <v>299908224</v>
      </c>
      <c r="G200" s="14">
        <f>Tasaus[[#This Row],[Kunnallisvero (maksuunpantu), €]]*100/Tasaus[[#This Row],[Tuloveroprosentti 2021]]</f>
        <v>1428134399.9999998</v>
      </c>
      <c r="H200" s="279">
        <f>Tasaus[[#This Row],[Verotettava tulo (kunnallisvero), €]]*($E$11/100)</f>
        <v>105396318.71999997</v>
      </c>
      <c r="I200" s="14">
        <v>17870966.429002635</v>
      </c>
      <c r="J200" s="15">
        <v>13073481.789300002</v>
      </c>
      <c r="K200" s="15">
        <f>SUM(Tasaus[[#This Row],[Laskennallinen kunnallisvero, €]:[Laskennallinen kiinteistövero, €]])</f>
        <v>136340766.93830261</v>
      </c>
      <c r="L200" s="15">
        <f>Tasaus[[#This Row],[Laskennallinen verotulo yhteensä, €]]/Tasaus[[#This Row],[Asukasluku 31.12.2020]]</f>
        <v>1629.2333891580543</v>
      </c>
      <c r="M200" s="37">
        <f>$L$11-Tasaus[[#This Row],[Laskennallinen verotulo yhteensä, €/asukas (=tasausraja)]]</f>
        <v>334.87661084194565</v>
      </c>
      <c r="N20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301.38894975775111</v>
      </c>
      <c r="O200" s="401">
        <f>Tasaus[[#This Row],[Tasaus,  €/asukas]]*Tasaus[[#This Row],[Asukasluku 31.12.2020]]</f>
        <v>25221432.871527642</v>
      </c>
      <c r="Q200" s="121"/>
      <c r="R200" s="122"/>
      <c r="S200" s="123"/>
    </row>
    <row r="201" spans="1:19">
      <c r="A201" s="276">
        <v>611</v>
      </c>
      <c r="B201" s="13" t="s">
        <v>568</v>
      </c>
      <c r="C201" s="277">
        <v>5070</v>
      </c>
      <c r="D201" s="278">
        <v>20.5</v>
      </c>
      <c r="E201" s="278">
        <f>Tasaus[[#This Row],[Tuloveroprosentti 2021]]-12.64</f>
        <v>7.8599999999999994</v>
      </c>
      <c r="F201" s="14">
        <v>20132427.52</v>
      </c>
      <c r="G201" s="14">
        <f>Tasaus[[#This Row],[Kunnallisvero (maksuunpantu), €]]*100/Tasaus[[#This Row],[Tuloveroprosentti 2021]]</f>
        <v>98206963.512195125</v>
      </c>
      <c r="H201" s="279">
        <f>Tasaus[[#This Row],[Verotettava tulo (kunnallisvero), €]]*($E$11/100)</f>
        <v>7247673.9071999993</v>
      </c>
      <c r="I201" s="14">
        <v>503466.43442821957</v>
      </c>
      <c r="J201" s="15">
        <v>649464.79345000011</v>
      </c>
      <c r="K201" s="15">
        <f>SUM(Tasaus[[#This Row],[Laskennallinen kunnallisvero, €]:[Laskennallinen kiinteistövero, €]])</f>
        <v>8400605.1350782197</v>
      </c>
      <c r="L201" s="15">
        <f>Tasaus[[#This Row],[Laskennallinen verotulo yhteensä, €]]/Tasaus[[#This Row],[Asukasluku 31.12.2020]]</f>
        <v>1656.9240897590178</v>
      </c>
      <c r="M201" s="37">
        <f>$L$11-Tasaus[[#This Row],[Laskennallinen verotulo yhteensä, €/asukas (=tasausraja)]]</f>
        <v>307.18591024098214</v>
      </c>
      <c r="N20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276.46731921688394</v>
      </c>
      <c r="O201" s="401">
        <f>Tasaus[[#This Row],[Tasaus,  €/asukas]]*Tasaus[[#This Row],[Asukasluku 31.12.2020]]</f>
        <v>1401689.3084296016</v>
      </c>
      <c r="Q201" s="121"/>
      <c r="R201" s="122"/>
      <c r="S201" s="123"/>
    </row>
    <row r="202" spans="1:19">
      <c r="A202" s="276">
        <v>614</v>
      </c>
      <c r="B202" s="13" t="s">
        <v>569</v>
      </c>
      <c r="C202" s="277">
        <v>3117</v>
      </c>
      <c r="D202" s="278">
        <v>21.75</v>
      </c>
      <c r="E202" s="278">
        <f>Tasaus[[#This Row],[Tuloveroprosentti 2021]]-12.64</f>
        <v>9.11</v>
      </c>
      <c r="F202" s="14">
        <v>8456079.1199999992</v>
      </c>
      <c r="G202" s="14">
        <f>Tasaus[[#This Row],[Kunnallisvero (maksuunpantu), €]]*100/Tasaus[[#This Row],[Tuloveroprosentti 2021]]</f>
        <v>38878524.68965517</v>
      </c>
      <c r="H202" s="279">
        <f>Tasaus[[#This Row],[Verotettava tulo (kunnallisvero), €]]*($E$11/100)</f>
        <v>2869235.1220965511</v>
      </c>
      <c r="I202" s="14">
        <v>832949.44885031425</v>
      </c>
      <c r="J202" s="15">
        <v>626027.049</v>
      </c>
      <c r="K202" s="15">
        <f>SUM(Tasaus[[#This Row],[Laskennallinen kunnallisvero, €]:[Laskennallinen kiinteistövero, €]])</f>
        <v>4328211.6199468654</v>
      </c>
      <c r="L202" s="15">
        <f>Tasaus[[#This Row],[Laskennallinen verotulo yhteensä, €]]/Tasaus[[#This Row],[Asukasluku 31.12.2020]]</f>
        <v>1388.582489556261</v>
      </c>
      <c r="M202" s="37">
        <f>$L$11-Tasaus[[#This Row],[Laskennallinen verotulo yhteensä, €/asukas (=tasausraja)]]</f>
        <v>575.52751044373895</v>
      </c>
      <c r="N20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517.9747593993651</v>
      </c>
      <c r="O202" s="401">
        <f>Tasaus[[#This Row],[Tasaus,  €/asukas]]*Tasaus[[#This Row],[Asukasluku 31.12.2020]]</f>
        <v>1614527.325047821</v>
      </c>
      <c r="Q202" s="121"/>
      <c r="R202" s="122"/>
      <c r="S202" s="123"/>
    </row>
    <row r="203" spans="1:19">
      <c r="A203" s="276">
        <v>615</v>
      </c>
      <c r="B203" s="13" t="s">
        <v>570</v>
      </c>
      <c r="C203" s="277">
        <v>7779</v>
      </c>
      <c r="D203" s="278">
        <v>21</v>
      </c>
      <c r="E203" s="278">
        <f>Tasaus[[#This Row],[Tuloveroprosentti 2021]]-12.64</f>
        <v>8.36</v>
      </c>
      <c r="F203" s="14">
        <v>19773694.32</v>
      </c>
      <c r="G203" s="14">
        <f>Tasaus[[#This Row],[Kunnallisvero (maksuunpantu), €]]*100/Tasaus[[#This Row],[Tuloveroprosentti 2021]]</f>
        <v>94160449.142857149</v>
      </c>
      <c r="H203" s="279">
        <f>Tasaus[[#This Row],[Verotettava tulo (kunnallisvero), €]]*($E$11/100)</f>
        <v>6949041.1467428571</v>
      </c>
      <c r="I203" s="14">
        <v>3366954.9809960285</v>
      </c>
      <c r="J203" s="15">
        <v>1392255.6619500001</v>
      </c>
      <c r="K203" s="15">
        <f>SUM(Tasaus[[#This Row],[Laskennallinen kunnallisvero, €]:[Laskennallinen kiinteistövero, €]])</f>
        <v>11708251.789688885</v>
      </c>
      <c r="L203" s="15">
        <f>Tasaus[[#This Row],[Laskennallinen verotulo yhteensä, €]]/Tasaus[[#This Row],[Asukasluku 31.12.2020]]</f>
        <v>1505.1101413663562</v>
      </c>
      <c r="M203" s="37">
        <f>$L$11-Tasaus[[#This Row],[Laskennallinen verotulo yhteensä, €/asukas (=tasausraja)]]</f>
        <v>458.99985863364373</v>
      </c>
      <c r="N20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413.09987277027938</v>
      </c>
      <c r="O203" s="401">
        <f>Tasaus[[#This Row],[Tasaus,  €/asukas]]*Tasaus[[#This Row],[Asukasluku 31.12.2020]]</f>
        <v>3213503.9102800032</v>
      </c>
      <c r="Q203" s="121"/>
      <c r="R203" s="122"/>
      <c r="S203" s="123"/>
    </row>
    <row r="204" spans="1:19">
      <c r="A204" s="276">
        <v>616</v>
      </c>
      <c r="B204" s="13" t="s">
        <v>571</v>
      </c>
      <c r="C204" s="277">
        <v>1833</v>
      </c>
      <c r="D204" s="278">
        <v>21.5</v>
      </c>
      <c r="E204" s="278">
        <f>Tasaus[[#This Row],[Tuloveroprosentti 2021]]-12.64</f>
        <v>8.86</v>
      </c>
      <c r="F204" s="14">
        <v>6473287.3700000001</v>
      </c>
      <c r="G204" s="14">
        <f>Tasaus[[#This Row],[Kunnallisvero (maksuunpantu), €]]*100/Tasaus[[#This Row],[Tuloveroprosentti 2021]]</f>
        <v>30108313.348837208</v>
      </c>
      <c r="H204" s="279">
        <f>Tasaus[[#This Row],[Verotettava tulo (kunnallisvero), €]]*($E$11/100)</f>
        <v>2221993.5251441859</v>
      </c>
      <c r="I204" s="14">
        <v>323618.4651720993</v>
      </c>
      <c r="J204" s="15">
        <v>189271.32695000002</v>
      </c>
      <c r="K204" s="15">
        <f>SUM(Tasaus[[#This Row],[Laskennallinen kunnallisvero, €]:[Laskennallinen kiinteistövero, €]])</f>
        <v>2734883.3172662854</v>
      </c>
      <c r="L204" s="15">
        <f>Tasaus[[#This Row],[Laskennallinen verotulo yhteensä, €]]/Tasaus[[#This Row],[Asukasluku 31.12.2020]]</f>
        <v>1492.0258141114487</v>
      </c>
      <c r="M204" s="37">
        <f>$L$11-Tasaus[[#This Row],[Laskennallinen verotulo yhteensä, €/asukas (=tasausraja)]]</f>
        <v>472.08418588855125</v>
      </c>
      <c r="N20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424.87576729969612</v>
      </c>
      <c r="O204" s="401">
        <f>Tasaus[[#This Row],[Tasaus,  €/asukas]]*Tasaus[[#This Row],[Asukasluku 31.12.2020]]</f>
        <v>778797.28146034305</v>
      </c>
      <c r="Q204" s="121"/>
      <c r="R204" s="122"/>
      <c r="S204" s="123"/>
    </row>
    <row r="205" spans="1:19">
      <c r="A205" s="276">
        <v>619</v>
      </c>
      <c r="B205" s="13" t="s">
        <v>572</v>
      </c>
      <c r="C205" s="277">
        <v>2785</v>
      </c>
      <c r="D205" s="278">
        <v>22</v>
      </c>
      <c r="E205" s="278">
        <f>Tasaus[[#This Row],[Tuloveroprosentti 2021]]-12.64</f>
        <v>9.36</v>
      </c>
      <c r="F205" s="14">
        <v>7831877.6399999997</v>
      </c>
      <c r="G205" s="14">
        <f>Tasaus[[#This Row],[Kunnallisvero (maksuunpantu), €]]*100/Tasaus[[#This Row],[Tuloveroprosentti 2021]]</f>
        <v>35599443.81818182</v>
      </c>
      <c r="H205" s="279">
        <f>Tasaus[[#This Row],[Verotettava tulo (kunnallisvero), €]]*($E$11/100)</f>
        <v>2627238.953781818</v>
      </c>
      <c r="I205" s="14">
        <v>634529.04485444946</v>
      </c>
      <c r="J205" s="15">
        <v>318105.16934999998</v>
      </c>
      <c r="K205" s="15">
        <f>SUM(Tasaus[[#This Row],[Laskennallinen kunnallisvero, €]:[Laskennallinen kiinteistövero, €]])</f>
        <v>3579873.1679862677</v>
      </c>
      <c r="L205" s="15">
        <f>Tasaus[[#This Row],[Laskennallinen verotulo yhteensä, €]]/Tasaus[[#This Row],[Asukasluku 31.12.2020]]</f>
        <v>1285.4122685767568</v>
      </c>
      <c r="M205" s="37">
        <f>$L$11-Tasaus[[#This Row],[Laskennallinen verotulo yhteensä, €/asukas (=tasausraja)]]</f>
        <v>678.69773142324311</v>
      </c>
      <c r="N20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610.82795828091878</v>
      </c>
      <c r="O205" s="401">
        <f>Tasaus[[#This Row],[Tasaus,  €/asukas]]*Tasaus[[#This Row],[Asukasluku 31.12.2020]]</f>
        <v>1701155.8638123588</v>
      </c>
      <c r="Q205" s="121"/>
      <c r="R205" s="122"/>
      <c r="S205" s="123"/>
    </row>
    <row r="206" spans="1:19">
      <c r="A206" s="276">
        <v>620</v>
      </c>
      <c r="B206" s="13" t="s">
        <v>573</v>
      </c>
      <c r="C206" s="277">
        <v>2491</v>
      </c>
      <c r="D206" s="278">
        <v>21.5</v>
      </c>
      <c r="E206" s="278">
        <f>Tasaus[[#This Row],[Tuloveroprosentti 2021]]-12.64</f>
        <v>8.86</v>
      </c>
      <c r="F206" s="14">
        <v>6711322.3300000001</v>
      </c>
      <c r="G206" s="14">
        <f>Tasaus[[#This Row],[Kunnallisvero (maksuunpantu), €]]*100/Tasaus[[#This Row],[Tuloveroprosentti 2021]]</f>
        <v>31215452.69767442</v>
      </c>
      <c r="H206" s="279">
        <f>Tasaus[[#This Row],[Verotettava tulo (kunnallisvero), €]]*($E$11/100)</f>
        <v>2303700.4090883718</v>
      </c>
      <c r="I206" s="14">
        <v>1541441.7552630706</v>
      </c>
      <c r="J206" s="15">
        <v>437436.58540000004</v>
      </c>
      <c r="K206" s="15">
        <f>SUM(Tasaus[[#This Row],[Laskennallinen kunnallisvero, €]:[Laskennallinen kiinteistövero, €]])</f>
        <v>4282578.7497514421</v>
      </c>
      <c r="L206" s="15">
        <f>Tasaus[[#This Row],[Laskennallinen verotulo yhteensä, €]]/Tasaus[[#This Row],[Asukasluku 31.12.2020]]</f>
        <v>1719.2206944004183</v>
      </c>
      <c r="M206" s="37">
        <f>$L$11-Tasaus[[#This Row],[Laskennallinen verotulo yhteensä, €/asukas (=tasausraja)]]</f>
        <v>244.88930559958158</v>
      </c>
      <c r="N20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220.40037503962341</v>
      </c>
      <c r="O206" s="401">
        <f>Tasaus[[#This Row],[Tasaus,  €/asukas]]*Tasaus[[#This Row],[Asukasluku 31.12.2020]]</f>
        <v>549017.33422370197</v>
      </c>
      <c r="Q206" s="121"/>
      <c r="R206" s="122"/>
      <c r="S206" s="123"/>
    </row>
    <row r="207" spans="1:19">
      <c r="A207" s="276">
        <v>623</v>
      </c>
      <c r="B207" s="13" t="s">
        <v>574</v>
      </c>
      <c r="C207" s="277">
        <v>2137</v>
      </c>
      <c r="D207" s="278">
        <v>19.5</v>
      </c>
      <c r="E207" s="278">
        <f>Tasaus[[#This Row],[Tuloveroprosentti 2021]]-12.64</f>
        <v>6.8599999999999994</v>
      </c>
      <c r="F207" s="14">
        <v>6527782.9900000002</v>
      </c>
      <c r="G207" s="14">
        <f>Tasaus[[#This Row],[Kunnallisvero (maksuunpantu), €]]*100/Tasaus[[#This Row],[Tuloveroprosentti 2021]]</f>
        <v>33475810.205128204</v>
      </c>
      <c r="H207" s="279">
        <f>Tasaus[[#This Row],[Verotettava tulo (kunnallisvero), €]]*($E$11/100)</f>
        <v>2470514.7931384612</v>
      </c>
      <c r="I207" s="14">
        <v>1847836.2793068923</v>
      </c>
      <c r="J207" s="15">
        <v>1013319.46845</v>
      </c>
      <c r="K207" s="15">
        <f>SUM(Tasaus[[#This Row],[Laskennallinen kunnallisvero, €]:[Laskennallinen kiinteistövero, €]])</f>
        <v>5331670.540895354</v>
      </c>
      <c r="L207" s="15">
        <f>Tasaus[[#This Row],[Laskennallinen verotulo yhteensä, €]]/Tasaus[[#This Row],[Asukasluku 31.12.2020]]</f>
        <v>2494.9324009805118</v>
      </c>
      <c r="M207" s="37">
        <f>$L$11-Tasaus[[#This Row],[Laskennallinen verotulo yhteensä, €/asukas (=tasausraja)]]</f>
        <v>-530.82240098051193</v>
      </c>
      <c r="N20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-53.082240098051194</v>
      </c>
      <c r="O207" s="401">
        <f>Tasaus[[#This Row],[Tasaus,  €/asukas]]*Tasaus[[#This Row],[Asukasluku 31.12.2020]]</f>
        <v>-113436.74708953541</v>
      </c>
      <c r="Q207" s="121"/>
      <c r="R207" s="122"/>
      <c r="S207" s="123"/>
    </row>
    <row r="208" spans="1:19">
      <c r="A208" s="276">
        <v>624</v>
      </c>
      <c r="B208" s="13" t="s">
        <v>210</v>
      </c>
      <c r="C208" s="277">
        <v>5125</v>
      </c>
      <c r="D208" s="278">
        <v>20.75</v>
      </c>
      <c r="E208" s="278">
        <f>Tasaus[[#This Row],[Tuloveroprosentti 2021]]-12.64</f>
        <v>8.11</v>
      </c>
      <c r="F208" s="14">
        <v>19717772.18</v>
      </c>
      <c r="G208" s="14">
        <f>Tasaus[[#This Row],[Kunnallisvero (maksuunpantu), €]]*100/Tasaus[[#This Row],[Tuloveroprosentti 2021]]</f>
        <v>95025408.096385539</v>
      </c>
      <c r="H208" s="279">
        <f>Tasaus[[#This Row],[Verotettava tulo (kunnallisvero), €]]*($E$11/100)</f>
        <v>7012875.1175132515</v>
      </c>
      <c r="I208" s="14">
        <v>928772.50158397434</v>
      </c>
      <c r="J208" s="15">
        <v>792939.98650000023</v>
      </c>
      <c r="K208" s="15">
        <f>SUM(Tasaus[[#This Row],[Laskennallinen kunnallisvero, €]:[Laskennallinen kiinteistövero, €]])</f>
        <v>8734587.6055972259</v>
      </c>
      <c r="L208" s="15">
        <f>Tasaus[[#This Row],[Laskennallinen verotulo yhteensä, €]]/Tasaus[[#This Row],[Asukasluku 31.12.2020]]</f>
        <v>1704.3097767018978</v>
      </c>
      <c r="M208" s="37">
        <f>$L$11-Tasaus[[#This Row],[Laskennallinen verotulo yhteensä, €/asukas (=tasausraja)]]</f>
        <v>259.80022329810208</v>
      </c>
      <c r="N20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233.82020096829189</v>
      </c>
      <c r="O208" s="401">
        <f>Tasaus[[#This Row],[Tasaus,  €/asukas]]*Tasaus[[#This Row],[Asukasluku 31.12.2020]]</f>
        <v>1198328.5299624959</v>
      </c>
      <c r="Q208" s="121"/>
      <c r="R208" s="122"/>
      <c r="S208" s="123"/>
    </row>
    <row r="209" spans="1:19">
      <c r="A209" s="276">
        <v>625</v>
      </c>
      <c r="B209" s="13" t="s">
        <v>575</v>
      </c>
      <c r="C209" s="277">
        <v>3051</v>
      </c>
      <c r="D209" s="278">
        <v>20.75</v>
      </c>
      <c r="E209" s="278">
        <f>Tasaus[[#This Row],[Tuloveroprosentti 2021]]-12.64</f>
        <v>8.11</v>
      </c>
      <c r="F209" s="14">
        <v>10861139.869999999</v>
      </c>
      <c r="G209" s="14">
        <f>Tasaus[[#This Row],[Kunnallisvero (maksuunpantu), €]]*100/Tasaus[[#This Row],[Tuloveroprosentti 2021]]</f>
        <v>52342842.746987954</v>
      </c>
      <c r="H209" s="279">
        <f>Tasaus[[#This Row],[Verotettava tulo (kunnallisvero), €]]*($E$11/100)</f>
        <v>3862901.7947277105</v>
      </c>
      <c r="I209" s="14">
        <v>690185.05390952528</v>
      </c>
      <c r="J209" s="15">
        <v>706460.87370000023</v>
      </c>
      <c r="K209" s="15">
        <f>SUM(Tasaus[[#This Row],[Laskennallinen kunnallisvero, €]:[Laskennallinen kiinteistövero, €]])</f>
        <v>5259547.7223372366</v>
      </c>
      <c r="L209" s="15">
        <f>Tasaus[[#This Row],[Laskennallinen verotulo yhteensä, €]]/Tasaus[[#This Row],[Asukasluku 31.12.2020]]</f>
        <v>1723.8766707103364</v>
      </c>
      <c r="M209" s="37">
        <f>$L$11-Tasaus[[#This Row],[Laskennallinen verotulo yhteensä, €/asukas (=tasausraja)]]</f>
        <v>240.23332928966352</v>
      </c>
      <c r="N20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216.20999636069718</v>
      </c>
      <c r="O209" s="401">
        <f>Tasaus[[#This Row],[Tasaus,  €/asukas]]*Tasaus[[#This Row],[Asukasluku 31.12.2020]]</f>
        <v>659656.69889648713</v>
      </c>
      <c r="Q209" s="121"/>
      <c r="R209" s="122"/>
      <c r="S209" s="123"/>
    </row>
    <row r="210" spans="1:19">
      <c r="A210" s="276">
        <v>626</v>
      </c>
      <c r="B210" s="13" t="s">
        <v>212</v>
      </c>
      <c r="C210" s="277">
        <v>5033</v>
      </c>
      <c r="D210" s="278">
        <v>21.75</v>
      </c>
      <c r="E210" s="278">
        <f>Tasaus[[#This Row],[Tuloveroprosentti 2021]]-12.64</f>
        <v>9.11</v>
      </c>
      <c r="F210" s="14">
        <v>15457388.560000001</v>
      </c>
      <c r="G210" s="14">
        <f>Tasaus[[#This Row],[Kunnallisvero (maksuunpantu), €]]*100/Tasaus[[#This Row],[Tuloveroprosentti 2021]]</f>
        <v>71068453.149425283</v>
      </c>
      <c r="H210" s="279">
        <f>Tasaus[[#This Row],[Verotettava tulo (kunnallisvero), €]]*($E$11/100)</f>
        <v>5244851.8424275853</v>
      </c>
      <c r="I210" s="14">
        <v>4432311.1742661949</v>
      </c>
      <c r="J210" s="15">
        <v>596690.97825000004</v>
      </c>
      <c r="K210" s="15">
        <f>SUM(Tasaus[[#This Row],[Laskennallinen kunnallisvero, €]:[Laskennallinen kiinteistövero, €]])</f>
        <v>10273853.994943781</v>
      </c>
      <c r="L210" s="15">
        <f>Tasaus[[#This Row],[Laskennallinen verotulo yhteensä, €]]/Tasaus[[#This Row],[Asukasluku 31.12.2020]]</f>
        <v>2041.2982306663582</v>
      </c>
      <c r="M210" s="37">
        <f>$L$11-Tasaus[[#This Row],[Laskennallinen verotulo yhteensä, €/asukas (=tasausraja)]]</f>
        <v>-77.188230666358322</v>
      </c>
      <c r="N21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-7.7188230666358324</v>
      </c>
      <c r="O210" s="401">
        <f>Tasaus[[#This Row],[Tasaus,  €/asukas]]*Tasaus[[#This Row],[Asukasluku 31.12.2020]]</f>
        <v>-38848.836494378142</v>
      </c>
      <c r="Q210" s="121"/>
      <c r="R210" s="122"/>
      <c r="S210" s="123"/>
    </row>
    <row r="211" spans="1:19">
      <c r="A211" s="276">
        <v>630</v>
      </c>
      <c r="B211" s="13" t="s">
        <v>576</v>
      </c>
      <c r="C211" s="277">
        <v>1593</v>
      </c>
      <c r="D211" s="278">
        <v>19.75</v>
      </c>
      <c r="E211" s="278">
        <f>Tasaus[[#This Row],[Tuloveroprosentti 2021]]-12.64</f>
        <v>7.1099999999999994</v>
      </c>
      <c r="F211" s="14">
        <v>4075038.98</v>
      </c>
      <c r="G211" s="14">
        <f>Tasaus[[#This Row],[Kunnallisvero (maksuunpantu), €]]*100/Tasaus[[#This Row],[Tuloveroprosentti 2021]]</f>
        <v>20633108.759493671</v>
      </c>
      <c r="H211" s="279">
        <f>Tasaus[[#This Row],[Verotettava tulo (kunnallisvero), €]]*($E$11/100)</f>
        <v>1522723.4264506327</v>
      </c>
      <c r="I211" s="14">
        <v>758578.19807654456</v>
      </c>
      <c r="J211" s="15">
        <v>255147.89730000001</v>
      </c>
      <c r="K211" s="15">
        <f>SUM(Tasaus[[#This Row],[Laskennallinen kunnallisvero, €]:[Laskennallinen kiinteistövero, €]])</f>
        <v>2536449.5218271771</v>
      </c>
      <c r="L211" s="15">
        <f>Tasaus[[#This Row],[Laskennallinen verotulo yhteensä, €]]/Tasaus[[#This Row],[Asukasluku 31.12.2020]]</f>
        <v>1592.2470319065769</v>
      </c>
      <c r="M211" s="37">
        <f>$L$11-Tasaus[[#This Row],[Laskennallinen verotulo yhteensä, €/asukas (=tasausraja)]]</f>
        <v>371.86296809342298</v>
      </c>
      <c r="N21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334.67667128408067</v>
      </c>
      <c r="O211" s="401">
        <f>Tasaus[[#This Row],[Tasaus,  €/asukas]]*Tasaus[[#This Row],[Asukasluku 31.12.2020]]</f>
        <v>533139.93735554046</v>
      </c>
      <c r="Q211" s="121"/>
      <c r="R211" s="122"/>
      <c r="S211" s="123"/>
    </row>
    <row r="212" spans="1:19">
      <c r="A212" s="276">
        <v>631</v>
      </c>
      <c r="B212" s="13" t="s">
        <v>577</v>
      </c>
      <c r="C212" s="277">
        <v>1994</v>
      </c>
      <c r="D212" s="278">
        <v>21.75</v>
      </c>
      <c r="E212" s="278">
        <f>Tasaus[[#This Row],[Tuloveroprosentti 2021]]-12.64</f>
        <v>9.11</v>
      </c>
      <c r="F212" s="14">
        <v>7571657.6600000001</v>
      </c>
      <c r="G212" s="14">
        <f>Tasaus[[#This Row],[Kunnallisvero (maksuunpantu), €]]*100/Tasaus[[#This Row],[Tuloveroprosentti 2021]]</f>
        <v>34812219.126436785</v>
      </c>
      <c r="H212" s="279">
        <f>Tasaus[[#This Row],[Verotettava tulo (kunnallisvero), €]]*($E$11/100)</f>
        <v>2569141.7715310343</v>
      </c>
      <c r="I212" s="14">
        <v>401832.60013242165</v>
      </c>
      <c r="J212" s="15">
        <v>289420.14585000003</v>
      </c>
      <c r="K212" s="15">
        <f>SUM(Tasaus[[#This Row],[Laskennallinen kunnallisvero, €]:[Laskennallinen kiinteistövero, €]])</f>
        <v>3260394.5175134558</v>
      </c>
      <c r="L212" s="15">
        <f>Tasaus[[#This Row],[Laskennallinen verotulo yhteensä, €]]/Tasaus[[#This Row],[Asukasluku 31.12.2020]]</f>
        <v>1635.1025664560962</v>
      </c>
      <c r="M212" s="37">
        <f>$L$11-Tasaus[[#This Row],[Laskennallinen verotulo yhteensä, €/asukas (=tasausraja)]]</f>
        <v>329.00743354390374</v>
      </c>
      <c r="N21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296.10669018951336</v>
      </c>
      <c r="O212" s="401">
        <f>Tasaus[[#This Row],[Tasaus,  €/asukas]]*Tasaus[[#This Row],[Asukasluku 31.12.2020]]</f>
        <v>590436.74023788958</v>
      </c>
      <c r="Q212" s="121"/>
      <c r="R212" s="122"/>
      <c r="S212" s="123"/>
    </row>
    <row r="213" spans="1:19">
      <c r="A213" s="276">
        <v>635</v>
      </c>
      <c r="B213" s="13" t="s">
        <v>578</v>
      </c>
      <c r="C213" s="277">
        <v>6415</v>
      </c>
      <c r="D213" s="278">
        <v>21.5</v>
      </c>
      <c r="E213" s="278">
        <f>Tasaus[[#This Row],[Tuloveroprosentti 2021]]-12.64</f>
        <v>8.86</v>
      </c>
      <c r="F213" s="14">
        <v>21281840.440000001</v>
      </c>
      <c r="G213" s="14">
        <f>Tasaus[[#This Row],[Kunnallisvero (maksuunpantu), €]]*100/Tasaus[[#This Row],[Tuloveroprosentti 2021]]</f>
        <v>98985304.372093037</v>
      </c>
      <c r="H213" s="279">
        <f>Tasaus[[#This Row],[Verotettava tulo (kunnallisvero), €]]*($E$11/100)</f>
        <v>7305115.4626604654</v>
      </c>
      <c r="I213" s="14">
        <v>1541898.5655391079</v>
      </c>
      <c r="J213" s="15">
        <v>1262947.7012</v>
      </c>
      <c r="K213" s="15">
        <f>SUM(Tasaus[[#This Row],[Laskennallinen kunnallisvero, €]:[Laskennallinen kiinteistövero, €]])</f>
        <v>10109961.729399573</v>
      </c>
      <c r="L213" s="15">
        <f>Tasaus[[#This Row],[Laskennallinen verotulo yhteensä, €]]/Tasaus[[#This Row],[Asukasluku 31.12.2020]]</f>
        <v>1575.9877988152102</v>
      </c>
      <c r="M213" s="37">
        <f>$L$11-Tasaus[[#This Row],[Laskennallinen verotulo yhteensä, €/asukas (=tasausraja)]]</f>
        <v>388.12220118478967</v>
      </c>
      <c r="N21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349.30998106631074</v>
      </c>
      <c r="O213" s="401">
        <f>Tasaus[[#This Row],[Tasaus,  €/asukas]]*Tasaus[[#This Row],[Asukasluku 31.12.2020]]</f>
        <v>2240823.5285403836</v>
      </c>
      <c r="Q213" s="121"/>
      <c r="R213" s="122"/>
      <c r="S213" s="123"/>
    </row>
    <row r="214" spans="1:19">
      <c r="A214" s="276">
        <v>636</v>
      </c>
      <c r="B214" s="13" t="s">
        <v>579</v>
      </c>
      <c r="C214" s="277">
        <v>8229</v>
      </c>
      <c r="D214" s="278">
        <v>21.25</v>
      </c>
      <c r="E214" s="278">
        <f>Tasaus[[#This Row],[Tuloveroprosentti 2021]]-12.64</f>
        <v>8.61</v>
      </c>
      <c r="F214" s="14">
        <v>25593722.329999998</v>
      </c>
      <c r="G214" s="14">
        <f>Tasaus[[#This Row],[Kunnallisvero (maksuunpantu), €]]*100/Tasaus[[#This Row],[Tuloveroprosentti 2021]]</f>
        <v>120441046.25882353</v>
      </c>
      <c r="H214" s="279">
        <f>Tasaus[[#This Row],[Verotettava tulo (kunnallisvero), €]]*($E$11/100)</f>
        <v>8888549.2139011752</v>
      </c>
      <c r="I214" s="14">
        <v>3279013.6260900274</v>
      </c>
      <c r="J214" s="15">
        <v>1003125.3469500002</v>
      </c>
      <c r="K214" s="15">
        <f>SUM(Tasaus[[#This Row],[Laskennallinen kunnallisvero, €]:[Laskennallinen kiinteistövero, €]])</f>
        <v>13170688.186941203</v>
      </c>
      <c r="L214" s="15">
        <f>Tasaus[[#This Row],[Laskennallinen verotulo yhteensä, €]]/Tasaus[[#This Row],[Asukasluku 31.12.2020]]</f>
        <v>1600.5211066886866</v>
      </c>
      <c r="M214" s="37">
        <f>$L$11-Tasaus[[#This Row],[Laskennallinen verotulo yhteensä, €/asukas (=tasausraja)]]</f>
        <v>363.58889331131331</v>
      </c>
      <c r="N21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327.230003980182</v>
      </c>
      <c r="O214" s="401">
        <f>Tasaus[[#This Row],[Tasaus,  €/asukas]]*Tasaus[[#This Row],[Asukasluku 31.12.2020]]</f>
        <v>2692775.7027529175</v>
      </c>
      <c r="Q214" s="121"/>
      <c r="R214" s="122"/>
      <c r="S214" s="123"/>
    </row>
    <row r="215" spans="1:19">
      <c r="A215" s="276">
        <v>638</v>
      </c>
      <c r="B215" s="13" t="s">
        <v>580</v>
      </c>
      <c r="C215" s="277">
        <v>50619</v>
      </c>
      <c r="D215" s="278">
        <v>19.75</v>
      </c>
      <c r="E215" s="278">
        <f>Tasaus[[#This Row],[Tuloveroprosentti 2021]]-12.64</f>
        <v>7.1099999999999994</v>
      </c>
      <c r="F215" s="14">
        <v>213240112.13999999</v>
      </c>
      <c r="G215" s="14">
        <f>Tasaus[[#This Row],[Kunnallisvero (maksuunpantu), €]]*100/Tasaus[[#This Row],[Tuloveroprosentti 2021]]</f>
        <v>1079696770.329114</v>
      </c>
      <c r="H215" s="279">
        <f>Tasaus[[#This Row],[Verotettava tulo (kunnallisvero), €]]*($E$11/100)</f>
        <v>79681621.650288597</v>
      </c>
      <c r="I215" s="14">
        <v>56566421.826893128</v>
      </c>
      <c r="J215" s="15">
        <v>7898340.4448500006</v>
      </c>
      <c r="K215" s="15">
        <f>SUM(Tasaus[[#This Row],[Laskennallinen kunnallisvero, €]:[Laskennallinen kiinteistövero, €]])</f>
        <v>144146383.92203173</v>
      </c>
      <c r="L215" s="15">
        <f>Tasaus[[#This Row],[Laskennallinen verotulo yhteensä, €]]/Tasaus[[#This Row],[Asukasluku 31.12.2020]]</f>
        <v>2847.6734807489624</v>
      </c>
      <c r="M215" s="37">
        <f>$L$11-Tasaus[[#This Row],[Laskennallinen verotulo yhteensä, €/asukas (=tasausraja)]]</f>
        <v>-883.56348074896255</v>
      </c>
      <c r="N21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-88.35634807489626</v>
      </c>
      <c r="O215" s="401">
        <f>Tasaus[[#This Row],[Tasaus,  €/asukas]]*Tasaus[[#This Row],[Asukasluku 31.12.2020]]</f>
        <v>-4472509.9832031736</v>
      </c>
      <c r="Q215" s="121"/>
      <c r="R215" s="122"/>
      <c r="S215" s="123"/>
    </row>
    <row r="216" spans="1:19">
      <c r="A216" s="276">
        <v>678</v>
      </c>
      <c r="B216" s="13" t="s">
        <v>581</v>
      </c>
      <c r="C216" s="277">
        <v>24353</v>
      </c>
      <c r="D216" s="278">
        <v>21.25</v>
      </c>
      <c r="E216" s="278">
        <f>Tasaus[[#This Row],[Tuloveroprosentti 2021]]-12.64</f>
        <v>8.61</v>
      </c>
      <c r="F216" s="14">
        <v>88713588.530000001</v>
      </c>
      <c r="G216" s="14">
        <f>Tasaus[[#This Row],[Kunnallisvero (maksuunpantu), €]]*100/Tasaus[[#This Row],[Tuloveroprosentti 2021]]</f>
        <v>417475710.72941178</v>
      </c>
      <c r="H216" s="279">
        <f>Tasaus[[#This Row],[Verotettava tulo (kunnallisvero), €]]*($E$11/100)</f>
        <v>30809707.451830585</v>
      </c>
      <c r="I216" s="14">
        <v>5987263.6741341026</v>
      </c>
      <c r="J216" s="15">
        <v>3106364.7676000004</v>
      </c>
      <c r="K216" s="15">
        <f>SUM(Tasaus[[#This Row],[Laskennallinen kunnallisvero, €]:[Laskennallinen kiinteistövero, €]])</f>
        <v>39903335.893564686</v>
      </c>
      <c r="L216" s="15">
        <f>Tasaus[[#This Row],[Laskennallinen verotulo yhteensä, €]]/Tasaus[[#This Row],[Asukasluku 31.12.2020]]</f>
        <v>1638.5388204149258</v>
      </c>
      <c r="M216" s="37">
        <f>$L$11-Tasaus[[#This Row],[Laskennallinen verotulo yhteensä, €/asukas (=tasausraja)]]</f>
        <v>325.57117958507411</v>
      </c>
      <c r="N21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293.01406162656673</v>
      </c>
      <c r="O216" s="401">
        <f>Tasaus[[#This Row],[Tasaus,  €/asukas]]*Tasaus[[#This Row],[Asukasluku 31.12.2020]]</f>
        <v>7135771.4427917795</v>
      </c>
      <c r="Q216" s="121"/>
      <c r="R216" s="122"/>
      <c r="S216" s="123"/>
    </row>
    <row r="217" spans="1:19">
      <c r="A217" s="276">
        <v>680</v>
      </c>
      <c r="B217" s="13" t="s">
        <v>582</v>
      </c>
      <c r="C217" s="277">
        <v>24407</v>
      </c>
      <c r="D217" s="278">
        <v>20.25</v>
      </c>
      <c r="E217" s="278">
        <f>Tasaus[[#This Row],[Tuloveroprosentti 2021]]-12.64</f>
        <v>7.6099999999999994</v>
      </c>
      <c r="F217" s="14">
        <v>95979673.019999996</v>
      </c>
      <c r="G217" s="14">
        <f>Tasaus[[#This Row],[Kunnallisvero (maksuunpantu), €]]*100/Tasaus[[#This Row],[Tuloveroprosentti 2021]]</f>
        <v>473973693.92592591</v>
      </c>
      <c r="H217" s="279">
        <f>Tasaus[[#This Row],[Verotettava tulo (kunnallisvero), €]]*($E$11/100)</f>
        <v>34979258.611733325</v>
      </c>
      <c r="I217" s="14">
        <v>6474021.9070959734</v>
      </c>
      <c r="J217" s="15">
        <v>3855096.4156000009</v>
      </c>
      <c r="K217" s="15">
        <f>SUM(Tasaus[[#This Row],[Laskennallinen kunnallisvero, €]:[Laskennallinen kiinteistövero, €]])</f>
        <v>45308376.934429303</v>
      </c>
      <c r="L217" s="15">
        <f>Tasaus[[#This Row],[Laskennallinen verotulo yhteensä, €]]/Tasaus[[#This Row],[Asukasluku 31.12.2020]]</f>
        <v>1856.3681294066989</v>
      </c>
      <c r="M217" s="37">
        <f>$L$11-Tasaus[[#This Row],[Laskennallinen verotulo yhteensä, €/asukas (=tasausraja)]]</f>
        <v>107.74187059330097</v>
      </c>
      <c r="N21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96.967683533970884</v>
      </c>
      <c r="O217" s="401">
        <f>Tasaus[[#This Row],[Tasaus,  €/asukas]]*Tasaus[[#This Row],[Asukasluku 31.12.2020]]</f>
        <v>2366690.2520136274</v>
      </c>
      <c r="Q217" s="121"/>
      <c r="R217" s="122"/>
      <c r="S217" s="123"/>
    </row>
    <row r="218" spans="1:19">
      <c r="A218" s="276">
        <v>681</v>
      </c>
      <c r="B218" s="13" t="s">
        <v>583</v>
      </c>
      <c r="C218" s="277">
        <v>3364</v>
      </c>
      <c r="D218" s="278">
        <v>22</v>
      </c>
      <c r="E218" s="278">
        <f>Tasaus[[#This Row],[Tuloveroprosentti 2021]]-12.64</f>
        <v>9.36</v>
      </c>
      <c r="F218" s="14">
        <v>9808617.7200000007</v>
      </c>
      <c r="G218" s="14">
        <f>Tasaus[[#This Row],[Kunnallisvero (maksuunpantu), €]]*100/Tasaus[[#This Row],[Tuloveroprosentti 2021]]</f>
        <v>44584626.000000007</v>
      </c>
      <c r="H218" s="279">
        <f>Tasaus[[#This Row],[Verotettava tulo (kunnallisvero), €]]*($E$11/100)</f>
        <v>3290345.3988000001</v>
      </c>
      <c r="I218" s="14">
        <v>1463421.8291912898</v>
      </c>
      <c r="J218" s="15">
        <v>691852.22175000014</v>
      </c>
      <c r="K218" s="15">
        <f>SUM(Tasaus[[#This Row],[Laskennallinen kunnallisvero, €]:[Laskennallinen kiinteistövero, €]])</f>
        <v>5445619.4497412909</v>
      </c>
      <c r="L218" s="15">
        <f>Tasaus[[#This Row],[Laskennallinen verotulo yhteensä, €]]/Tasaus[[#This Row],[Asukasluku 31.12.2020]]</f>
        <v>1618.7929398755323</v>
      </c>
      <c r="M218" s="37">
        <f>$L$11-Tasaus[[#This Row],[Laskennallinen verotulo yhteensä, €/asukas (=tasausraja)]]</f>
        <v>345.31706012446762</v>
      </c>
      <c r="N21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310.78535411202085</v>
      </c>
      <c r="O218" s="401">
        <f>Tasaus[[#This Row],[Tasaus,  €/asukas]]*Tasaus[[#This Row],[Asukasluku 31.12.2020]]</f>
        <v>1045481.9312328382</v>
      </c>
      <c r="Q218" s="121"/>
      <c r="R218" s="122"/>
      <c r="S218" s="123"/>
    </row>
    <row r="219" spans="1:19">
      <c r="A219" s="276">
        <v>683</v>
      </c>
      <c r="B219" s="13" t="s">
        <v>584</v>
      </c>
      <c r="C219" s="277">
        <v>3712</v>
      </c>
      <c r="D219" s="278">
        <v>19.75</v>
      </c>
      <c r="E219" s="278">
        <f>Tasaus[[#This Row],[Tuloveroprosentti 2021]]-12.64</f>
        <v>7.1099999999999994</v>
      </c>
      <c r="F219" s="14">
        <v>8560237.7599999998</v>
      </c>
      <c r="G219" s="14">
        <f>Tasaus[[#This Row],[Kunnallisvero (maksuunpantu), €]]*100/Tasaus[[#This Row],[Tuloveroprosentti 2021]]</f>
        <v>43342976</v>
      </c>
      <c r="H219" s="279">
        <f>Tasaus[[#This Row],[Verotettava tulo (kunnallisvero), €]]*($E$11/100)</f>
        <v>3198711.6287999996</v>
      </c>
      <c r="I219" s="14">
        <v>812284.16062840365</v>
      </c>
      <c r="J219" s="15">
        <v>532309.34295000008</v>
      </c>
      <c r="K219" s="15">
        <f>SUM(Tasaus[[#This Row],[Laskennallinen kunnallisvero, €]:[Laskennallinen kiinteistövero, €]])</f>
        <v>4543305.1323784031</v>
      </c>
      <c r="L219" s="15">
        <f>Tasaus[[#This Row],[Laskennallinen verotulo yhteensä, €]]/Tasaus[[#This Row],[Asukasluku 31.12.2020]]</f>
        <v>1223.9507360933198</v>
      </c>
      <c r="M219" s="37">
        <f>$L$11-Tasaus[[#This Row],[Laskennallinen verotulo yhteensä, €/asukas (=tasausraja)]]</f>
        <v>740.15926390668005</v>
      </c>
      <c r="N21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666.14333751601202</v>
      </c>
      <c r="O219" s="401">
        <f>Tasaus[[#This Row],[Tasaus,  €/asukas]]*Tasaus[[#This Row],[Asukasluku 31.12.2020]]</f>
        <v>2472724.0688594365</v>
      </c>
      <c r="Q219" s="121"/>
      <c r="R219" s="122"/>
      <c r="S219" s="123"/>
    </row>
    <row r="220" spans="1:19">
      <c r="A220" s="276">
        <v>684</v>
      </c>
      <c r="B220" s="13" t="s">
        <v>585</v>
      </c>
      <c r="C220" s="277">
        <v>39040</v>
      </c>
      <c r="D220" s="278">
        <v>21</v>
      </c>
      <c r="E220" s="278">
        <f>Tasaus[[#This Row],[Tuloveroprosentti 2021]]-12.64</f>
        <v>8.36</v>
      </c>
      <c r="F220" s="14">
        <v>167215968.44</v>
      </c>
      <c r="G220" s="14">
        <f>Tasaus[[#This Row],[Kunnallisvero (maksuunpantu), €]]*100/Tasaus[[#This Row],[Tuloveroprosentti 2021]]</f>
        <v>796266516.38095236</v>
      </c>
      <c r="H220" s="279">
        <f>Tasaus[[#This Row],[Verotettava tulo (kunnallisvero), €]]*($E$11/100)</f>
        <v>58764468.908914275</v>
      </c>
      <c r="I220" s="14">
        <v>17467908.570799317</v>
      </c>
      <c r="J220" s="15">
        <v>5326160.6134000011</v>
      </c>
      <c r="K220" s="15">
        <f>SUM(Tasaus[[#This Row],[Laskennallinen kunnallisvero, €]:[Laskennallinen kiinteistövero, €]])</f>
        <v>81558538.093113586</v>
      </c>
      <c r="L220" s="15">
        <f>Tasaus[[#This Row],[Laskennallinen verotulo yhteensä, €]]/Tasaus[[#This Row],[Asukasluku 31.12.2020]]</f>
        <v>2089.1018978768848</v>
      </c>
      <c r="M220" s="37">
        <f>$L$11-Tasaus[[#This Row],[Laskennallinen verotulo yhteensä, €/asukas (=tasausraja)]]</f>
        <v>-124.99189787688488</v>
      </c>
      <c r="N22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-12.499189787688488</v>
      </c>
      <c r="O220" s="401">
        <f>Tasaus[[#This Row],[Tasaus,  €/asukas]]*Tasaus[[#This Row],[Asukasluku 31.12.2020]]</f>
        <v>-487968.36931135855</v>
      </c>
      <c r="Q220" s="121"/>
      <c r="R220" s="122"/>
      <c r="S220" s="123"/>
    </row>
    <row r="221" spans="1:19">
      <c r="A221" s="276">
        <v>686</v>
      </c>
      <c r="B221" s="13" t="s">
        <v>586</v>
      </c>
      <c r="C221" s="277">
        <v>3053</v>
      </c>
      <c r="D221" s="278">
        <v>22.000000000000004</v>
      </c>
      <c r="E221" s="278">
        <f>Tasaus[[#This Row],[Tuloveroprosentti 2021]]-12.64</f>
        <v>9.360000000000003</v>
      </c>
      <c r="F221" s="14">
        <v>8950069.7100000009</v>
      </c>
      <c r="G221" s="14">
        <f>Tasaus[[#This Row],[Kunnallisvero (maksuunpantu), €]]*100/Tasaus[[#This Row],[Tuloveroprosentti 2021]]</f>
        <v>40682135.045454547</v>
      </c>
      <c r="H221" s="279">
        <f>Tasaus[[#This Row],[Verotettava tulo (kunnallisvero), €]]*($E$11/100)</f>
        <v>3002341.5663545453</v>
      </c>
      <c r="I221" s="14">
        <v>983712.97024904215</v>
      </c>
      <c r="J221" s="15">
        <v>544263.33350000007</v>
      </c>
      <c r="K221" s="15">
        <f>SUM(Tasaus[[#This Row],[Laskennallinen kunnallisvero, €]:[Laskennallinen kiinteistövero, €]])</f>
        <v>4530317.8701035874</v>
      </c>
      <c r="L221" s="15">
        <f>Tasaus[[#This Row],[Laskennallinen verotulo yhteensä, €]]/Tasaus[[#This Row],[Asukasluku 31.12.2020]]</f>
        <v>1483.8905568632779</v>
      </c>
      <c r="M221" s="37">
        <f>$L$11-Tasaus[[#This Row],[Laskennallinen verotulo yhteensä, €/asukas (=tasausraja)]]</f>
        <v>480.21944313672202</v>
      </c>
      <c r="N22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432.19749882304984</v>
      </c>
      <c r="O221" s="401">
        <f>Tasaus[[#This Row],[Tasaus,  €/asukas]]*Tasaus[[#This Row],[Asukasluku 31.12.2020]]</f>
        <v>1319498.9639067713</v>
      </c>
      <c r="Q221" s="121"/>
      <c r="R221" s="122"/>
      <c r="S221" s="123"/>
    </row>
    <row r="222" spans="1:19">
      <c r="A222" s="276">
        <v>687</v>
      </c>
      <c r="B222" s="13" t="s">
        <v>587</v>
      </c>
      <c r="C222" s="277">
        <v>1561</v>
      </c>
      <c r="D222" s="278">
        <v>22</v>
      </c>
      <c r="E222" s="278">
        <f>Tasaus[[#This Row],[Tuloveroprosentti 2021]]-12.64</f>
        <v>9.36</v>
      </c>
      <c r="F222" s="14">
        <v>3814193.82</v>
      </c>
      <c r="G222" s="14">
        <f>Tasaus[[#This Row],[Kunnallisvero (maksuunpantu), €]]*100/Tasaus[[#This Row],[Tuloveroprosentti 2021]]</f>
        <v>17337244.636363637</v>
      </c>
      <c r="H222" s="279">
        <f>Tasaus[[#This Row],[Verotettava tulo (kunnallisvero), €]]*($E$11/100)</f>
        <v>1279488.6541636363</v>
      </c>
      <c r="I222" s="14">
        <v>1899412.6112780906</v>
      </c>
      <c r="J222" s="15">
        <v>200119.87505000006</v>
      </c>
      <c r="K222" s="15">
        <f>SUM(Tasaus[[#This Row],[Laskennallinen kunnallisvero, €]:[Laskennallinen kiinteistövero, €]])</f>
        <v>3379021.1404917268</v>
      </c>
      <c r="L222" s="15">
        <f>Tasaus[[#This Row],[Laskennallinen verotulo yhteensä, €]]/Tasaus[[#This Row],[Asukasluku 31.12.2020]]</f>
        <v>2164.6515954463334</v>
      </c>
      <c r="M222" s="37">
        <f>$L$11-Tasaus[[#This Row],[Laskennallinen verotulo yhteensä, €/asukas (=tasausraja)]]</f>
        <v>-200.54159544633353</v>
      </c>
      <c r="N22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-20.054159544633354</v>
      </c>
      <c r="O222" s="401">
        <f>Tasaus[[#This Row],[Tasaus,  €/asukas]]*Tasaus[[#This Row],[Asukasluku 31.12.2020]]</f>
        <v>-31304.543049172666</v>
      </c>
      <c r="Q222" s="121"/>
      <c r="R222" s="122"/>
      <c r="S222" s="123"/>
    </row>
    <row r="223" spans="1:19">
      <c r="A223" s="276">
        <v>689</v>
      </c>
      <c r="B223" s="13" t="s">
        <v>588</v>
      </c>
      <c r="C223" s="277">
        <v>3146</v>
      </c>
      <c r="D223" s="278">
        <v>21</v>
      </c>
      <c r="E223" s="278">
        <f>Tasaus[[#This Row],[Tuloveroprosentti 2021]]-12.64</f>
        <v>8.36</v>
      </c>
      <c r="F223" s="14">
        <v>10628172.35</v>
      </c>
      <c r="G223" s="14">
        <f>Tasaus[[#This Row],[Kunnallisvero (maksuunpantu), €]]*100/Tasaus[[#This Row],[Tuloveroprosentti 2021]]</f>
        <v>50610344.523809522</v>
      </c>
      <c r="H223" s="279">
        <f>Tasaus[[#This Row],[Verotettava tulo (kunnallisvero), €]]*($E$11/100)</f>
        <v>3735043.4258571421</v>
      </c>
      <c r="I223" s="14">
        <v>1550486.1255729599</v>
      </c>
      <c r="J223" s="15">
        <v>410556.98544999998</v>
      </c>
      <c r="K223" s="15">
        <f>SUM(Tasaus[[#This Row],[Laskennallinen kunnallisvero, €]:[Laskennallinen kiinteistövero, €]])</f>
        <v>5696086.536880102</v>
      </c>
      <c r="L223" s="15">
        <f>Tasaus[[#This Row],[Laskennallinen verotulo yhteensä, €]]/Tasaus[[#This Row],[Asukasluku 31.12.2020]]</f>
        <v>1810.5805902352517</v>
      </c>
      <c r="M223" s="37">
        <f>$L$11-Tasaus[[#This Row],[Laskennallinen verotulo yhteensä, €/asukas (=tasausraja)]]</f>
        <v>153.52940976474815</v>
      </c>
      <c r="N22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138.17646878827335</v>
      </c>
      <c r="O223" s="401">
        <f>Tasaus[[#This Row],[Tasaus,  €/asukas]]*Tasaus[[#This Row],[Asukasluku 31.12.2020]]</f>
        <v>434703.170807908</v>
      </c>
      <c r="Q223" s="121"/>
      <c r="R223" s="122"/>
      <c r="S223" s="123"/>
    </row>
    <row r="224" spans="1:19">
      <c r="A224" s="276">
        <v>691</v>
      </c>
      <c r="B224" s="13" t="s">
        <v>589</v>
      </c>
      <c r="C224" s="277">
        <v>2710</v>
      </c>
      <c r="D224" s="278">
        <v>22.5</v>
      </c>
      <c r="E224" s="278">
        <f>Tasaus[[#This Row],[Tuloveroprosentti 2021]]-12.64</f>
        <v>9.86</v>
      </c>
      <c r="F224" s="14">
        <v>7659821.8099999996</v>
      </c>
      <c r="G224" s="14">
        <f>Tasaus[[#This Row],[Kunnallisvero (maksuunpantu), €]]*100/Tasaus[[#This Row],[Tuloveroprosentti 2021]]</f>
        <v>34043652.48888889</v>
      </c>
      <c r="H224" s="279">
        <f>Tasaus[[#This Row],[Verotettava tulo (kunnallisvero), €]]*($E$11/100)</f>
        <v>2512421.5536799999</v>
      </c>
      <c r="I224" s="14">
        <v>496894.94761827355</v>
      </c>
      <c r="J224" s="15">
        <v>318502.33185000002</v>
      </c>
      <c r="K224" s="15">
        <f>SUM(Tasaus[[#This Row],[Laskennallinen kunnallisvero, €]:[Laskennallinen kiinteistövero, €]])</f>
        <v>3327818.8331482736</v>
      </c>
      <c r="L224" s="15">
        <f>Tasaus[[#This Row],[Laskennallinen verotulo yhteensä, €]]/Tasaus[[#This Row],[Asukasluku 31.12.2020]]</f>
        <v>1227.9774292060051</v>
      </c>
      <c r="M224" s="37">
        <f>$L$11-Tasaus[[#This Row],[Laskennallinen verotulo yhteensä, €/asukas (=tasausraja)]]</f>
        <v>736.13257079399477</v>
      </c>
      <c r="N22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662.51931371459534</v>
      </c>
      <c r="O224" s="401">
        <f>Tasaus[[#This Row],[Tasaus,  €/asukas]]*Tasaus[[#This Row],[Asukasluku 31.12.2020]]</f>
        <v>1795427.3401665534</v>
      </c>
      <c r="Q224" s="121"/>
      <c r="R224" s="122"/>
      <c r="S224" s="123"/>
    </row>
    <row r="225" spans="1:19">
      <c r="A225" s="276">
        <v>694</v>
      </c>
      <c r="B225" s="13" t="s">
        <v>590</v>
      </c>
      <c r="C225" s="277">
        <v>28710</v>
      </c>
      <c r="D225" s="278">
        <v>20.5</v>
      </c>
      <c r="E225" s="278">
        <f>Tasaus[[#This Row],[Tuloveroprosentti 2021]]-12.64</f>
        <v>7.8599999999999994</v>
      </c>
      <c r="F225" s="14">
        <v>111298951.44</v>
      </c>
      <c r="G225" s="14">
        <f>Tasaus[[#This Row],[Kunnallisvero (maksuunpantu), €]]*100/Tasaus[[#This Row],[Tuloveroprosentti 2021]]</f>
        <v>542921714.34146345</v>
      </c>
      <c r="H225" s="279">
        <f>Tasaus[[#This Row],[Verotettava tulo (kunnallisvero), €]]*($E$11/100)</f>
        <v>40067622.518399999</v>
      </c>
      <c r="I225" s="14">
        <v>9785315.0721266381</v>
      </c>
      <c r="J225" s="15">
        <v>4086373.7741</v>
      </c>
      <c r="K225" s="15">
        <f>SUM(Tasaus[[#This Row],[Laskennallinen kunnallisvero, €]:[Laskennallinen kiinteistövero, €]])</f>
        <v>53939311.364626639</v>
      </c>
      <c r="L225" s="15">
        <f>Tasaus[[#This Row],[Laskennallinen verotulo yhteensä, €]]/Tasaus[[#This Row],[Asukasluku 31.12.2020]]</f>
        <v>1878.7638928814572</v>
      </c>
      <c r="M225" s="37">
        <f>$L$11-Tasaus[[#This Row],[Laskennallinen verotulo yhteensä, €/asukas (=tasausraja)]]</f>
        <v>85.346107118542704</v>
      </c>
      <c r="N22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76.811496406688434</v>
      </c>
      <c r="O225" s="401">
        <f>Tasaus[[#This Row],[Tasaus,  €/asukas]]*Tasaus[[#This Row],[Asukasluku 31.12.2020]]</f>
        <v>2205258.0618360247</v>
      </c>
      <c r="Q225" s="121"/>
      <c r="R225" s="122"/>
      <c r="S225" s="123"/>
    </row>
    <row r="226" spans="1:19">
      <c r="A226" s="276">
        <v>697</v>
      </c>
      <c r="B226" s="13" t="s">
        <v>591</v>
      </c>
      <c r="C226" s="277">
        <v>1235</v>
      </c>
      <c r="D226" s="278">
        <v>21.5</v>
      </c>
      <c r="E226" s="278">
        <f>Tasaus[[#This Row],[Tuloveroprosentti 2021]]-12.64</f>
        <v>8.86</v>
      </c>
      <c r="F226" s="14">
        <v>3707177.74</v>
      </c>
      <c r="G226" s="14">
        <f>Tasaus[[#This Row],[Kunnallisvero (maksuunpantu), €]]*100/Tasaus[[#This Row],[Tuloveroprosentti 2021]]</f>
        <v>17242687.162790697</v>
      </c>
      <c r="H226" s="279">
        <f>Tasaus[[#This Row],[Verotettava tulo (kunnallisvero), €]]*($E$11/100)</f>
        <v>1272510.3126139534</v>
      </c>
      <c r="I226" s="14">
        <v>588309.69515987136</v>
      </c>
      <c r="J226" s="15">
        <v>185150.85130000004</v>
      </c>
      <c r="K226" s="15">
        <f>SUM(Tasaus[[#This Row],[Laskennallinen kunnallisvero, €]:[Laskennallinen kiinteistövero, €]])</f>
        <v>2045970.8590738247</v>
      </c>
      <c r="L226" s="15">
        <f>Tasaus[[#This Row],[Laskennallinen verotulo yhteensä, €]]/Tasaus[[#This Row],[Asukasluku 31.12.2020]]</f>
        <v>1656.6565660516799</v>
      </c>
      <c r="M226" s="37">
        <f>$L$11-Tasaus[[#This Row],[Laskennallinen verotulo yhteensä, €/asukas (=tasausraja)]]</f>
        <v>307.45343394832003</v>
      </c>
      <c r="N22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276.70809055348803</v>
      </c>
      <c r="O226" s="401">
        <f>Tasaus[[#This Row],[Tasaus,  €/asukas]]*Tasaus[[#This Row],[Asukasluku 31.12.2020]]</f>
        <v>341734.49183355772</v>
      </c>
      <c r="Q226" s="121"/>
      <c r="R226" s="122"/>
      <c r="S226" s="123"/>
    </row>
    <row r="227" spans="1:19">
      <c r="A227" s="276">
        <v>698</v>
      </c>
      <c r="B227" s="13" t="s">
        <v>592</v>
      </c>
      <c r="C227" s="277">
        <v>63528</v>
      </c>
      <c r="D227" s="278">
        <v>21.5</v>
      </c>
      <c r="E227" s="278">
        <f>Tasaus[[#This Row],[Tuloveroprosentti 2021]]-12.64</f>
        <v>8.86</v>
      </c>
      <c r="F227" s="14">
        <v>235091928.58000001</v>
      </c>
      <c r="G227" s="14">
        <f>Tasaus[[#This Row],[Kunnallisvero (maksuunpantu), €]]*100/Tasaus[[#This Row],[Tuloveroprosentti 2021]]</f>
        <v>1093450830.6046512</v>
      </c>
      <c r="H227" s="279">
        <f>Tasaus[[#This Row],[Verotettava tulo (kunnallisvero), €]]*($E$11/100)</f>
        <v>80696671.298623249</v>
      </c>
      <c r="I227" s="14">
        <v>13230097.70594267</v>
      </c>
      <c r="J227" s="15">
        <v>9379743.0973499976</v>
      </c>
      <c r="K227" s="15">
        <f>SUM(Tasaus[[#This Row],[Laskennallinen kunnallisvero, €]:[Laskennallinen kiinteistövero, €]])</f>
        <v>103306512.10191593</v>
      </c>
      <c r="L227" s="15">
        <f>Tasaus[[#This Row],[Laskennallinen verotulo yhteensä, €]]/Tasaus[[#This Row],[Asukasluku 31.12.2020]]</f>
        <v>1626.1571606522466</v>
      </c>
      <c r="M227" s="37">
        <f>$L$11-Tasaus[[#This Row],[Laskennallinen verotulo yhteensä, €/asukas (=tasausraja)]]</f>
        <v>337.9528393477533</v>
      </c>
      <c r="N22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304.15755541297796</v>
      </c>
      <c r="O227" s="401">
        <f>Tasaus[[#This Row],[Tasaus,  €/asukas]]*Tasaus[[#This Row],[Asukasluku 31.12.2020]]</f>
        <v>19322521.180275664</v>
      </c>
      <c r="Q227" s="121"/>
      <c r="R227" s="122"/>
      <c r="S227" s="123"/>
    </row>
    <row r="228" spans="1:19">
      <c r="A228" s="276">
        <v>700</v>
      </c>
      <c r="B228" s="13" t="s">
        <v>593</v>
      </c>
      <c r="C228" s="277">
        <v>4922</v>
      </c>
      <c r="D228" s="278">
        <v>20.5</v>
      </c>
      <c r="E228" s="278">
        <f>Tasaus[[#This Row],[Tuloveroprosentti 2021]]-12.64</f>
        <v>7.8599999999999994</v>
      </c>
      <c r="F228" s="14">
        <v>17825770.09</v>
      </c>
      <c r="G228" s="14">
        <f>Tasaus[[#This Row],[Kunnallisvero (maksuunpantu), €]]*100/Tasaus[[#This Row],[Tuloveroprosentti 2021]]</f>
        <v>86954976.048780486</v>
      </c>
      <c r="H228" s="279">
        <f>Tasaus[[#This Row],[Verotettava tulo (kunnallisvero), €]]*($E$11/100)</f>
        <v>6417277.2323999992</v>
      </c>
      <c r="I228" s="14">
        <v>2288297.9521744214</v>
      </c>
      <c r="J228" s="15">
        <v>1021973.9441000002</v>
      </c>
      <c r="K228" s="15">
        <f>SUM(Tasaus[[#This Row],[Laskennallinen kunnallisvero, €]:[Laskennallinen kiinteistövero, €]])</f>
        <v>9727549.1286744215</v>
      </c>
      <c r="L228" s="15">
        <f>Tasaus[[#This Row],[Laskennallinen verotulo yhteensä, €]]/Tasaus[[#This Row],[Asukasluku 31.12.2020]]</f>
        <v>1976.340741299151</v>
      </c>
      <c r="M228" s="37">
        <f>$L$11-Tasaus[[#This Row],[Laskennallinen verotulo yhteensä, €/asukas (=tasausraja)]]</f>
        <v>-12.230741299151077</v>
      </c>
      <c r="N22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-1.2230741299151078</v>
      </c>
      <c r="O228" s="401">
        <f>Tasaus[[#This Row],[Tasaus,  €/asukas]]*Tasaus[[#This Row],[Asukasluku 31.12.2020]]</f>
        <v>-6019.9708674421609</v>
      </c>
      <c r="Q228" s="121"/>
      <c r="R228" s="122"/>
      <c r="S228" s="123"/>
    </row>
    <row r="229" spans="1:19">
      <c r="A229" s="276">
        <v>702</v>
      </c>
      <c r="B229" s="13" t="s">
        <v>594</v>
      </c>
      <c r="C229" s="277">
        <v>4215</v>
      </c>
      <c r="D229" s="278">
        <v>22</v>
      </c>
      <c r="E229" s="278">
        <f>Tasaus[[#This Row],[Tuloveroprosentti 2021]]-12.64</f>
        <v>9.36</v>
      </c>
      <c r="F229" s="14">
        <v>13179247.42</v>
      </c>
      <c r="G229" s="14">
        <f>Tasaus[[#This Row],[Kunnallisvero (maksuunpantu), €]]*100/Tasaus[[#This Row],[Tuloveroprosentti 2021]]</f>
        <v>59905670.090909094</v>
      </c>
      <c r="H229" s="279">
        <f>Tasaus[[#This Row],[Verotettava tulo (kunnallisvero), €]]*($E$11/100)</f>
        <v>4421038.4527090909</v>
      </c>
      <c r="I229" s="14">
        <v>1994497.1110513399</v>
      </c>
      <c r="J229" s="15">
        <v>891993.48820000014</v>
      </c>
      <c r="K229" s="15">
        <f>SUM(Tasaus[[#This Row],[Laskennallinen kunnallisvero, €]:[Laskennallinen kiinteistövero, €]])</f>
        <v>7307529.051960431</v>
      </c>
      <c r="L229" s="15">
        <f>Tasaus[[#This Row],[Laskennallinen verotulo yhteensä, €]]/Tasaus[[#This Row],[Asukasluku 31.12.2020]]</f>
        <v>1733.6960977367571</v>
      </c>
      <c r="M229" s="37">
        <f>$L$11-Tasaus[[#This Row],[Laskennallinen verotulo yhteensä, €/asukas (=tasausraja)]]</f>
        <v>230.41390226324279</v>
      </c>
      <c r="N22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207.37251203691852</v>
      </c>
      <c r="O229" s="401">
        <f>Tasaus[[#This Row],[Tasaus,  €/asukas]]*Tasaus[[#This Row],[Asukasluku 31.12.2020]]</f>
        <v>874075.13823561161</v>
      </c>
      <c r="Q229" s="121"/>
      <c r="R229" s="122"/>
      <c r="S229" s="123"/>
    </row>
    <row r="230" spans="1:19">
      <c r="A230" s="276">
        <v>704</v>
      </c>
      <c r="B230" s="13" t="s">
        <v>595</v>
      </c>
      <c r="C230" s="277">
        <v>6354</v>
      </c>
      <c r="D230" s="278">
        <v>19.75</v>
      </c>
      <c r="E230" s="278">
        <f>Tasaus[[#This Row],[Tuloveroprosentti 2021]]-12.64</f>
        <v>7.1099999999999994</v>
      </c>
      <c r="F230" s="14">
        <v>24485272.48</v>
      </c>
      <c r="G230" s="14">
        <f>Tasaus[[#This Row],[Kunnallisvero (maksuunpantu), €]]*100/Tasaus[[#This Row],[Tuloveroprosentti 2021]]</f>
        <v>123976063.18987341</v>
      </c>
      <c r="H230" s="279">
        <f>Tasaus[[#This Row],[Verotettava tulo (kunnallisvero), €]]*($E$11/100)</f>
        <v>9149433.4634126574</v>
      </c>
      <c r="I230" s="14">
        <v>1334761.3439877823</v>
      </c>
      <c r="J230" s="15">
        <v>719922.63100000005</v>
      </c>
      <c r="K230" s="15">
        <f>SUM(Tasaus[[#This Row],[Laskennallinen kunnallisvero, €]:[Laskennallinen kiinteistövero, €]])</f>
        <v>11204117.43840044</v>
      </c>
      <c r="L230" s="15">
        <f>Tasaus[[#This Row],[Laskennallinen verotulo yhteensä, €]]/Tasaus[[#This Row],[Asukasluku 31.12.2020]]</f>
        <v>1763.3171920680579</v>
      </c>
      <c r="M230" s="37">
        <f>$L$11-Tasaus[[#This Row],[Laskennallinen verotulo yhteensä, €/asukas (=tasausraja)]]</f>
        <v>200.79280793194198</v>
      </c>
      <c r="N23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180.71352713874779</v>
      </c>
      <c r="O230" s="401">
        <f>Tasaus[[#This Row],[Tasaus,  €/asukas]]*Tasaus[[#This Row],[Asukasluku 31.12.2020]]</f>
        <v>1148253.7514396035</v>
      </c>
      <c r="Q230" s="121"/>
      <c r="R230" s="122"/>
      <c r="S230" s="123"/>
    </row>
    <row r="231" spans="1:19">
      <c r="A231" s="276">
        <v>707</v>
      </c>
      <c r="B231" s="13" t="s">
        <v>596</v>
      </c>
      <c r="C231" s="277">
        <v>2066</v>
      </c>
      <c r="D231" s="278">
        <v>21.500000000000004</v>
      </c>
      <c r="E231" s="278">
        <f>Tasaus[[#This Row],[Tuloveroprosentti 2021]]-12.64</f>
        <v>8.860000000000003</v>
      </c>
      <c r="F231" s="14">
        <v>5009712.0999999996</v>
      </c>
      <c r="G231" s="14">
        <f>Tasaus[[#This Row],[Kunnallisvero (maksuunpantu), €]]*100/Tasaus[[#This Row],[Tuloveroprosentti 2021]]</f>
        <v>23300986.511627901</v>
      </c>
      <c r="H231" s="279">
        <f>Tasaus[[#This Row],[Verotettava tulo (kunnallisvero), €]]*($E$11/100)</f>
        <v>1719612.8045581388</v>
      </c>
      <c r="I231" s="14">
        <v>626706.27641268319</v>
      </c>
      <c r="J231" s="15">
        <v>342832.58529999998</v>
      </c>
      <c r="K231" s="15">
        <f>SUM(Tasaus[[#This Row],[Laskennallinen kunnallisvero, €]:[Laskennallinen kiinteistövero, €]])</f>
        <v>2689151.6662708218</v>
      </c>
      <c r="L231" s="15">
        <f>Tasaus[[#This Row],[Laskennallinen verotulo yhteensä, €]]/Tasaus[[#This Row],[Asukasluku 31.12.2020]]</f>
        <v>1301.6222973237279</v>
      </c>
      <c r="M231" s="37">
        <f>$L$11-Tasaus[[#This Row],[Laskennallinen verotulo yhteensä, €/asukas (=tasausraja)]]</f>
        <v>662.48770267627197</v>
      </c>
      <c r="N23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596.23893240864481</v>
      </c>
      <c r="O231" s="401">
        <f>Tasaus[[#This Row],[Tasaus,  €/asukas]]*Tasaus[[#This Row],[Asukasluku 31.12.2020]]</f>
        <v>1231829.6343562603</v>
      </c>
      <c r="Q231" s="121"/>
      <c r="R231" s="122"/>
      <c r="S231" s="123"/>
    </row>
    <row r="232" spans="1:19">
      <c r="A232" s="276">
        <v>710</v>
      </c>
      <c r="B232" s="13" t="s">
        <v>234</v>
      </c>
      <c r="C232" s="277">
        <v>27528</v>
      </c>
      <c r="D232" s="278">
        <v>22</v>
      </c>
      <c r="E232" s="278">
        <f>Tasaus[[#This Row],[Tuloveroprosentti 2021]]-12.64</f>
        <v>9.36</v>
      </c>
      <c r="F232" s="14">
        <v>105821589.8</v>
      </c>
      <c r="G232" s="14">
        <f>Tasaus[[#This Row],[Kunnallisvero (maksuunpantu), €]]*100/Tasaus[[#This Row],[Tuloveroprosentti 2021]]</f>
        <v>481007226.36363637</v>
      </c>
      <c r="H232" s="279">
        <f>Tasaus[[#This Row],[Verotettava tulo (kunnallisvero), €]]*($E$11/100)</f>
        <v>35498333.305636361</v>
      </c>
      <c r="I232" s="14">
        <v>4352544.2284805477</v>
      </c>
      <c r="J232" s="15">
        <v>5159914.1414000001</v>
      </c>
      <c r="K232" s="15">
        <f>SUM(Tasaus[[#This Row],[Laskennallinen kunnallisvero, €]:[Laskennallinen kiinteistövero, €]])</f>
        <v>45010791.675516911</v>
      </c>
      <c r="L232" s="15">
        <f>Tasaus[[#This Row],[Laskennallinen verotulo yhteensä, €]]/Tasaus[[#This Row],[Asukasluku 31.12.2020]]</f>
        <v>1635.091240755482</v>
      </c>
      <c r="M232" s="37">
        <f>$L$11-Tasaus[[#This Row],[Laskennallinen verotulo yhteensä, €/asukas (=tasausraja)]]</f>
        <v>329.01875924451792</v>
      </c>
      <c r="N23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296.11688332006617</v>
      </c>
      <c r="O232" s="401">
        <f>Tasaus[[#This Row],[Tasaus,  €/asukas]]*Tasaus[[#This Row],[Asukasluku 31.12.2020]]</f>
        <v>8151505.5640347814</v>
      </c>
      <c r="Q232" s="121"/>
      <c r="R232" s="122"/>
      <c r="S232" s="123"/>
    </row>
    <row r="233" spans="1:19">
      <c r="A233" s="276">
        <v>729</v>
      </c>
      <c r="B233" s="13" t="s">
        <v>597</v>
      </c>
      <c r="C233" s="277">
        <v>9208</v>
      </c>
      <c r="D233" s="278">
        <v>22.000000000000004</v>
      </c>
      <c r="E233" s="278">
        <f>Tasaus[[#This Row],[Tuloveroprosentti 2021]]-12.64</f>
        <v>9.360000000000003</v>
      </c>
      <c r="F233" s="14">
        <v>26935045.370000001</v>
      </c>
      <c r="G233" s="14">
        <f>Tasaus[[#This Row],[Kunnallisvero (maksuunpantu), €]]*100/Tasaus[[#This Row],[Tuloveroprosentti 2021]]</f>
        <v>122432024.40909089</v>
      </c>
      <c r="H233" s="279">
        <f>Tasaus[[#This Row],[Verotettava tulo (kunnallisvero), €]]*($E$11/100)</f>
        <v>9035483.4013909064</v>
      </c>
      <c r="I233" s="14">
        <v>2609300.0816553738</v>
      </c>
      <c r="J233" s="15">
        <v>1360307.6646</v>
      </c>
      <c r="K233" s="15">
        <f>SUM(Tasaus[[#This Row],[Laskennallinen kunnallisvero, €]:[Laskennallinen kiinteistövero, €]])</f>
        <v>13005091.14764628</v>
      </c>
      <c r="L233" s="15">
        <f>Tasaus[[#This Row],[Laskennallinen verotulo yhteensä, €]]/Tasaus[[#This Row],[Asukasluku 31.12.2020]]</f>
        <v>1412.3687171640183</v>
      </c>
      <c r="M233" s="37">
        <f>$L$11-Tasaus[[#This Row],[Laskennallinen verotulo yhteensä, €/asukas (=tasausraja)]]</f>
        <v>551.74128283598156</v>
      </c>
      <c r="N23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496.56715455238344</v>
      </c>
      <c r="O233" s="401">
        <f>Tasaus[[#This Row],[Tasaus,  €/asukas]]*Tasaus[[#This Row],[Asukasluku 31.12.2020]]</f>
        <v>4572390.3591183471</v>
      </c>
      <c r="Q233" s="121"/>
      <c r="R233" s="122"/>
      <c r="S233" s="123"/>
    </row>
    <row r="234" spans="1:19">
      <c r="A234" s="276">
        <v>732</v>
      </c>
      <c r="B234" s="13" t="s">
        <v>598</v>
      </c>
      <c r="C234" s="277">
        <v>3407</v>
      </c>
      <c r="D234" s="278">
        <v>20.25</v>
      </c>
      <c r="E234" s="278">
        <f>Tasaus[[#This Row],[Tuloveroprosentti 2021]]-12.64</f>
        <v>7.6099999999999994</v>
      </c>
      <c r="F234" s="14">
        <v>9394467.1500000004</v>
      </c>
      <c r="G234" s="14">
        <f>Tasaus[[#This Row],[Kunnallisvero (maksuunpantu), €]]*100/Tasaus[[#This Row],[Tuloveroprosentti 2021]]</f>
        <v>46392430.370370373</v>
      </c>
      <c r="H234" s="279">
        <f>Tasaus[[#This Row],[Verotettava tulo (kunnallisvero), €]]*($E$11/100)</f>
        <v>3423761.361333333</v>
      </c>
      <c r="I234" s="14">
        <v>1365458.1772686457</v>
      </c>
      <c r="J234" s="15">
        <v>592436.18370000005</v>
      </c>
      <c r="K234" s="15">
        <f>SUM(Tasaus[[#This Row],[Laskennallinen kunnallisvero, €]:[Laskennallinen kiinteistövero, €]])</f>
        <v>5381655.7223019786</v>
      </c>
      <c r="L234" s="15">
        <f>Tasaus[[#This Row],[Laskennallinen verotulo yhteensä, €]]/Tasaus[[#This Row],[Asukasluku 31.12.2020]]</f>
        <v>1579.5878257417019</v>
      </c>
      <c r="M234" s="37">
        <f>$L$11-Tasaus[[#This Row],[Laskennallinen verotulo yhteensä, €/asukas (=tasausraja)]]</f>
        <v>384.52217425829804</v>
      </c>
      <c r="N23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346.06995683246822</v>
      </c>
      <c r="O234" s="401">
        <f>Tasaus[[#This Row],[Tasaus,  €/asukas]]*Tasaus[[#This Row],[Asukasluku 31.12.2020]]</f>
        <v>1179060.3429282191</v>
      </c>
      <c r="Q234" s="121"/>
      <c r="R234" s="122"/>
      <c r="S234" s="123"/>
    </row>
    <row r="235" spans="1:19">
      <c r="A235" s="276">
        <v>734</v>
      </c>
      <c r="B235" s="13" t="s">
        <v>599</v>
      </c>
      <c r="C235" s="277">
        <v>51562</v>
      </c>
      <c r="D235" s="278">
        <v>20.75</v>
      </c>
      <c r="E235" s="278">
        <f>Tasaus[[#This Row],[Tuloveroprosentti 2021]]-12.64</f>
        <v>8.11</v>
      </c>
      <c r="F235" s="14">
        <v>175814603.41</v>
      </c>
      <c r="G235" s="14">
        <f>Tasaus[[#This Row],[Kunnallisvero (maksuunpantu), €]]*100/Tasaus[[#This Row],[Tuloveroprosentti 2021]]</f>
        <v>847299293.54216862</v>
      </c>
      <c r="H235" s="279">
        <f>Tasaus[[#This Row],[Verotettava tulo (kunnallisvero), €]]*($E$11/100)</f>
        <v>62530687.863412037</v>
      </c>
      <c r="I235" s="14">
        <v>12824355.764761504</v>
      </c>
      <c r="J235" s="15">
        <v>7760357.5568000004</v>
      </c>
      <c r="K235" s="15">
        <f>SUM(Tasaus[[#This Row],[Laskennallinen kunnallisvero, €]:[Laskennallinen kiinteistövero, €]])</f>
        <v>83115401.184973538</v>
      </c>
      <c r="L235" s="15">
        <f>Tasaus[[#This Row],[Laskennallinen verotulo yhteensä, €]]/Tasaus[[#This Row],[Asukasluku 31.12.2020]]</f>
        <v>1611.9506843212741</v>
      </c>
      <c r="M235" s="37">
        <f>$L$11-Tasaus[[#This Row],[Laskennallinen verotulo yhteensä, €/asukas (=tasausraja)]]</f>
        <v>352.15931567872576</v>
      </c>
      <c r="N23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316.94338411085317</v>
      </c>
      <c r="O235" s="401">
        <f>Tasaus[[#This Row],[Tasaus,  €/asukas]]*Tasaus[[#This Row],[Asukasluku 31.12.2020]]</f>
        <v>16342234.771523811</v>
      </c>
      <c r="Q235" s="121"/>
      <c r="R235" s="122"/>
      <c r="S235" s="123"/>
    </row>
    <row r="236" spans="1:19">
      <c r="A236" s="276">
        <v>738</v>
      </c>
      <c r="B236" s="13" t="s">
        <v>600</v>
      </c>
      <c r="C236" s="277">
        <v>2950</v>
      </c>
      <c r="D236" s="278">
        <v>21.5</v>
      </c>
      <c r="E236" s="278">
        <f>Tasaus[[#This Row],[Tuloveroprosentti 2021]]-12.64</f>
        <v>8.86</v>
      </c>
      <c r="F236" s="14">
        <v>10628193.449999999</v>
      </c>
      <c r="G236" s="14">
        <f>Tasaus[[#This Row],[Kunnallisvero (maksuunpantu), €]]*100/Tasaus[[#This Row],[Tuloveroprosentti 2021]]</f>
        <v>49433457.906976737</v>
      </c>
      <c r="H236" s="279">
        <f>Tasaus[[#This Row],[Verotettava tulo (kunnallisvero), €]]*($E$11/100)</f>
        <v>3648189.1935348827</v>
      </c>
      <c r="I236" s="14">
        <v>574557.42610117781</v>
      </c>
      <c r="J236" s="15">
        <v>535781.48195000004</v>
      </c>
      <c r="K236" s="15">
        <f>SUM(Tasaus[[#This Row],[Laskennallinen kunnallisvero, €]:[Laskennallinen kiinteistövero, €]])</f>
        <v>4758528.1015860606</v>
      </c>
      <c r="L236" s="15">
        <f>Tasaus[[#This Row],[Laskennallinen verotulo yhteensä, €]]/Tasaus[[#This Row],[Asukasluku 31.12.2020]]</f>
        <v>1613.0603734190036</v>
      </c>
      <c r="M236" s="37">
        <f>$L$11-Tasaus[[#This Row],[Laskennallinen verotulo yhteensä, €/asukas (=tasausraja)]]</f>
        <v>351.04962658099635</v>
      </c>
      <c r="N23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315.94466392289672</v>
      </c>
      <c r="O236" s="401">
        <f>Tasaus[[#This Row],[Tasaus,  €/asukas]]*Tasaus[[#This Row],[Asukasluku 31.12.2020]]</f>
        <v>932036.75857254537</v>
      </c>
      <c r="Q236" s="121"/>
      <c r="R236" s="122"/>
      <c r="S236" s="123"/>
    </row>
    <row r="237" spans="1:19">
      <c r="A237" s="276">
        <v>739</v>
      </c>
      <c r="B237" s="13" t="s">
        <v>601</v>
      </c>
      <c r="C237" s="277">
        <v>3326</v>
      </c>
      <c r="D237" s="278">
        <v>21.5</v>
      </c>
      <c r="E237" s="278">
        <f>Tasaus[[#This Row],[Tuloveroprosentti 2021]]-12.64</f>
        <v>8.86</v>
      </c>
      <c r="F237" s="14">
        <v>10264050.539999999</v>
      </c>
      <c r="G237" s="14">
        <f>Tasaus[[#This Row],[Kunnallisvero (maksuunpantu), €]]*100/Tasaus[[#This Row],[Tuloveroprosentti 2021]]</f>
        <v>47739769.953488365</v>
      </c>
      <c r="H237" s="279">
        <f>Tasaus[[#This Row],[Verotettava tulo (kunnallisvero), €]]*($E$11/100)</f>
        <v>3523195.0225674408</v>
      </c>
      <c r="I237" s="14">
        <v>1298070.4888645622</v>
      </c>
      <c r="J237" s="15">
        <v>765283.88850000012</v>
      </c>
      <c r="K237" s="15">
        <f>SUM(Tasaus[[#This Row],[Laskennallinen kunnallisvero, €]:[Laskennallinen kiinteistövero, €]])</f>
        <v>5586549.3999320036</v>
      </c>
      <c r="L237" s="15">
        <f>Tasaus[[#This Row],[Laskennallinen verotulo yhteensä, €]]/Tasaus[[#This Row],[Asukasluku 31.12.2020]]</f>
        <v>1679.6600721383054</v>
      </c>
      <c r="M237" s="37">
        <f>$L$11-Tasaus[[#This Row],[Laskennallinen verotulo yhteensä, €/asukas (=tasausraja)]]</f>
        <v>284.4499278616945</v>
      </c>
      <c r="N23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256.00493507552505</v>
      </c>
      <c r="O237" s="401">
        <f>Tasaus[[#This Row],[Tasaus,  €/asukas]]*Tasaus[[#This Row],[Asukasluku 31.12.2020]]</f>
        <v>851472.41406119638</v>
      </c>
      <c r="Q237" s="121"/>
      <c r="R237" s="122"/>
      <c r="S237" s="123"/>
    </row>
    <row r="238" spans="1:19">
      <c r="A238" s="276">
        <v>740</v>
      </c>
      <c r="B238" s="13" t="s">
        <v>602</v>
      </c>
      <c r="C238" s="277">
        <v>32662</v>
      </c>
      <c r="D238" s="278">
        <v>22.75</v>
      </c>
      <c r="E238" s="278">
        <f>Tasaus[[#This Row],[Tuloveroprosentti 2021]]-12.64</f>
        <v>10.11</v>
      </c>
      <c r="F238" s="14">
        <v>117792840.12</v>
      </c>
      <c r="G238" s="14">
        <f>Tasaus[[#This Row],[Kunnallisvero (maksuunpantu), €]]*100/Tasaus[[#This Row],[Tuloveroprosentti 2021]]</f>
        <v>517770725.80219781</v>
      </c>
      <c r="H238" s="279">
        <f>Tasaus[[#This Row],[Verotettava tulo (kunnallisvero), €]]*($E$11/100)</f>
        <v>38211479.564202197</v>
      </c>
      <c r="I238" s="14">
        <v>11526101.175333718</v>
      </c>
      <c r="J238" s="15">
        <v>5495407.1637500003</v>
      </c>
      <c r="K238" s="15">
        <f>SUM(Tasaus[[#This Row],[Laskennallinen kunnallisvero, €]:[Laskennallinen kiinteistövero, €]])</f>
        <v>55232987.903285913</v>
      </c>
      <c r="L238" s="15">
        <f>Tasaus[[#This Row],[Laskennallinen verotulo yhteensä, €]]/Tasaus[[#This Row],[Asukasluku 31.12.2020]]</f>
        <v>1691.0473303314529</v>
      </c>
      <c r="M238" s="37">
        <f>$L$11-Tasaus[[#This Row],[Laskennallinen verotulo yhteensä, €/asukas (=tasausraja)]]</f>
        <v>273.06266966854696</v>
      </c>
      <c r="N23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245.75640270169228</v>
      </c>
      <c r="O238" s="401">
        <f>Tasaus[[#This Row],[Tasaus,  €/asukas]]*Tasaus[[#This Row],[Asukasluku 31.12.2020]]</f>
        <v>8026895.6250426732</v>
      </c>
      <c r="Q238" s="121"/>
      <c r="R238" s="122"/>
      <c r="S238" s="123"/>
    </row>
    <row r="239" spans="1:19">
      <c r="A239" s="276">
        <v>742</v>
      </c>
      <c r="B239" s="13" t="s">
        <v>603</v>
      </c>
      <c r="C239" s="277">
        <v>1009</v>
      </c>
      <c r="D239" s="278">
        <v>21.750000000000004</v>
      </c>
      <c r="E239" s="278">
        <f>Tasaus[[#This Row],[Tuloveroprosentti 2021]]-12.64</f>
        <v>9.110000000000003</v>
      </c>
      <c r="F239" s="14">
        <v>3070655.27</v>
      </c>
      <c r="G239" s="14">
        <f>Tasaus[[#This Row],[Kunnallisvero (maksuunpantu), €]]*100/Tasaus[[#This Row],[Tuloveroprosentti 2021]]</f>
        <v>14117955.264367813</v>
      </c>
      <c r="H239" s="279">
        <f>Tasaus[[#This Row],[Verotettava tulo (kunnallisvero), €]]*($E$11/100)</f>
        <v>1041905.0985103445</v>
      </c>
      <c r="I239" s="14">
        <v>1231382.8557563834</v>
      </c>
      <c r="J239" s="15">
        <v>198880.45939999999</v>
      </c>
      <c r="K239" s="15">
        <f>SUM(Tasaus[[#This Row],[Laskennallinen kunnallisvero, €]:[Laskennallinen kiinteistövero, €]])</f>
        <v>2472168.413666728</v>
      </c>
      <c r="L239" s="15">
        <f>Tasaus[[#This Row],[Laskennallinen verotulo yhteensä, €]]/Tasaus[[#This Row],[Asukasluku 31.12.2020]]</f>
        <v>2450.1173574496806</v>
      </c>
      <c r="M239" s="37">
        <f>$L$11-Tasaus[[#This Row],[Laskennallinen verotulo yhteensä, €/asukas (=tasausraja)]]</f>
        <v>-486.00735744968074</v>
      </c>
      <c r="N23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-48.600735744968077</v>
      </c>
      <c r="O239" s="401">
        <f>Tasaus[[#This Row],[Tasaus,  €/asukas]]*Tasaus[[#This Row],[Asukasluku 31.12.2020]]</f>
        <v>-49038.142366672786</v>
      </c>
      <c r="Q239" s="121"/>
      <c r="R239" s="122"/>
      <c r="S239" s="123"/>
    </row>
    <row r="240" spans="1:19">
      <c r="A240" s="276">
        <v>743</v>
      </c>
      <c r="B240" s="13" t="s">
        <v>604</v>
      </c>
      <c r="C240" s="277">
        <v>64130</v>
      </c>
      <c r="D240" s="278">
        <v>21</v>
      </c>
      <c r="E240" s="278">
        <f>Tasaus[[#This Row],[Tuloveroprosentti 2021]]-12.64</f>
        <v>8.36</v>
      </c>
      <c r="F240" s="14">
        <v>238325377.72999999</v>
      </c>
      <c r="G240" s="14">
        <f>Tasaus[[#This Row],[Kunnallisvero (maksuunpantu), €]]*100/Tasaus[[#This Row],[Tuloveroprosentti 2021]]</f>
        <v>1134882751.0952382</v>
      </c>
      <c r="H240" s="279">
        <f>Tasaus[[#This Row],[Verotettava tulo (kunnallisvero), €]]*($E$11/100)</f>
        <v>83754347.030828565</v>
      </c>
      <c r="I240" s="14">
        <v>18340038.748862159</v>
      </c>
      <c r="J240" s="15">
        <v>10689899.262100002</v>
      </c>
      <c r="K240" s="15">
        <f>SUM(Tasaus[[#This Row],[Laskennallinen kunnallisvero, €]:[Laskennallinen kiinteistövero, €]])</f>
        <v>112784285.04179072</v>
      </c>
      <c r="L240" s="15">
        <f>Tasaus[[#This Row],[Laskennallinen verotulo yhteensä, €]]/Tasaus[[#This Row],[Asukasluku 31.12.2020]]</f>
        <v>1758.6821306999957</v>
      </c>
      <c r="M240" s="37">
        <f>$L$11-Tasaus[[#This Row],[Laskennallinen verotulo yhteensä, €/asukas (=tasausraja)]]</f>
        <v>205.4278693000042</v>
      </c>
      <c r="N24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184.8850823700038</v>
      </c>
      <c r="O240" s="401">
        <f>Tasaus[[#This Row],[Tasaus,  €/asukas]]*Tasaus[[#This Row],[Asukasluku 31.12.2020]]</f>
        <v>11856680.332388343</v>
      </c>
      <c r="Q240" s="121"/>
      <c r="R240" s="122"/>
      <c r="S240" s="123"/>
    </row>
    <row r="241" spans="1:19">
      <c r="A241" s="276">
        <v>746</v>
      </c>
      <c r="B241" s="13" t="s">
        <v>605</v>
      </c>
      <c r="C241" s="277">
        <v>4834</v>
      </c>
      <c r="D241" s="278">
        <v>21.75</v>
      </c>
      <c r="E241" s="278">
        <f>Tasaus[[#This Row],[Tuloveroprosentti 2021]]-12.64</f>
        <v>9.11</v>
      </c>
      <c r="F241" s="14">
        <v>13090799.279999999</v>
      </c>
      <c r="G241" s="14">
        <f>Tasaus[[#This Row],[Kunnallisvero (maksuunpantu), €]]*100/Tasaus[[#This Row],[Tuloveroprosentti 2021]]</f>
        <v>60187582.896551721</v>
      </c>
      <c r="H241" s="279">
        <f>Tasaus[[#This Row],[Verotettava tulo (kunnallisvero), €]]*($E$11/100)</f>
        <v>4441843.617765516</v>
      </c>
      <c r="I241" s="14">
        <v>3013137.3562618755</v>
      </c>
      <c r="J241" s="15">
        <v>508989.70590000012</v>
      </c>
      <c r="K241" s="15">
        <f>SUM(Tasaus[[#This Row],[Laskennallinen kunnallisvero, €]:[Laskennallinen kiinteistövero, €]])</f>
        <v>7963970.6799273919</v>
      </c>
      <c r="L241" s="15">
        <f>Tasaus[[#This Row],[Laskennallinen verotulo yhteensä, €]]/Tasaus[[#This Row],[Asukasluku 31.12.2020]]</f>
        <v>1647.4908315944128</v>
      </c>
      <c r="M241" s="37">
        <f>$L$11-Tasaus[[#This Row],[Laskennallinen verotulo yhteensä, €/asukas (=tasausraja)]]</f>
        <v>316.61916840558706</v>
      </c>
      <c r="N24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284.95725156502834</v>
      </c>
      <c r="O241" s="401">
        <f>Tasaus[[#This Row],[Tasaus,  €/asukas]]*Tasaus[[#This Row],[Asukasluku 31.12.2020]]</f>
        <v>1377483.354065347</v>
      </c>
      <c r="Q241" s="121"/>
      <c r="R241" s="122"/>
      <c r="S241" s="123"/>
    </row>
    <row r="242" spans="1:19">
      <c r="A242" s="276">
        <v>747</v>
      </c>
      <c r="B242" s="13" t="s">
        <v>606</v>
      </c>
      <c r="C242" s="277">
        <v>1385</v>
      </c>
      <c r="D242" s="278">
        <v>22</v>
      </c>
      <c r="E242" s="278">
        <f>Tasaus[[#This Row],[Tuloveroprosentti 2021]]-12.64</f>
        <v>9.36</v>
      </c>
      <c r="F242" s="14">
        <v>3506820.14</v>
      </c>
      <c r="G242" s="14">
        <f>Tasaus[[#This Row],[Kunnallisvero (maksuunpantu), €]]*100/Tasaus[[#This Row],[Tuloveroprosentti 2021]]</f>
        <v>15940091.545454545</v>
      </c>
      <c r="H242" s="279">
        <f>Tasaus[[#This Row],[Verotettava tulo (kunnallisvero), €]]*($E$11/100)</f>
        <v>1176378.7560545453</v>
      </c>
      <c r="I242" s="14">
        <v>750984.04984354845</v>
      </c>
      <c r="J242" s="15">
        <v>272975.35615000001</v>
      </c>
      <c r="K242" s="15">
        <f>SUM(Tasaus[[#This Row],[Laskennallinen kunnallisvero, €]:[Laskennallinen kiinteistövero, €]])</f>
        <v>2200338.1620480935</v>
      </c>
      <c r="L242" s="15">
        <f>Tasaus[[#This Row],[Laskennallinen verotulo yhteensä, €]]/Tasaus[[#This Row],[Asukasluku 31.12.2020]]</f>
        <v>1588.6918137531361</v>
      </c>
      <c r="M242" s="37">
        <f>$L$11-Tasaus[[#This Row],[Laskennallinen verotulo yhteensä, €/asukas (=tasausraja)]]</f>
        <v>375.4181862468638</v>
      </c>
      <c r="N24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337.87636762217744</v>
      </c>
      <c r="O242" s="401">
        <f>Tasaus[[#This Row],[Tasaus,  €/asukas]]*Tasaus[[#This Row],[Asukasluku 31.12.2020]]</f>
        <v>467958.76915671577</v>
      </c>
      <c r="Q242" s="121"/>
      <c r="R242" s="122"/>
      <c r="S242" s="123"/>
    </row>
    <row r="243" spans="1:19">
      <c r="A243" s="276">
        <v>748</v>
      </c>
      <c r="B243" s="13" t="s">
        <v>607</v>
      </c>
      <c r="C243" s="277">
        <v>5034</v>
      </c>
      <c r="D243" s="278">
        <v>22</v>
      </c>
      <c r="E243" s="278">
        <f>Tasaus[[#This Row],[Tuloveroprosentti 2021]]-12.64</f>
        <v>9.36</v>
      </c>
      <c r="F243" s="14">
        <v>15105631.710000001</v>
      </c>
      <c r="G243" s="14">
        <f>Tasaus[[#This Row],[Kunnallisvero (maksuunpantu), €]]*100/Tasaus[[#This Row],[Tuloveroprosentti 2021]]</f>
        <v>68661962.318181813</v>
      </c>
      <c r="H243" s="279">
        <f>Tasaus[[#This Row],[Verotettava tulo (kunnallisvero), €]]*($E$11/100)</f>
        <v>5067252.8190818168</v>
      </c>
      <c r="I243" s="14">
        <v>1228432.7302590171</v>
      </c>
      <c r="J243" s="15">
        <v>591648.07580000011</v>
      </c>
      <c r="K243" s="15">
        <f>SUM(Tasaus[[#This Row],[Laskennallinen kunnallisvero, €]:[Laskennallinen kiinteistövero, €]])</f>
        <v>6887333.6251408337</v>
      </c>
      <c r="L243" s="15">
        <f>Tasaus[[#This Row],[Laskennallinen verotulo yhteensä, €]]/Tasaus[[#This Row],[Asukasluku 31.12.2020]]</f>
        <v>1368.1632151650444</v>
      </c>
      <c r="M243" s="37">
        <f>$L$11-Tasaus[[#This Row],[Laskennallinen verotulo yhteensä, €/asukas (=tasausraja)]]</f>
        <v>595.94678483495545</v>
      </c>
      <c r="N24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536.35210635145995</v>
      </c>
      <c r="O243" s="401">
        <f>Tasaus[[#This Row],[Tasaus,  €/asukas]]*Tasaus[[#This Row],[Asukasluku 31.12.2020]]</f>
        <v>2699996.5033732494</v>
      </c>
      <c r="Q243" s="121"/>
      <c r="R243" s="122"/>
      <c r="S243" s="123"/>
    </row>
    <row r="244" spans="1:19">
      <c r="A244" s="276">
        <v>749</v>
      </c>
      <c r="B244" s="13" t="s">
        <v>608</v>
      </c>
      <c r="C244" s="277">
        <v>21251</v>
      </c>
      <c r="D244" s="278">
        <v>22.000000000000004</v>
      </c>
      <c r="E244" s="278">
        <f>Tasaus[[#This Row],[Tuloveroprosentti 2021]]-12.64</f>
        <v>9.360000000000003</v>
      </c>
      <c r="F244" s="14">
        <v>83951155.859999999</v>
      </c>
      <c r="G244" s="14">
        <f>Tasaus[[#This Row],[Kunnallisvero (maksuunpantu), €]]*100/Tasaus[[#This Row],[Tuloveroprosentti 2021]]</f>
        <v>381596162.99999994</v>
      </c>
      <c r="H244" s="279">
        <f>Tasaus[[#This Row],[Verotettava tulo (kunnallisvero), €]]*($E$11/100)</f>
        <v>28161796.829399992</v>
      </c>
      <c r="I244" s="14">
        <v>6023409.7550439509</v>
      </c>
      <c r="J244" s="15">
        <v>2406544.3692000001</v>
      </c>
      <c r="K244" s="15">
        <f>SUM(Tasaus[[#This Row],[Laskennallinen kunnallisvero, €]:[Laskennallinen kiinteistövero, €]])</f>
        <v>36591750.95364394</v>
      </c>
      <c r="L244" s="15">
        <f>Tasaus[[#This Row],[Laskennallinen verotulo yhteensä, €]]/Tasaus[[#This Row],[Asukasluku 31.12.2020]]</f>
        <v>1721.8837209375531</v>
      </c>
      <c r="M244" s="37">
        <f>$L$11-Tasaus[[#This Row],[Laskennallinen verotulo yhteensä, €/asukas (=tasausraja)]]</f>
        <v>242.22627906244679</v>
      </c>
      <c r="N24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218.00365115620212</v>
      </c>
      <c r="O244" s="401">
        <f>Tasaus[[#This Row],[Tasaus,  €/asukas]]*Tasaus[[#This Row],[Asukasluku 31.12.2020]]</f>
        <v>4632795.5907204514</v>
      </c>
      <c r="Q244" s="121"/>
      <c r="R244" s="122"/>
      <c r="S244" s="123"/>
    </row>
    <row r="245" spans="1:19">
      <c r="A245" s="276">
        <v>751</v>
      </c>
      <c r="B245" s="13" t="s">
        <v>609</v>
      </c>
      <c r="C245" s="277">
        <v>2950</v>
      </c>
      <c r="D245" s="278">
        <v>22</v>
      </c>
      <c r="E245" s="278">
        <f>Tasaus[[#This Row],[Tuloveroprosentti 2021]]-12.64</f>
        <v>9.36</v>
      </c>
      <c r="F245" s="14">
        <v>10861431.699999999</v>
      </c>
      <c r="G245" s="14">
        <f>Tasaus[[#This Row],[Kunnallisvero (maksuunpantu), €]]*100/Tasaus[[#This Row],[Tuloveroprosentti 2021]]</f>
        <v>49370144.090909094</v>
      </c>
      <c r="H245" s="279">
        <f>Tasaus[[#This Row],[Verotettava tulo (kunnallisvero), €]]*($E$11/100)</f>
        <v>3643516.6339090904</v>
      </c>
      <c r="I245" s="14">
        <v>368320.92085684114</v>
      </c>
      <c r="J245" s="15">
        <v>330320.58004999999</v>
      </c>
      <c r="K245" s="15">
        <f>SUM(Tasaus[[#This Row],[Laskennallinen kunnallisvero, €]:[Laskennallinen kiinteistövero, €]])</f>
        <v>4342158.1348159313</v>
      </c>
      <c r="L245" s="15">
        <f>Tasaus[[#This Row],[Laskennallinen verotulo yhteensä, €]]/Tasaus[[#This Row],[Asukasluku 31.12.2020]]</f>
        <v>1471.9180118020106</v>
      </c>
      <c r="M245" s="37">
        <f>$L$11-Tasaus[[#This Row],[Laskennallinen verotulo yhteensä, €/asukas (=tasausraja)]]</f>
        <v>492.1919881979893</v>
      </c>
      <c r="N24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442.97278937819038</v>
      </c>
      <c r="O245" s="401">
        <f>Tasaus[[#This Row],[Tasaus,  €/asukas]]*Tasaus[[#This Row],[Asukasluku 31.12.2020]]</f>
        <v>1306769.7286656615</v>
      </c>
      <c r="Q245" s="121"/>
      <c r="R245" s="122"/>
      <c r="S245" s="123"/>
    </row>
    <row r="246" spans="1:19">
      <c r="A246" s="276">
        <v>753</v>
      </c>
      <c r="B246" s="13" t="s">
        <v>610</v>
      </c>
      <c r="C246" s="277">
        <v>21687</v>
      </c>
      <c r="D246" s="278">
        <v>19.25</v>
      </c>
      <c r="E246" s="278">
        <f>Tasaus[[#This Row],[Tuloveroprosentti 2021]]-12.64</f>
        <v>6.6099999999999994</v>
      </c>
      <c r="F246" s="14">
        <v>98809256.469999999</v>
      </c>
      <c r="G246" s="14">
        <f>Tasaus[[#This Row],[Kunnallisvero (maksuunpantu), €]]*100/Tasaus[[#This Row],[Tuloveroprosentti 2021]]</f>
        <v>513294838.8051948</v>
      </c>
      <c r="H246" s="279">
        <f>Tasaus[[#This Row],[Verotettava tulo (kunnallisvero), €]]*($E$11/100)</f>
        <v>37881159.103823371</v>
      </c>
      <c r="I246" s="14">
        <v>5670526.1825832576</v>
      </c>
      <c r="J246" s="15">
        <v>5445756.7051500008</v>
      </c>
      <c r="K246" s="15">
        <f>SUM(Tasaus[[#This Row],[Laskennallinen kunnallisvero, €]:[Laskennallinen kiinteistövero, €]])</f>
        <v>48997441.99155663</v>
      </c>
      <c r="L246" s="15">
        <f>Tasaus[[#This Row],[Laskennallinen verotulo yhteensä, €]]/Tasaus[[#This Row],[Asukasluku 31.12.2020]]</f>
        <v>2259.3001333313337</v>
      </c>
      <c r="M246" s="37">
        <f>$L$11-Tasaus[[#This Row],[Laskennallinen verotulo yhteensä, €/asukas (=tasausraja)]]</f>
        <v>-295.19013333133375</v>
      </c>
      <c r="N24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-29.519013333133376</v>
      </c>
      <c r="O246" s="401">
        <f>Tasaus[[#This Row],[Tasaus,  €/asukas]]*Tasaus[[#This Row],[Asukasluku 31.12.2020]]</f>
        <v>-640178.84215566353</v>
      </c>
      <c r="Q246" s="121"/>
      <c r="R246" s="122"/>
      <c r="S246" s="123"/>
    </row>
    <row r="247" spans="1:19">
      <c r="A247" s="276">
        <v>755</v>
      </c>
      <c r="B247" s="13" t="s">
        <v>611</v>
      </c>
      <c r="C247" s="277">
        <v>6149</v>
      </c>
      <c r="D247" s="278">
        <v>21.5</v>
      </c>
      <c r="E247" s="278">
        <f>Tasaus[[#This Row],[Tuloveroprosentti 2021]]-12.64</f>
        <v>8.86</v>
      </c>
      <c r="F247" s="14">
        <v>29163097.079999998</v>
      </c>
      <c r="G247" s="14">
        <f>Tasaus[[#This Row],[Kunnallisvero (maksuunpantu), €]]*100/Tasaus[[#This Row],[Tuloveroprosentti 2021]]</f>
        <v>135642312</v>
      </c>
      <c r="H247" s="279">
        <f>Tasaus[[#This Row],[Verotettava tulo (kunnallisvero), €]]*($E$11/100)</f>
        <v>10010402.625599999</v>
      </c>
      <c r="I247" s="14">
        <v>787298.74622251722</v>
      </c>
      <c r="J247" s="15">
        <v>1138582.8864499999</v>
      </c>
      <c r="K247" s="15">
        <f>SUM(Tasaus[[#This Row],[Laskennallinen kunnallisvero, €]:[Laskennallinen kiinteistövero, €]])</f>
        <v>11936284.258272516</v>
      </c>
      <c r="L247" s="15">
        <f>Tasaus[[#This Row],[Laskennallinen verotulo yhteensä, €]]/Tasaus[[#This Row],[Asukasluku 31.12.2020]]</f>
        <v>1941.1748671771859</v>
      </c>
      <c r="M247" s="37">
        <f>$L$11-Tasaus[[#This Row],[Laskennallinen verotulo yhteensä, €/asukas (=tasausraja)]]</f>
        <v>22.935132822814012</v>
      </c>
      <c r="N24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20.641619540532613</v>
      </c>
      <c r="O247" s="401">
        <f>Tasaus[[#This Row],[Tasaus,  €/asukas]]*Tasaus[[#This Row],[Asukasluku 31.12.2020]]</f>
        <v>126925.31855473503</v>
      </c>
      <c r="Q247" s="121"/>
      <c r="R247" s="122"/>
      <c r="S247" s="123"/>
    </row>
    <row r="248" spans="1:19">
      <c r="A248" s="276">
        <v>758</v>
      </c>
      <c r="B248" s="13" t="s">
        <v>612</v>
      </c>
      <c r="C248" s="277">
        <v>8266</v>
      </c>
      <c r="D248" s="278">
        <v>21</v>
      </c>
      <c r="E248" s="278">
        <f>Tasaus[[#This Row],[Tuloveroprosentti 2021]]-12.64</f>
        <v>8.36</v>
      </c>
      <c r="F248" s="14">
        <v>29635925.32</v>
      </c>
      <c r="G248" s="14">
        <f>Tasaus[[#This Row],[Kunnallisvero (maksuunpantu), €]]*100/Tasaus[[#This Row],[Tuloveroprosentti 2021]]</f>
        <v>141123453.90476191</v>
      </c>
      <c r="H248" s="279">
        <f>Tasaus[[#This Row],[Verotettava tulo (kunnallisvero), €]]*($E$11/100)</f>
        <v>10414910.898171429</v>
      </c>
      <c r="I248" s="14">
        <v>5022410.0430072136</v>
      </c>
      <c r="J248" s="15">
        <v>1840649.8678500003</v>
      </c>
      <c r="K248" s="15">
        <f>SUM(Tasaus[[#This Row],[Laskennallinen kunnallisvero, €]:[Laskennallinen kiinteistövero, €]])</f>
        <v>17277970.809028644</v>
      </c>
      <c r="L248" s="15">
        <f>Tasaus[[#This Row],[Laskennallinen verotulo yhteensä, €]]/Tasaus[[#This Row],[Asukasluku 31.12.2020]]</f>
        <v>2090.2456821955775</v>
      </c>
      <c r="M248" s="37">
        <f>$L$11-Tasaus[[#This Row],[Laskennallinen verotulo yhteensä, €/asukas (=tasausraja)]]</f>
        <v>-126.1356821955776</v>
      </c>
      <c r="N24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-12.613568219557761</v>
      </c>
      <c r="O248" s="401">
        <f>Tasaus[[#This Row],[Tasaus,  €/asukas]]*Tasaus[[#This Row],[Asukasluku 31.12.2020]]</f>
        <v>-104263.75490286446</v>
      </c>
      <c r="Q248" s="121"/>
      <c r="R248" s="122"/>
      <c r="S248" s="123"/>
    </row>
    <row r="249" spans="1:19">
      <c r="A249" s="276">
        <v>759</v>
      </c>
      <c r="B249" s="13" t="s">
        <v>613</v>
      </c>
      <c r="C249" s="277">
        <v>2007</v>
      </c>
      <c r="D249" s="278">
        <v>21.749999999999996</v>
      </c>
      <c r="E249" s="278">
        <f>Tasaus[[#This Row],[Tuloveroprosentti 2021]]-12.64</f>
        <v>9.1099999999999959</v>
      </c>
      <c r="F249" s="14">
        <v>5015529.2699999996</v>
      </c>
      <c r="G249" s="14">
        <f>Tasaus[[#This Row],[Kunnallisvero (maksuunpantu), €]]*100/Tasaus[[#This Row],[Tuloveroprosentti 2021]]</f>
        <v>23059904.689655174</v>
      </c>
      <c r="H249" s="279">
        <f>Tasaus[[#This Row],[Verotettava tulo (kunnallisvero), €]]*($E$11/100)</f>
        <v>1701820.9660965516</v>
      </c>
      <c r="I249" s="14">
        <v>923061.94299200282</v>
      </c>
      <c r="J249" s="15">
        <v>277244.76665000001</v>
      </c>
      <c r="K249" s="15">
        <f>SUM(Tasaus[[#This Row],[Laskennallinen kunnallisvero, €]:[Laskennallinen kiinteistövero, €]])</f>
        <v>2902127.6757385544</v>
      </c>
      <c r="L249" s="15">
        <f>Tasaus[[#This Row],[Laskennallinen verotulo yhteensä, €]]/Tasaus[[#This Row],[Asukasluku 31.12.2020]]</f>
        <v>1446.0028279713774</v>
      </c>
      <c r="M249" s="37">
        <f>$L$11-Tasaus[[#This Row],[Laskennallinen verotulo yhteensä, €/asukas (=tasausraja)]]</f>
        <v>518.10717202862247</v>
      </c>
      <c r="N24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466.29645482576024</v>
      </c>
      <c r="O249" s="401">
        <f>Tasaus[[#This Row],[Tasaus,  €/asukas]]*Tasaus[[#This Row],[Asukasluku 31.12.2020]]</f>
        <v>935856.98483530083</v>
      </c>
      <c r="Q249" s="121"/>
      <c r="R249" s="122"/>
      <c r="S249" s="123"/>
    </row>
    <row r="250" spans="1:19">
      <c r="A250" s="276">
        <v>761</v>
      </c>
      <c r="B250" s="13" t="s">
        <v>614</v>
      </c>
      <c r="C250" s="277">
        <v>8646</v>
      </c>
      <c r="D250" s="278">
        <v>20.5</v>
      </c>
      <c r="E250" s="278">
        <f>Tasaus[[#This Row],[Tuloveroprosentti 2021]]-12.64</f>
        <v>7.8599999999999994</v>
      </c>
      <c r="F250" s="14">
        <v>26461656.68</v>
      </c>
      <c r="G250" s="14">
        <f>Tasaus[[#This Row],[Kunnallisvero (maksuunpantu), €]]*100/Tasaus[[#This Row],[Tuloveroprosentti 2021]]</f>
        <v>129081252.09756097</v>
      </c>
      <c r="H250" s="279">
        <f>Tasaus[[#This Row],[Verotettava tulo (kunnallisvero), €]]*($E$11/100)</f>
        <v>9526196.4047999978</v>
      </c>
      <c r="I250" s="14">
        <v>1674637.0072604811</v>
      </c>
      <c r="J250" s="15">
        <v>1138659.3158500001</v>
      </c>
      <c r="K250" s="15">
        <f>SUM(Tasaus[[#This Row],[Laskennallinen kunnallisvero, €]:[Laskennallinen kiinteistövero, €]])</f>
        <v>12339492.72791048</v>
      </c>
      <c r="L250" s="15">
        <f>Tasaus[[#This Row],[Laskennallinen verotulo yhteensä, €]]/Tasaus[[#This Row],[Asukasluku 31.12.2020]]</f>
        <v>1427.190923885089</v>
      </c>
      <c r="M250" s="37">
        <f>$L$11-Tasaus[[#This Row],[Laskennallinen verotulo yhteensä, €/asukas (=tasausraja)]]</f>
        <v>536.91907611491092</v>
      </c>
      <c r="N25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483.22716850341982</v>
      </c>
      <c r="O250" s="401">
        <f>Tasaus[[#This Row],[Tasaus,  €/asukas]]*Tasaus[[#This Row],[Asukasluku 31.12.2020]]</f>
        <v>4177982.0988805676</v>
      </c>
      <c r="Q250" s="121"/>
      <c r="R250" s="122"/>
      <c r="S250" s="123"/>
    </row>
    <row r="251" spans="1:19">
      <c r="A251" s="276">
        <v>762</v>
      </c>
      <c r="B251" s="13" t="s">
        <v>615</v>
      </c>
      <c r="C251" s="277">
        <v>3841</v>
      </c>
      <c r="D251" s="278">
        <v>21.25</v>
      </c>
      <c r="E251" s="278">
        <f>Tasaus[[#This Row],[Tuloveroprosentti 2021]]-12.64</f>
        <v>8.61</v>
      </c>
      <c r="F251" s="14">
        <v>10409061.9</v>
      </c>
      <c r="G251" s="14">
        <f>Tasaus[[#This Row],[Kunnallisvero (maksuunpantu), €]]*100/Tasaus[[#This Row],[Tuloveroprosentti 2021]]</f>
        <v>48983820.705882356</v>
      </c>
      <c r="H251" s="279">
        <f>Tasaus[[#This Row],[Verotettava tulo (kunnallisvero), €]]*($E$11/100)</f>
        <v>3615005.9680941175</v>
      </c>
      <c r="I251" s="14">
        <v>2976249.9264718485</v>
      </c>
      <c r="J251" s="15">
        <v>503399.25395000004</v>
      </c>
      <c r="K251" s="15">
        <f>SUM(Tasaus[[#This Row],[Laskennallinen kunnallisvero, €]:[Laskennallinen kiinteistövero, €]])</f>
        <v>7094655.1485159658</v>
      </c>
      <c r="L251" s="15">
        <f>Tasaus[[#This Row],[Laskennallinen verotulo yhteensä, €]]/Tasaus[[#This Row],[Asukasluku 31.12.2020]]</f>
        <v>1847.0854330944978</v>
      </c>
      <c r="M251" s="37">
        <f>$L$11-Tasaus[[#This Row],[Laskennallinen verotulo yhteensä, €/asukas (=tasausraja)]]</f>
        <v>117.02456690550207</v>
      </c>
      <c r="N25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105.32211021495186</v>
      </c>
      <c r="O251" s="401">
        <f>Tasaus[[#This Row],[Tasaus,  €/asukas]]*Tasaus[[#This Row],[Asukasluku 31.12.2020]]</f>
        <v>404542.22533563012</v>
      </c>
      <c r="Q251" s="121"/>
      <c r="R251" s="122"/>
      <c r="S251" s="123"/>
    </row>
    <row r="252" spans="1:19">
      <c r="A252" s="276">
        <v>765</v>
      </c>
      <c r="B252" s="13" t="s">
        <v>616</v>
      </c>
      <c r="C252" s="277">
        <v>10301</v>
      </c>
      <c r="D252" s="278">
        <v>19.75</v>
      </c>
      <c r="E252" s="278">
        <f>Tasaus[[#This Row],[Tuloveroprosentti 2021]]-12.64</f>
        <v>7.1099999999999994</v>
      </c>
      <c r="F252" s="14">
        <v>33543680.18</v>
      </c>
      <c r="G252" s="14">
        <f>Tasaus[[#This Row],[Kunnallisvero (maksuunpantu), €]]*100/Tasaus[[#This Row],[Tuloveroprosentti 2021]]</f>
        <v>169841418.63291138</v>
      </c>
      <c r="H252" s="279">
        <f>Tasaus[[#This Row],[Verotettava tulo (kunnallisvero), €]]*($E$11/100)</f>
        <v>12534296.695108859</v>
      </c>
      <c r="I252" s="14">
        <v>3884241.431769643</v>
      </c>
      <c r="J252" s="15">
        <v>2223180.9158000001</v>
      </c>
      <c r="K252" s="15">
        <f>SUM(Tasaus[[#This Row],[Laskennallinen kunnallisvero, €]:[Laskennallinen kiinteistövero, €]])</f>
        <v>18641719.042678501</v>
      </c>
      <c r="L252" s="15">
        <f>Tasaus[[#This Row],[Laskennallinen verotulo yhteensä, €]]/Tasaus[[#This Row],[Asukasluku 31.12.2020]]</f>
        <v>1809.6999361885742</v>
      </c>
      <c r="M252" s="37">
        <f>$L$11-Tasaus[[#This Row],[Laskennallinen verotulo yhteensä, €/asukas (=tasausraja)]]</f>
        <v>154.41006381142574</v>
      </c>
      <c r="N25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138.96905743028319</v>
      </c>
      <c r="O252" s="401">
        <f>Tasaus[[#This Row],[Tasaus,  €/asukas]]*Tasaus[[#This Row],[Asukasluku 31.12.2020]]</f>
        <v>1431520.260589347</v>
      </c>
      <c r="Q252" s="121"/>
      <c r="R252" s="122"/>
      <c r="S252" s="123"/>
    </row>
    <row r="253" spans="1:19">
      <c r="A253" s="276">
        <v>768</v>
      </c>
      <c r="B253" s="13" t="s">
        <v>617</v>
      </c>
      <c r="C253" s="277">
        <v>2482</v>
      </c>
      <c r="D253" s="278">
        <v>21</v>
      </c>
      <c r="E253" s="278">
        <f>Tasaus[[#This Row],[Tuloveroprosentti 2021]]-12.64</f>
        <v>8.36</v>
      </c>
      <c r="F253" s="14">
        <v>6591960.5</v>
      </c>
      <c r="G253" s="14">
        <f>Tasaus[[#This Row],[Kunnallisvero (maksuunpantu), €]]*100/Tasaus[[#This Row],[Tuloveroprosentti 2021]]</f>
        <v>31390288.095238097</v>
      </c>
      <c r="H253" s="279">
        <f>Tasaus[[#This Row],[Verotettava tulo (kunnallisvero), €]]*($E$11/100)</f>
        <v>2316603.2614285713</v>
      </c>
      <c r="I253" s="14">
        <v>1584872.2825238549</v>
      </c>
      <c r="J253" s="15">
        <v>575288.91975000012</v>
      </c>
      <c r="K253" s="15">
        <f>SUM(Tasaus[[#This Row],[Laskennallinen kunnallisvero, €]:[Laskennallinen kiinteistövero, €]])</f>
        <v>4476764.4637024263</v>
      </c>
      <c r="L253" s="15">
        <f>Tasaus[[#This Row],[Laskennallinen verotulo yhteensä, €]]/Tasaus[[#This Row],[Asukasluku 31.12.2020]]</f>
        <v>1803.6923705489228</v>
      </c>
      <c r="M253" s="37">
        <f>$L$11-Tasaus[[#This Row],[Laskennallinen verotulo yhteensä, €/asukas (=tasausraja)]]</f>
        <v>160.41762945107712</v>
      </c>
      <c r="N25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144.37586650596941</v>
      </c>
      <c r="O253" s="401">
        <f>Tasaus[[#This Row],[Tasaus,  €/asukas]]*Tasaus[[#This Row],[Asukasluku 31.12.2020]]</f>
        <v>358340.90066781611</v>
      </c>
      <c r="Q253" s="121"/>
      <c r="R253" s="122"/>
      <c r="S253" s="123"/>
    </row>
    <row r="254" spans="1:19">
      <c r="A254" s="276">
        <v>777</v>
      </c>
      <c r="B254" s="13" t="s">
        <v>618</v>
      </c>
      <c r="C254" s="277">
        <v>7594</v>
      </c>
      <c r="D254" s="278">
        <v>21.5</v>
      </c>
      <c r="E254" s="278">
        <f>Tasaus[[#This Row],[Tuloveroprosentti 2021]]-12.64</f>
        <v>8.86</v>
      </c>
      <c r="F254" s="14">
        <v>22363324.129999999</v>
      </c>
      <c r="G254" s="14">
        <f>Tasaus[[#This Row],[Kunnallisvero (maksuunpantu), €]]*100/Tasaus[[#This Row],[Tuloveroprosentti 2021]]</f>
        <v>104015461.06976745</v>
      </c>
      <c r="H254" s="279">
        <f>Tasaus[[#This Row],[Verotettava tulo (kunnallisvero), €]]*($E$11/100)</f>
        <v>7676341.0269488366</v>
      </c>
      <c r="I254" s="14">
        <v>3492837.8274448169</v>
      </c>
      <c r="J254" s="15">
        <v>921268.38910000003</v>
      </c>
      <c r="K254" s="15">
        <f>SUM(Tasaus[[#This Row],[Laskennallinen kunnallisvero, €]:[Laskennallinen kiinteistövero, €]])</f>
        <v>12090447.243493654</v>
      </c>
      <c r="L254" s="15">
        <f>Tasaus[[#This Row],[Laskennallinen verotulo yhteensä, €]]/Tasaus[[#This Row],[Asukasluku 31.12.2020]]</f>
        <v>1592.1052467070917</v>
      </c>
      <c r="M254" s="37">
        <f>$L$11-Tasaus[[#This Row],[Laskennallinen verotulo yhteensä, €/asukas (=tasausraja)]]</f>
        <v>372.00475329290816</v>
      </c>
      <c r="N25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334.80427796361738</v>
      </c>
      <c r="O254" s="401">
        <f>Tasaus[[#This Row],[Tasaus,  €/asukas]]*Tasaus[[#This Row],[Asukasluku 31.12.2020]]</f>
        <v>2542503.6868557106</v>
      </c>
      <c r="Q254" s="121"/>
      <c r="R254" s="122"/>
      <c r="S254" s="123"/>
    </row>
    <row r="255" spans="1:19">
      <c r="A255" s="276">
        <v>778</v>
      </c>
      <c r="B255" s="13" t="s">
        <v>619</v>
      </c>
      <c r="C255" s="277">
        <v>6931</v>
      </c>
      <c r="D255" s="278">
        <v>21.749999999999996</v>
      </c>
      <c r="E255" s="278">
        <f>Tasaus[[#This Row],[Tuloveroprosentti 2021]]-12.64</f>
        <v>9.1099999999999959</v>
      </c>
      <c r="F255" s="14">
        <v>21480514.989999998</v>
      </c>
      <c r="G255" s="14">
        <f>Tasaus[[#This Row],[Kunnallisvero (maksuunpantu), €]]*100/Tasaus[[#This Row],[Tuloveroprosentti 2021]]</f>
        <v>98760988.459770128</v>
      </c>
      <c r="H255" s="279">
        <f>Tasaus[[#This Row],[Verotettava tulo (kunnallisvero), €]]*($E$11/100)</f>
        <v>7288560.9483310347</v>
      </c>
      <c r="I255" s="14">
        <v>2129427.984012791</v>
      </c>
      <c r="J255" s="15">
        <v>812956.51275000011</v>
      </c>
      <c r="K255" s="15">
        <f>SUM(Tasaus[[#This Row],[Laskennallinen kunnallisvero, €]:[Laskennallinen kiinteistövero, €]])</f>
        <v>10230945.445093825</v>
      </c>
      <c r="L255" s="15">
        <f>Tasaus[[#This Row],[Laskennallinen verotulo yhteensä, €]]/Tasaus[[#This Row],[Asukasluku 31.12.2020]]</f>
        <v>1476.1139006050823</v>
      </c>
      <c r="M255" s="37">
        <f>$L$11-Tasaus[[#This Row],[Laskennallinen verotulo yhteensä, €/asukas (=tasausraja)]]</f>
        <v>487.99609939491756</v>
      </c>
      <c r="N25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439.19648945542582</v>
      </c>
      <c r="O255" s="401">
        <f>Tasaus[[#This Row],[Tasaus,  €/asukas]]*Tasaus[[#This Row],[Asukasluku 31.12.2020]]</f>
        <v>3044070.8684155564</v>
      </c>
      <c r="Q255" s="121"/>
      <c r="R255" s="122"/>
      <c r="S255" s="123"/>
    </row>
    <row r="256" spans="1:19">
      <c r="A256" s="276">
        <v>781</v>
      </c>
      <c r="B256" s="13" t="s">
        <v>620</v>
      </c>
      <c r="C256" s="277">
        <v>3631</v>
      </c>
      <c r="D256" s="278">
        <v>19</v>
      </c>
      <c r="E256" s="278">
        <f>Tasaus[[#This Row],[Tuloveroprosentti 2021]]-12.64</f>
        <v>6.3599999999999994</v>
      </c>
      <c r="F256" s="14">
        <v>9426693.3399999999</v>
      </c>
      <c r="G256" s="14">
        <f>Tasaus[[#This Row],[Kunnallisvero (maksuunpantu), €]]*100/Tasaus[[#This Row],[Tuloveroprosentti 2021]]</f>
        <v>49614175.473684214</v>
      </c>
      <c r="H256" s="279">
        <f>Tasaus[[#This Row],[Verotettava tulo (kunnallisvero), €]]*($E$11/100)</f>
        <v>3661526.1499578943</v>
      </c>
      <c r="I256" s="14">
        <v>1687577.8143740289</v>
      </c>
      <c r="J256" s="15">
        <v>1180069.9550000003</v>
      </c>
      <c r="K256" s="15">
        <f>SUM(Tasaus[[#This Row],[Laskennallinen kunnallisvero, €]:[Laskennallinen kiinteistövero, €]])</f>
        <v>6529173.9193319231</v>
      </c>
      <c r="L256" s="15">
        <f>Tasaus[[#This Row],[Laskennallinen verotulo yhteensä, €]]/Tasaus[[#This Row],[Asukasluku 31.12.2020]]</f>
        <v>1798.1751361420884</v>
      </c>
      <c r="M256" s="37">
        <f>$L$11-Tasaus[[#This Row],[Laskennallinen verotulo yhteensä, €/asukas (=tasausraja)]]</f>
        <v>165.93486385791152</v>
      </c>
      <c r="N25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149.34137747212037</v>
      </c>
      <c r="O256" s="401">
        <f>Tasaus[[#This Row],[Tasaus,  €/asukas]]*Tasaus[[#This Row],[Asukasluku 31.12.2020]]</f>
        <v>542258.54160126904</v>
      </c>
      <c r="Q256" s="121"/>
      <c r="R256" s="122"/>
      <c r="S256" s="123"/>
    </row>
    <row r="257" spans="1:19">
      <c r="A257" s="276">
        <v>783</v>
      </c>
      <c r="B257" s="13" t="s">
        <v>621</v>
      </c>
      <c r="C257" s="277">
        <v>6646</v>
      </c>
      <c r="D257" s="278">
        <v>21.5</v>
      </c>
      <c r="E257" s="278">
        <f>Tasaus[[#This Row],[Tuloveroprosentti 2021]]-12.64</f>
        <v>8.86</v>
      </c>
      <c r="F257" s="14">
        <v>24680448.91</v>
      </c>
      <c r="G257" s="14">
        <f>Tasaus[[#This Row],[Kunnallisvero (maksuunpantu), €]]*100/Tasaus[[#This Row],[Tuloveroprosentti 2021]]</f>
        <v>114792785.62790698</v>
      </c>
      <c r="H257" s="279">
        <f>Tasaus[[#This Row],[Verotettava tulo (kunnallisvero), €]]*($E$11/100)</f>
        <v>8471707.579339534</v>
      </c>
      <c r="I257" s="14">
        <v>1459308.6010701894</v>
      </c>
      <c r="J257" s="15">
        <v>1196305.0624500001</v>
      </c>
      <c r="K257" s="15">
        <f>SUM(Tasaus[[#This Row],[Laskennallinen kunnallisvero, €]:[Laskennallinen kiinteistövero, €]])</f>
        <v>11127321.242859725</v>
      </c>
      <c r="L257" s="15">
        <f>Tasaus[[#This Row],[Laskennallinen verotulo yhteensä, €]]/Tasaus[[#This Row],[Asukasluku 31.12.2020]]</f>
        <v>1674.2884807191883</v>
      </c>
      <c r="M257" s="37">
        <f>$L$11-Tasaus[[#This Row],[Laskennallinen verotulo yhteensä, €/asukas (=tasausraja)]]</f>
        <v>289.82151928081157</v>
      </c>
      <c r="N25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260.83936735273045</v>
      </c>
      <c r="O257" s="401">
        <f>Tasaus[[#This Row],[Tasaus,  €/asukas]]*Tasaus[[#This Row],[Asukasluku 31.12.2020]]</f>
        <v>1733538.4354262466</v>
      </c>
      <c r="Q257" s="121"/>
      <c r="R257" s="122"/>
      <c r="S257" s="123"/>
    </row>
    <row r="258" spans="1:19">
      <c r="A258" s="276">
        <v>785</v>
      </c>
      <c r="B258" s="13" t="s">
        <v>622</v>
      </c>
      <c r="C258" s="277">
        <v>2737</v>
      </c>
      <c r="D258" s="278">
        <v>21.5</v>
      </c>
      <c r="E258" s="278">
        <f>Tasaus[[#This Row],[Tuloveroprosentti 2021]]-12.64</f>
        <v>8.86</v>
      </c>
      <c r="F258" s="14">
        <v>7753378.8099999996</v>
      </c>
      <c r="G258" s="14">
        <f>Tasaus[[#This Row],[Kunnallisvero (maksuunpantu), €]]*100/Tasaus[[#This Row],[Tuloveroprosentti 2021]]</f>
        <v>36062227.023255818</v>
      </c>
      <c r="H258" s="279">
        <f>Tasaus[[#This Row],[Verotettava tulo (kunnallisvero), €]]*($E$11/100)</f>
        <v>2661392.3543162788</v>
      </c>
      <c r="I258" s="14">
        <v>826671.31854531879</v>
      </c>
      <c r="J258" s="15">
        <v>612949.69079999998</v>
      </c>
      <c r="K258" s="15">
        <f>SUM(Tasaus[[#This Row],[Laskennallinen kunnallisvero, €]:[Laskennallinen kiinteistövero, €]])</f>
        <v>4101013.3636615975</v>
      </c>
      <c r="L258" s="15">
        <f>Tasaus[[#This Row],[Laskennallinen verotulo yhteensä, €]]/Tasaus[[#This Row],[Asukasluku 31.12.2020]]</f>
        <v>1498.3607466794292</v>
      </c>
      <c r="M258" s="37">
        <f>$L$11-Tasaus[[#This Row],[Laskennallinen verotulo yhteensä, €/asukas (=tasausraja)]]</f>
        <v>465.74925332057069</v>
      </c>
      <c r="N25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419.17432798851365</v>
      </c>
      <c r="O258" s="401">
        <f>Tasaus[[#This Row],[Tasaus,  €/asukas]]*Tasaus[[#This Row],[Asukasluku 31.12.2020]]</f>
        <v>1147280.1357045618</v>
      </c>
      <c r="Q258" s="121"/>
      <c r="R258" s="122"/>
      <c r="S258" s="123"/>
    </row>
    <row r="259" spans="1:19">
      <c r="A259" s="276">
        <v>790</v>
      </c>
      <c r="B259" s="13" t="s">
        <v>261</v>
      </c>
      <c r="C259" s="277">
        <v>24052</v>
      </c>
      <c r="D259" s="278">
        <v>21.500000000000004</v>
      </c>
      <c r="E259" s="278">
        <f>Tasaus[[#This Row],[Tuloveroprosentti 2021]]-12.64</f>
        <v>8.860000000000003</v>
      </c>
      <c r="F259" s="14">
        <v>78534732.310000002</v>
      </c>
      <c r="G259" s="14">
        <f>Tasaus[[#This Row],[Kunnallisvero (maksuunpantu), €]]*100/Tasaus[[#This Row],[Tuloveroprosentti 2021]]</f>
        <v>365277824.69767433</v>
      </c>
      <c r="H259" s="279">
        <f>Tasaus[[#This Row],[Verotettava tulo (kunnallisvero), €]]*($E$11/100)</f>
        <v>26957503.462688364</v>
      </c>
      <c r="I259" s="14">
        <v>5868045.225059879</v>
      </c>
      <c r="J259" s="15">
        <v>3298119.0220000003</v>
      </c>
      <c r="K259" s="15">
        <f>SUM(Tasaus[[#This Row],[Laskennallinen kunnallisvero, €]:[Laskennallinen kiinteistövero, €]])</f>
        <v>36123667.709748246</v>
      </c>
      <c r="L259" s="15">
        <f>Tasaus[[#This Row],[Laskennallinen verotulo yhteensä, €]]/Tasaus[[#This Row],[Asukasluku 31.12.2020]]</f>
        <v>1501.8987073735343</v>
      </c>
      <c r="M259" s="37">
        <f>$L$11-Tasaus[[#This Row],[Laskennallinen verotulo yhteensä, €/asukas (=tasausraja)]]</f>
        <v>462.21129262646559</v>
      </c>
      <c r="N25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415.99016336381902</v>
      </c>
      <c r="O259" s="401">
        <f>Tasaus[[#This Row],[Tasaus,  €/asukas]]*Tasaus[[#This Row],[Asukasluku 31.12.2020]]</f>
        <v>10005395.409226576</v>
      </c>
      <c r="Q259" s="121"/>
      <c r="R259" s="122"/>
      <c r="S259" s="123"/>
    </row>
    <row r="260" spans="1:19">
      <c r="A260" s="276">
        <v>791</v>
      </c>
      <c r="B260" s="13" t="s">
        <v>262</v>
      </c>
      <c r="C260" s="277">
        <v>5203</v>
      </c>
      <c r="D260" s="278">
        <v>22</v>
      </c>
      <c r="E260" s="278">
        <f>Tasaus[[#This Row],[Tuloveroprosentti 2021]]-12.64</f>
        <v>9.36</v>
      </c>
      <c r="F260" s="14">
        <v>14373060.439999999</v>
      </c>
      <c r="G260" s="14">
        <f>Tasaus[[#This Row],[Kunnallisvero (maksuunpantu), €]]*100/Tasaus[[#This Row],[Tuloveroprosentti 2021]]</f>
        <v>65332092.909090906</v>
      </c>
      <c r="H260" s="279">
        <f>Tasaus[[#This Row],[Verotettava tulo (kunnallisvero), €]]*($E$11/100)</f>
        <v>4821508.4566909084</v>
      </c>
      <c r="I260" s="14">
        <v>1648888.3067577691</v>
      </c>
      <c r="J260" s="15">
        <v>659543.21760000009</v>
      </c>
      <c r="K260" s="15">
        <f>SUM(Tasaus[[#This Row],[Laskennallinen kunnallisvero, €]:[Laskennallinen kiinteistövero, €]])</f>
        <v>7129939.981048678</v>
      </c>
      <c r="L260" s="15">
        <f>Tasaus[[#This Row],[Laskennallinen verotulo yhteensä, €]]/Tasaus[[#This Row],[Asukasluku 31.12.2020]]</f>
        <v>1370.3517165190617</v>
      </c>
      <c r="M260" s="37">
        <f>$L$11-Tasaus[[#This Row],[Laskennallinen verotulo yhteensä, €/asukas (=tasausraja)]]</f>
        <v>593.75828348093819</v>
      </c>
      <c r="N26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534.38245513284437</v>
      </c>
      <c r="O260" s="401">
        <f>Tasaus[[#This Row],[Tasaus,  €/asukas]]*Tasaus[[#This Row],[Asukasluku 31.12.2020]]</f>
        <v>2780391.9140561894</v>
      </c>
      <c r="Q260" s="121"/>
      <c r="R260" s="122"/>
      <c r="S260" s="123"/>
    </row>
    <row r="261" spans="1:19">
      <c r="A261" s="276">
        <v>831</v>
      </c>
      <c r="B261" s="13" t="s">
        <v>623</v>
      </c>
      <c r="C261" s="277">
        <v>4628</v>
      </c>
      <c r="D261" s="278">
        <v>21</v>
      </c>
      <c r="E261" s="278">
        <f>Tasaus[[#This Row],[Tuloveroprosentti 2021]]-12.64</f>
        <v>8.36</v>
      </c>
      <c r="F261" s="14">
        <v>18173819.73</v>
      </c>
      <c r="G261" s="14">
        <f>Tasaus[[#This Row],[Kunnallisvero (maksuunpantu), €]]*100/Tasaus[[#This Row],[Tuloveroprosentti 2021]]</f>
        <v>86541998.714285716</v>
      </c>
      <c r="H261" s="279">
        <f>Tasaus[[#This Row],[Verotettava tulo (kunnallisvero), €]]*($E$11/100)</f>
        <v>6386799.5051142853</v>
      </c>
      <c r="I261" s="14">
        <v>858526.5228933848</v>
      </c>
      <c r="J261" s="15">
        <v>918272.31605000014</v>
      </c>
      <c r="K261" s="15">
        <f>SUM(Tasaus[[#This Row],[Laskennallinen kunnallisvero, €]:[Laskennallinen kiinteistövero, €]])</f>
        <v>8163598.3440576708</v>
      </c>
      <c r="L261" s="15">
        <f>Tasaus[[#This Row],[Laskennallinen verotulo yhteensä, €]]/Tasaus[[#This Row],[Asukasluku 31.12.2020]]</f>
        <v>1763.9581555872237</v>
      </c>
      <c r="M261" s="37">
        <f>$L$11-Tasaus[[#This Row],[Laskennallinen verotulo yhteensä, €/asukas (=tasausraja)]]</f>
        <v>200.1518444127762</v>
      </c>
      <c r="N26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180.13665997149857</v>
      </c>
      <c r="O261" s="401">
        <f>Tasaus[[#This Row],[Tasaus,  €/asukas]]*Tasaus[[#This Row],[Asukasluku 31.12.2020]]</f>
        <v>833672.46234809537</v>
      </c>
      <c r="Q261" s="121"/>
      <c r="R261" s="122"/>
      <c r="S261" s="123"/>
    </row>
    <row r="262" spans="1:19">
      <c r="A262" s="276">
        <v>832</v>
      </c>
      <c r="B262" s="13" t="s">
        <v>624</v>
      </c>
      <c r="C262" s="277">
        <v>3916</v>
      </c>
      <c r="D262" s="278">
        <v>20.5</v>
      </c>
      <c r="E262" s="278">
        <f>Tasaus[[#This Row],[Tuloveroprosentti 2021]]-12.64</f>
        <v>7.8599999999999994</v>
      </c>
      <c r="F262" s="14">
        <v>10454101.189999999</v>
      </c>
      <c r="G262" s="14">
        <f>Tasaus[[#This Row],[Kunnallisvero (maksuunpantu), €]]*100/Tasaus[[#This Row],[Tuloveroprosentti 2021]]</f>
        <v>50995615.560975611</v>
      </c>
      <c r="H262" s="279">
        <f>Tasaus[[#This Row],[Verotettava tulo (kunnallisvero), €]]*($E$11/100)</f>
        <v>3763476.4283999996</v>
      </c>
      <c r="I262" s="14">
        <v>1826962.3724560943</v>
      </c>
      <c r="J262" s="15">
        <v>521101.36865000002</v>
      </c>
      <c r="K262" s="15">
        <f>SUM(Tasaus[[#This Row],[Laskennallinen kunnallisvero, €]:[Laskennallinen kiinteistövero, €]])</f>
        <v>6111540.1695060935</v>
      </c>
      <c r="L262" s="15">
        <f>Tasaus[[#This Row],[Laskennallinen verotulo yhteensä, €]]/Tasaus[[#This Row],[Asukasluku 31.12.2020]]</f>
        <v>1560.6588788319953</v>
      </c>
      <c r="M262" s="37">
        <f>$L$11-Tasaus[[#This Row],[Laskennallinen verotulo yhteensä, €/asukas (=tasausraja)]]</f>
        <v>403.45112116800465</v>
      </c>
      <c r="N26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363.10600905120418</v>
      </c>
      <c r="O262" s="401">
        <f>Tasaus[[#This Row],[Tasaus,  €/asukas]]*Tasaus[[#This Row],[Asukasluku 31.12.2020]]</f>
        <v>1421923.1314445157</v>
      </c>
      <c r="Q262" s="121"/>
      <c r="R262" s="122"/>
    </row>
    <row r="263" spans="1:19">
      <c r="A263" s="276">
        <v>833</v>
      </c>
      <c r="B263" s="13" t="s">
        <v>625</v>
      </c>
      <c r="C263" s="277">
        <v>1659</v>
      </c>
      <c r="D263" s="278">
        <v>20.5</v>
      </c>
      <c r="E263" s="278">
        <f>Tasaus[[#This Row],[Tuloveroprosentti 2021]]-12.64</f>
        <v>7.8599999999999994</v>
      </c>
      <c r="F263" s="14">
        <v>5564672.8399999999</v>
      </c>
      <c r="G263" s="14">
        <f>Tasaus[[#This Row],[Kunnallisvero (maksuunpantu), €]]*100/Tasaus[[#This Row],[Tuloveroprosentti 2021]]</f>
        <v>27144745.560975611</v>
      </c>
      <c r="H263" s="279">
        <f>Tasaus[[#This Row],[Verotettava tulo (kunnallisvero), €]]*($E$11/100)</f>
        <v>2003282.2223999999</v>
      </c>
      <c r="I263" s="14">
        <v>257342.4774821577</v>
      </c>
      <c r="J263" s="15">
        <v>562200.18425000005</v>
      </c>
      <c r="K263" s="15">
        <f>SUM(Tasaus[[#This Row],[Laskennallinen kunnallisvero, €]:[Laskennallinen kiinteistövero, €]])</f>
        <v>2822824.8841321575</v>
      </c>
      <c r="L263" s="15">
        <f>Tasaus[[#This Row],[Laskennallinen verotulo yhteensä, €]]/Tasaus[[#This Row],[Asukasluku 31.12.2020]]</f>
        <v>1701.5219313635669</v>
      </c>
      <c r="M263" s="37">
        <f>$L$11-Tasaus[[#This Row],[Laskennallinen verotulo yhteensä, €/asukas (=tasausraja)]]</f>
        <v>262.58806863643304</v>
      </c>
      <c r="N26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236.32926177278975</v>
      </c>
      <c r="O263" s="401">
        <f>Tasaus[[#This Row],[Tasaus,  €/asukas]]*Tasaus[[#This Row],[Asukasluku 31.12.2020]]</f>
        <v>392070.24528105819</v>
      </c>
      <c r="Q263" s="121"/>
      <c r="R263" s="122"/>
    </row>
    <row r="264" spans="1:19">
      <c r="A264" s="276">
        <v>834</v>
      </c>
      <c r="B264" s="13" t="s">
        <v>626</v>
      </c>
      <c r="C264" s="277">
        <v>6016</v>
      </c>
      <c r="D264" s="278">
        <v>21.250000000000004</v>
      </c>
      <c r="E264" s="278">
        <f>Tasaus[[#This Row],[Tuloveroprosentti 2021]]-12.64</f>
        <v>8.610000000000003</v>
      </c>
      <c r="F264" s="14">
        <v>21492778</v>
      </c>
      <c r="G264" s="14">
        <f>Tasaus[[#This Row],[Kunnallisvero (maksuunpantu), €]]*100/Tasaus[[#This Row],[Tuloveroprosentti 2021]]</f>
        <v>101142484.70588234</v>
      </c>
      <c r="H264" s="279">
        <f>Tasaus[[#This Row],[Verotettava tulo (kunnallisvero), €]]*($E$11/100)</f>
        <v>7464315.3712941157</v>
      </c>
      <c r="I264" s="14">
        <v>1681407.4345155</v>
      </c>
      <c r="J264" s="15">
        <v>966039.47270000004</v>
      </c>
      <c r="K264" s="15">
        <f>SUM(Tasaus[[#This Row],[Laskennallinen kunnallisvero, €]:[Laskennallinen kiinteistövero, €]])</f>
        <v>10111762.278509615</v>
      </c>
      <c r="L264" s="15">
        <f>Tasaus[[#This Row],[Laskennallinen verotulo yhteensä, €]]/Tasaus[[#This Row],[Asukasluku 31.12.2020]]</f>
        <v>1680.8115489543909</v>
      </c>
      <c r="M264" s="37">
        <f>$L$11-Tasaus[[#This Row],[Laskennallinen verotulo yhteensä, €/asukas (=tasausraja)]]</f>
        <v>283.298451045609</v>
      </c>
      <c r="N26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254.96860594104811</v>
      </c>
      <c r="O264" s="401">
        <f>Tasaus[[#This Row],[Tasaus,  €/asukas]]*Tasaus[[#This Row],[Asukasluku 31.12.2020]]</f>
        <v>1533891.1333413455</v>
      </c>
      <c r="Q264" s="121"/>
      <c r="R264" s="122"/>
    </row>
    <row r="265" spans="1:19">
      <c r="A265" s="276">
        <v>837</v>
      </c>
      <c r="B265" s="13" t="s">
        <v>627</v>
      </c>
      <c r="C265" s="277">
        <v>241009</v>
      </c>
      <c r="D265" s="278">
        <v>20.25</v>
      </c>
      <c r="E265" s="278">
        <f>Tasaus[[#This Row],[Tuloveroprosentti 2021]]-12.64</f>
        <v>7.6099999999999994</v>
      </c>
      <c r="F265" s="14">
        <v>911815467.99000001</v>
      </c>
      <c r="G265" s="14">
        <f>Tasaus[[#This Row],[Kunnallisvero (maksuunpantu), €]]*100/Tasaus[[#This Row],[Tuloveroprosentti 2021]]</f>
        <v>4502792434.5185184</v>
      </c>
      <c r="H265" s="279">
        <f>Tasaus[[#This Row],[Verotettava tulo (kunnallisvero), €]]*($E$11/100)</f>
        <v>332306081.66746664</v>
      </c>
      <c r="I265" s="14">
        <v>96821245.987461403</v>
      </c>
      <c r="J265" s="15">
        <v>39318161.263549998</v>
      </c>
      <c r="K265" s="15">
        <f>SUM(Tasaus[[#This Row],[Laskennallinen kunnallisvero, €]:[Laskennallinen kiinteistövero, €]])</f>
        <v>468445488.91847801</v>
      </c>
      <c r="L265" s="15">
        <f>Tasaus[[#This Row],[Laskennallinen verotulo yhteensä, €]]/Tasaus[[#This Row],[Asukasluku 31.12.2020]]</f>
        <v>1943.6846296963101</v>
      </c>
      <c r="M265" s="37">
        <f>$L$11-Tasaus[[#This Row],[Laskennallinen verotulo yhteensä, €/asukas (=tasausraja)]]</f>
        <v>20.42537030368976</v>
      </c>
      <c r="N26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18.382833273320784</v>
      </c>
      <c r="O265" s="401">
        <f>Tasaus[[#This Row],[Tasaus,  €/asukas]]*Tasaus[[#This Row],[Asukasluku 31.12.2020]]</f>
        <v>4430428.264369769</v>
      </c>
      <c r="Q265" s="121"/>
      <c r="R265" s="122"/>
    </row>
    <row r="266" spans="1:19">
      <c r="A266" s="276">
        <v>844</v>
      </c>
      <c r="B266" s="13" t="s">
        <v>628</v>
      </c>
      <c r="C266" s="277">
        <v>1503</v>
      </c>
      <c r="D266" s="278">
        <v>21.5</v>
      </c>
      <c r="E266" s="278">
        <f>Tasaus[[#This Row],[Tuloveroprosentti 2021]]-12.64</f>
        <v>8.86</v>
      </c>
      <c r="F266" s="14">
        <v>4040411.38</v>
      </c>
      <c r="G266" s="14">
        <f>Tasaus[[#This Row],[Kunnallisvero (maksuunpantu), €]]*100/Tasaus[[#This Row],[Tuloveroprosentti 2021]]</f>
        <v>18792611.069767442</v>
      </c>
      <c r="H266" s="279">
        <f>Tasaus[[#This Row],[Verotettava tulo (kunnallisvero), €]]*($E$11/100)</f>
        <v>1386894.696948837</v>
      </c>
      <c r="I266" s="14">
        <v>598767.51044815884</v>
      </c>
      <c r="J266" s="15">
        <v>235274.91530000002</v>
      </c>
      <c r="K266" s="15">
        <f>SUM(Tasaus[[#This Row],[Laskennallinen kunnallisvero, €]:[Laskennallinen kiinteistövero, €]])</f>
        <v>2220937.1226969957</v>
      </c>
      <c r="L266" s="15">
        <f>Tasaus[[#This Row],[Laskennallinen verotulo yhteensä, €]]/Tasaus[[#This Row],[Asukasluku 31.12.2020]]</f>
        <v>1477.669409645373</v>
      </c>
      <c r="M266" s="37">
        <f>$L$11-Tasaus[[#This Row],[Laskennallinen verotulo yhteensä, €/asukas (=tasausraja)]]</f>
        <v>486.44059035462692</v>
      </c>
      <c r="N26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437.79653131916422</v>
      </c>
      <c r="O266" s="401">
        <f>Tasaus[[#This Row],[Tasaus,  €/asukas]]*Tasaus[[#This Row],[Asukasluku 31.12.2020]]</f>
        <v>658008.18657270377</v>
      </c>
      <c r="Q266" s="121"/>
      <c r="R266" s="122"/>
    </row>
    <row r="267" spans="1:19">
      <c r="A267" s="276">
        <v>845</v>
      </c>
      <c r="B267" s="13" t="s">
        <v>629</v>
      </c>
      <c r="C267" s="277">
        <v>2925</v>
      </c>
      <c r="D267" s="278">
        <v>20</v>
      </c>
      <c r="E267" s="278">
        <f>Tasaus[[#This Row],[Tuloveroprosentti 2021]]-12.64</f>
        <v>7.3599999999999994</v>
      </c>
      <c r="F267" s="14">
        <v>8609629.6199999992</v>
      </c>
      <c r="G267" s="14">
        <f>Tasaus[[#This Row],[Kunnallisvero (maksuunpantu), €]]*100/Tasaus[[#This Row],[Tuloveroprosentti 2021]]</f>
        <v>43048148.099999994</v>
      </c>
      <c r="H267" s="279">
        <f>Tasaus[[#This Row],[Verotettava tulo (kunnallisvero), €]]*($E$11/100)</f>
        <v>3176953.3297799993</v>
      </c>
      <c r="I267" s="14">
        <v>670186.48501704796</v>
      </c>
      <c r="J267" s="15">
        <v>427568.69150000007</v>
      </c>
      <c r="K267" s="15">
        <f>SUM(Tasaus[[#This Row],[Laskennallinen kunnallisvero, €]:[Laskennallinen kiinteistövero, €]])</f>
        <v>4274708.5062970472</v>
      </c>
      <c r="L267" s="15">
        <f>Tasaus[[#This Row],[Laskennallinen verotulo yhteensä, €]]/Tasaus[[#This Row],[Asukasluku 31.12.2020]]</f>
        <v>1461.4388055716402</v>
      </c>
      <c r="M267" s="37">
        <f>$L$11-Tasaus[[#This Row],[Laskennallinen verotulo yhteensä, €/asukas (=tasausraja)]]</f>
        <v>502.67119442835974</v>
      </c>
      <c r="N26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452.40407498552378</v>
      </c>
      <c r="O267" s="401">
        <f>Tasaus[[#This Row],[Tasaus,  €/asukas]]*Tasaus[[#This Row],[Asukasluku 31.12.2020]]</f>
        <v>1323281.919332657</v>
      </c>
      <c r="Q267" s="121"/>
      <c r="R267" s="122"/>
    </row>
    <row r="268" spans="1:19">
      <c r="A268" s="276">
        <v>846</v>
      </c>
      <c r="B268" s="13" t="s">
        <v>630</v>
      </c>
      <c r="C268" s="277">
        <v>4994</v>
      </c>
      <c r="D268" s="278">
        <v>22.5</v>
      </c>
      <c r="E268" s="278">
        <f>Tasaus[[#This Row],[Tuloveroprosentti 2021]]-12.64</f>
        <v>9.86</v>
      </c>
      <c r="F268" s="14">
        <v>15136985.609999999</v>
      </c>
      <c r="G268" s="14">
        <f>Tasaus[[#This Row],[Kunnallisvero (maksuunpantu), €]]*100/Tasaus[[#This Row],[Tuloveroprosentti 2021]]</f>
        <v>67275491.599999994</v>
      </c>
      <c r="H268" s="279">
        <f>Tasaus[[#This Row],[Verotettava tulo (kunnallisvero), €]]*($E$11/100)</f>
        <v>4964931.280079999</v>
      </c>
      <c r="I268" s="14">
        <v>1013378.1091352958</v>
      </c>
      <c r="J268" s="15">
        <v>555572.18475000013</v>
      </c>
      <c r="K268" s="15">
        <f>SUM(Tasaus[[#This Row],[Laskennallinen kunnallisvero, €]:[Laskennallinen kiinteistövero, €]])</f>
        <v>6533881.5739652952</v>
      </c>
      <c r="L268" s="15">
        <f>Tasaus[[#This Row],[Laskennallinen verotulo yhteensä, €]]/Tasaus[[#This Row],[Asukasluku 31.12.2020]]</f>
        <v>1308.3463303895264</v>
      </c>
      <c r="M268" s="37">
        <f>$L$11-Tasaus[[#This Row],[Laskennallinen verotulo yhteensä, €/asukas (=tasausraja)]]</f>
        <v>655.76366961047347</v>
      </c>
      <c r="N26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590.1873026494261</v>
      </c>
      <c r="O268" s="401">
        <f>Tasaus[[#This Row],[Tasaus,  €/asukas]]*Tasaus[[#This Row],[Asukasluku 31.12.2020]]</f>
        <v>2947395.389431234</v>
      </c>
      <c r="Q268" s="121"/>
      <c r="R268" s="122"/>
    </row>
    <row r="269" spans="1:19">
      <c r="A269" s="276">
        <v>848</v>
      </c>
      <c r="B269" s="13" t="s">
        <v>631</v>
      </c>
      <c r="C269" s="277">
        <v>4307</v>
      </c>
      <c r="D269" s="278">
        <v>21.75</v>
      </c>
      <c r="E269" s="278">
        <f>Tasaus[[#This Row],[Tuloveroprosentti 2021]]-12.64</f>
        <v>9.11</v>
      </c>
      <c r="F269" s="14">
        <v>11927182.210000001</v>
      </c>
      <c r="G269" s="14">
        <f>Tasaus[[#This Row],[Kunnallisvero (maksuunpantu), €]]*100/Tasaus[[#This Row],[Tuloveroprosentti 2021]]</f>
        <v>54837619.356321841</v>
      </c>
      <c r="H269" s="279">
        <f>Tasaus[[#This Row],[Verotettava tulo (kunnallisvero), €]]*($E$11/100)</f>
        <v>4047016.3084965516</v>
      </c>
      <c r="I269" s="14">
        <v>1203943.2690059284</v>
      </c>
      <c r="J269" s="15">
        <v>500913.01995000005</v>
      </c>
      <c r="K269" s="15">
        <f>SUM(Tasaus[[#This Row],[Laskennallinen kunnallisvero, €]:[Laskennallinen kiinteistövero, €]])</f>
        <v>5751872.5974524794</v>
      </c>
      <c r="L269" s="15">
        <f>Tasaus[[#This Row],[Laskennallinen verotulo yhteensä, €]]/Tasaus[[#This Row],[Asukasluku 31.12.2020]]</f>
        <v>1335.470767924885</v>
      </c>
      <c r="M269" s="37">
        <f>$L$11-Tasaus[[#This Row],[Laskennallinen verotulo yhteensä, €/asukas (=tasausraja)]]</f>
        <v>628.63923207511493</v>
      </c>
      <c r="N26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565.77530886760348</v>
      </c>
      <c r="O269" s="401">
        <f>Tasaus[[#This Row],[Tasaus,  €/asukas]]*Tasaus[[#This Row],[Asukasluku 31.12.2020]]</f>
        <v>2436794.2552927681</v>
      </c>
      <c r="Q269" s="121"/>
      <c r="R269" s="122"/>
    </row>
    <row r="270" spans="1:19">
      <c r="A270" s="276">
        <v>849</v>
      </c>
      <c r="B270" s="13" t="s">
        <v>632</v>
      </c>
      <c r="C270" s="277">
        <v>2966</v>
      </c>
      <c r="D270" s="278">
        <v>21.75</v>
      </c>
      <c r="E270" s="278">
        <f>Tasaus[[#This Row],[Tuloveroprosentti 2021]]-12.64</f>
        <v>9.11</v>
      </c>
      <c r="F270" s="14">
        <v>8264157.3099999996</v>
      </c>
      <c r="G270" s="14">
        <f>Tasaus[[#This Row],[Kunnallisvero (maksuunpantu), €]]*100/Tasaus[[#This Row],[Tuloveroprosentti 2021]]</f>
        <v>37996125.563218392</v>
      </c>
      <c r="H270" s="279">
        <f>Tasaus[[#This Row],[Verotettava tulo (kunnallisvero), €]]*($E$11/100)</f>
        <v>2804114.0665655169</v>
      </c>
      <c r="I270" s="14">
        <v>935491.74200015282</v>
      </c>
      <c r="J270" s="15">
        <v>380017.32890000008</v>
      </c>
      <c r="K270" s="15">
        <f>SUM(Tasaus[[#This Row],[Laskennallinen kunnallisvero, €]:[Laskennallinen kiinteistövero, €]])</f>
        <v>4119623.1374656698</v>
      </c>
      <c r="L270" s="15">
        <f>Tasaus[[#This Row],[Laskennallinen verotulo yhteensä, €]]/Tasaus[[#This Row],[Asukasluku 31.12.2020]]</f>
        <v>1388.9491360302325</v>
      </c>
      <c r="M270" s="37">
        <f>$L$11-Tasaus[[#This Row],[Laskennallinen verotulo yhteensä, €/asukas (=tasausraja)]]</f>
        <v>575.16086396976743</v>
      </c>
      <c r="N27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517.64477757279076</v>
      </c>
      <c r="O270" s="401">
        <f>Tasaus[[#This Row],[Tasaus,  €/asukas]]*Tasaus[[#This Row],[Asukasluku 31.12.2020]]</f>
        <v>1535334.4102808973</v>
      </c>
      <c r="Q270" s="121"/>
      <c r="R270" s="122"/>
    </row>
    <row r="271" spans="1:19">
      <c r="A271" s="276">
        <v>850</v>
      </c>
      <c r="B271" s="13" t="s">
        <v>633</v>
      </c>
      <c r="C271" s="277">
        <v>2401</v>
      </c>
      <c r="D271" s="278">
        <v>21</v>
      </c>
      <c r="E271" s="278">
        <f>Tasaus[[#This Row],[Tuloveroprosentti 2021]]-12.64</f>
        <v>8.36</v>
      </c>
      <c r="F271" s="14">
        <v>7368756.1600000001</v>
      </c>
      <c r="G271" s="14">
        <f>Tasaus[[#This Row],[Kunnallisvero (maksuunpantu), €]]*100/Tasaus[[#This Row],[Tuloveroprosentti 2021]]</f>
        <v>35089315.047619045</v>
      </c>
      <c r="H271" s="279">
        <f>Tasaus[[#This Row],[Verotettava tulo (kunnallisvero), €]]*($E$11/100)</f>
        <v>2589591.4505142854</v>
      </c>
      <c r="I271" s="14">
        <v>836740.93112727511</v>
      </c>
      <c r="J271" s="15">
        <v>364390.57085000002</v>
      </c>
      <c r="K271" s="15">
        <f>SUM(Tasaus[[#This Row],[Laskennallinen kunnallisvero, €]:[Laskennallinen kiinteistövero, €]])</f>
        <v>3790722.95249156</v>
      </c>
      <c r="L271" s="15">
        <f>Tasaus[[#This Row],[Laskennallinen verotulo yhteensä, €]]/Tasaus[[#This Row],[Asukasluku 31.12.2020]]</f>
        <v>1578.8100593467555</v>
      </c>
      <c r="M271" s="37">
        <f>$L$11-Tasaus[[#This Row],[Laskennallinen verotulo yhteensä, €/asukas (=tasausraja)]]</f>
        <v>385.29994065324445</v>
      </c>
      <c r="N27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346.76994658792</v>
      </c>
      <c r="O271" s="401">
        <f>Tasaus[[#This Row],[Tasaus,  €/asukas]]*Tasaus[[#This Row],[Asukasluku 31.12.2020]]</f>
        <v>832594.64175759593</v>
      </c>
      <c r="Q271" s="121"/>
      <c r="R271" s="122"/>
    </row>
    <row r="272" spans="1:19">
      <c r="A272" s="276">
        <v>851</v>
      </c>
      <c r="B272" s="13" t="s">
        <v>634</v>
      </c>
      <c r="C272" s="277">
        <v>21467</v>
      </c>
      <c r="D272" s="278">
        <v>21</v>
      </c>
      <c r="E272" s="278">
        <f>Tasaus[[#This Row],[Tuloveroprosentti 2021]]-12.64</f>
        <v>8.36</v>
      </c>
      <c r="F272" s="14">
        <v>79275145.299999997</v>
      </c>
      <c r="G272" s="14">
        <f>Tasaus[[#This Row],[Kunnallisvero (maksuunpantu), €]]*100/Tasaus[[#This Row],[Tuloveroprosentti 2021]]</f>
        <v>377500691.90476191</v>
      </c>
      <c r="H272" s="279">
        <f>Tasaus[[#This Row],[Verotettava tulo (kunnallisvero), €]]*($E$11/100)</f>
        <v>27859551.062571425</v>
      </c>
      <c r="I272" s="14">
        <v>3793617.4993810533</v>
      </c>
      <c r="J272" s="15">
        <v>3286890.6395</v>
      </c>
      <c r="K272" s="15">
        <f>SUM(Tasaus[[#This Row],[Laskennallinen kunnallisvero, €]:[Laskennallinen kiinteistövero, €]])</f>
        <v>34940059.201452479</v>
      </c>
      <c r="L272" s="15">
        <f>Tasaus[[#This Row],[Laskennallinen verotulo yhteensä, €]]/Tasaus[[#This Row],[Asukasluku 31.12.2020]]</f>
        <v>1627.6172358248698</v>
      </c>
      <c r="M272" s="37">
        <f>$L$11-Tasaus[[#This Row],[Laskennallinen verotulo yhteensä, €/asukas (=tasausraja)]]</f>
        <v>336.49276417513011</v>
      </c>
      <c r="N27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302.84348775761708</v>
      </c>
      <c r="O272" s="401">
        <f>Tasaus[[#This Row],[Tasaus,  €/asukas]]*Tasaus[[#This Row],[Asukasluku 31.12.2020]]</f>
        <v>6501141.1516927658</v>
      </c>
      <c r="Q272" s="121"/>
      <c r="R272" s="122"/>
    </row>
    <row r="273" spans="1:18">
      <c r="A273" s="276">
        <v>853</v>
      </c>
      <c r="B273" s="13" t="s">
        <v>635</v>
      </c>
      <c r="C273" s="277">
        <v>194391</v>
      </c>
      <c r="D273" s="278">
        <v>19.5</v>
      </c>
      <c r="E273" s="278">
        <f>Tasaus[[#This Row],[Tuloveroprosentti 2021]]-12.64</f>
        <v>6.8599999999999994</v>
      </c>
      <c r="F273" s="14">
        <v>675482740.11000001</v>
      </c>
      <c r="G273" s="14">
        <f>Tasaus[[#This Row],[Kunnallisvero (maksuunpantu), €]]*100/Tasaus[[#This Row],[Tuloveroprosentti 2021]]</f>
        <v>3464014051.8461537</v>
      </c>
      <c r="H273" s="279">
        <f>Tasaus[[#This Row],[Verotettava tulo (kunnallisvero), €]]*($E$11/100)</f>
        <v>255644237.0262461</v>
      </c>
      <c r="I273" s="14">
        <v>119688401.24852765</v>
      </c>
      <c r="J273" s="15">
        <v>33328850.974650003</v>
      </c>
      <c r="K273" s="15">
        <f>SUM(Tasaus[[#This Row],[Laskennallinen kunnallisvero, €]:[Laskennallinen kiinteistövero, €]])</f>
        <v>408661489.24942374</v>
      </c>
      <c r="L273" s="15">
        <f>Tasaus[[#This Row],[Laskennallinen verotulo yhteensä, €]]/Tasaus[[#This Row],[Asukasluku 31.12.2020]]</f>
        <v>2102.2654816808586</v>
      </c>
      <c r="M273" s="37">
        <f>$L$11-Tasaus[[#This Row],[Laskennallinen verotulo yhteensä, €/asukas (=tasausraja)]]</f>
        <v>-138.15548168085866</v>
      </c>
      <c r="N27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-13.815548168085867</v>
      </c>
      <c r="O273" s="401">
        <f>Tasaus[[#This Row],[Tasaus,  €/asukas]]*Tasaus[[#This Row],[Asukasluku 31.12.2020]]</f>
        <v>-2685618.2239423799</v>
      </c>
      <c r="Q273" s="121"/>
      <c r="R273" s="122"/>
    </row>
    <row r="274" spans="1:18">
      <c r="A274" s="276">
        <v>854</v>
      </c>
      <c r="B274" s="13" t="s">
        <v>636</v>
      </c>
      <c r="C274" s="277">
        <v>3304</v>
      </c>
      <c r="D274" s="278">
        <v>21.25</v>
      </c>
      <c r="E274" s="278">
        <f>Tasaus[[#This Row],[Tuloveroprosentti 2021]]-12.64</f>
        <v>8.61</v>
      </c>
      <c r="F274" s="14">
        <v>10402449.779999999</v>
      </c>
      <c r="G274" s="14">
        <f>Tasaus[[#This Row],[Kunnallisvero (maksuunpantu), €]]*100/Tasaus[[#This Row],[Tuloveroprosentti 2021]]</f>
        <v>48952704.847058818</v>
      </c>
      <c r="H274" s="279">
        <f>Tasaus[[#This Row],[Verotettava tulo (kunnallisvero), €]]*($E$11/100)</f>
        <v>3612709.6177129401</v>
      </c>
      <c r="I274" s="14">
        <v>951191.47671304573</v>
      </c>
      <c r="J274" s="15">
        <v>479107.30865000002</v>
      </c>
      <c r="K274" s="15">
        <f>SUM(Tasaus[[#This Row],[Laskennallinen kunnallisvero, €]:[Laskennallinen kiinteistövero, €]])</f>
        <v>5043008.4030759856</v>
      </c>
      <c r="L274" s="15">
        <f>Tasaus[[#This Row],[Laskennallinen verotulo yhteensä, €]]/Tasaus[[#This Row],[Asukasluku 31.12.2020]]</f>
        <v>1526.334262432199</v>
      </c>
      <c r="M274" s="37">
        <f>$L$11-Tasaus[[#This Row],[Laskennallinen verotulo yhteensä, €/asukas (=tasausraja)]]</f>
        <v>437.77573756780089</v>
      </c>
      <c r="N27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393.99816381102079</v>
      </c>
      <c r="O274" s="401">
        <f>Tasaus[[#This Row],[Tasaus,  €/asukas]]*Tasaus[[#This Row],[Asukasluku 31.12.2020]]</f>
        <v>1301769.9332316127</v>
      </c>
      <c r="Q274" s="121"/>
      <c r="R274" s="122"/>
    </row>
    <row r="275" spans="1:18">
      <c r="A275" s="276">
        <v>857</v>
      </c>
      <c r="B275" s="13" t="s">
        <v>637</v>
      </c>
      <c r="C275" s="277">
        <v>2433</v>
      </c>
      <c r="D275" s="278">
        <v>22</v>
      </c>
      <c r="E275" s="278">
        <f>Tasaus[[#This Row],[Tuloveroprosentti 2021]]-12.64</f>
        <v>9.36</v>
      </c>
      <c r="F275" s="14">
        <v>6724390.4199999999</v>
      </c>
      <c r="G275" s="14">
        <f>Tasaus[[#This Row],[Kunnallisvero (maksuunpantu), €]]*100/Tasaus[[#This Row],[Tuloveroprosentti 2021]]</f>
        <v>30565411</v>
      </c>
      <c r="H275" s="279">
        <f>Tasaus[[#This Row],[Verotettava tulo (kunnallisvero), €]]*($E$11/100)</f>
        <v>2255727.3317999998</v>
      </c>
      <c r="I275" s="14">
        <v>1015237.6108521603</v>
      </c>
      <c r="J275" s="15">
        <v>428180.15655000001</v>
      </c>
      <c r="K275" s="15">
        <f>SUM(Tasaus[[#This Row],[Laskennallinen kunnallisvero, €]:[Laskennallinen kiinteistövero, €]])</f>
        <v>3699145.0992021603</v>
      </c>
      <c r="L275" s="15">
        <f>Tasaus[[#This Row],[Laskennallinen verotulo yhteensä, €]]/Tasaus[[#This Row],[Asukasluku 31.12.2020]]</f>
        <v>1520.4048907530457</v>
      </c>
      <c r="M275" s="37">
        <f>$L$11-Tasaus[[#This Row],[Laskennallinen verotulo yhteensä, €/asukas (=tasausraja)]]</f>
        <v>443.70510924695418</v>
      </c>
      <c r="N27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399.33459832225878</v>
      </c>
      <c r="O275" s="401">
        <f>Tasaus[[#This Row],[Tasaus,  €/asukas]]*Tasaus[[#This Row],[Asukasluku 31.12.2020]]</f>
        <v>971581.07771805557</v>
      </c>
      <c r="Q275" s="121"/>
      <c r="R275" s="122"/>
    </row>
    <row r="276" spans="1:18">
      <c r="A276" s="276">
        <v>858</v>
      </c>
      <c r="B276" s="13" t="s">
        <v>638</v>
      </c>
      <c r="C276" s="277">
        <v>38783</v>
      </c>
      <c r="D276" s="278">
        <v>19.75</v>
      </c>
      <c r="E276" s="278">
        <f>Tasaus[[#This Row],[Tuloveroprosentti 2021]]-12.64</f>
        <v>7.1099999999999994</v>
      </c>
      <c r="F276" s="14">
        <v>179404101.08000001</v>
      </c>
      <c r="G276" s="14">
        <f>Tasaus[[#This Row],[Kunnallisvero (maksuunpantu), €]]*100/Tasaus[[#This Row],[Tuloveroprosentti 2021]]</f>
        <v>908375195.3417722</v>
      </c>
      <c r="H276" s="279">
        <f>Tasaus[[#This Row],[Verotettava tulo (kunnallisvero), €]]*($E$11/100)</f>
        <v>67038089.416222781</v>
      </c>
      <c r="I276" s="14">
        <v>9546157.9020316508</v>
      </c>
      <c r="J276" s="15">
        <v>6624191.2065000013</v>
      </c>
      <c r="K276" s="15">
        <f>SUM(Tasaus[[#This Row],[Laskennallinen kunnallisvero, €]:[Laskennallinen kiinteistövero, €]])</f>
        <v>83208438.524754435</v>
      </c>
      <c r="L276" s="15">
        <f>Tasaus[[#This Row],[Laskennallinen verotulo yhteensä, €]]/Tasaus[[#This Row],[Asukasluku 31.12.2020]]</f>
        <v>2145.4874178055961</v>
      </c>
      <c r="M276" s="37">
        <f>$L$11-Tasaus[[#This Row],[Laskennallinen verotulo yhteensä, €/asukas (=tasausraja)]]</f>
        <v>-181.37741780559622</v>
      </c>
      <c r="N27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-18.137741780559622</v>
      </c>
      <c r="O276" s="401">
        <f>Tasaus[[#This Row],[Tasaus,  €/asukas]]*Tasaus[[#This Row],[Asukasluku 31.12.2020]]</f>
        <v>-703436.03947544389</v>
      </c>
      <c r="Q276" s="121"/>
      <c r="R276" s="122"/>
    </row>
    <row r="277" spans="1:18">
      <c r="A277" s="276">
        <v>859</v>
      </c>
      <c r="B277" s="13" t="s">
        <v>639</v>
      </c>
      <c r="C277" s="277">
        <v>6603</v>
      </c>
      <c r="D277" s="278">
        <v>21.999999999999996</v>
      </c>
      <c r="E277" s="278">
        <f>Tasaus[[#This Row],[Tuloveroprosentti 2021]]-12.64</f>
        <v>9.3599999999999959</v>
      </c>
      <c r="F277" s="14">
        <v>19727108.449999999</v>
      </c>
      <c r="G277" s="14">
        <f>Tasaus[[#This Row],[Kunnallisvero (maksuunpantu), €]]*100/Tasaus[[#This Row],[Tuloveroprosentti 2021]]</f>
        <v>89668674.772727281</v>
      </c>
      <c r="H277" s="279">
        <f>Tasaus[[#This Row],[Verotettava tulo (kunnallisvero), €]]*($E$11/100)</f>
        <v>6617548.1982272724</v>
      </c>
      <c r="I277" s="14">
        <v>546079.6928335696</v>
      </c>
      <c r="J277" s="15">
        <v>442903.27899999998</v>
      </c>
      <c r="K277" s="15">
        <f>SUM(Tasaus[[#This Row],[Laskennallinen kunnallisvero, €]:[Laskennallinen kiinteistövero, €]])</f>
        <v>7606531.1700608423</v>
      </c>
      <c r="L277" s="15">
        <f>Tasaus[[#This Row],[Laskennallinen verotulo yhteensä, €]]/Tasaus[[#This Row],[Asukasluku 31.12.2020]]</f>
        <v>1151.9810949660521</v>
      </c>
      <c r="M277" s="37">
        <f>$L$11-Tasaus[[#This Row],[Laskennallinen verotulo yhteensä, €/asukas (=tasausraja)]]</f>
        <v>812.12890503394783</v>
      </c>
      <c r="N27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730.91601453055307</v>
      </c>
      <c r="O277" s="401">
        <f>Tasaus[[#This Row],[Tasaus,  €/asukas]]*Tasaus[[#This Row],[Asukasluku 31.12.2020]]</f>
        <v>4826238.4439452421</v>
      </c>
      <c r="Q277" s="121"/>
      <c r="R277" s="122"/>
    </row>
    <row r="278" spans="1:18">
      <c r="A278" s="276">
        <v>886</v>
      </c>
      <c r="B278" s="13" t="s">
        <v>640</v>
      </c>
      <c r="C278" s="277">
        <v>12735</v>
      </c>
      <c r="D278" s="278">
        <v>21.5</v>
      </c>
      <c r="E278" s="278">
        <f>Tasaus[[#This Row],[Tuloveroprosentti 2021]]-12.64</f>
        <v>8.86</v>
      </c>
      <c r="F278" s="14">
        <v>48255513.640000001</v>
      </c>
      <c r="G278" s="14">
        <f>Tasaus[[#This Row],[Kunnallisvero (maksuunpantu), €]]*100/Tasaus[[#This Row],[Tuloveroprosentti 2021]]</f>
        <v>224444249.48837209</v>
      </c>
      <c r="H278" s="279">
        <f>Tasaus[[#This Row],[Verotettava tulo (kunnallisvero), €]]*($E$11/100)</f>
        <v>16563985.612241859</v>
      </c>
      <c r="I278" s="14">
        <v>2384085.088092593</v>
      </c>
      <c r="J278" s="15">
        <v>1298576.0766</v>
      </c>
      <c r="K278" s="15">
        <f>SUM(Tasaus[[#This Row],[Laskennallinen kunnallisvero, €]:[Laskennallinen kiinteistövero, €]])</f>
        <v>20246646.776934452</v>
      </c>
      <c r="L278" s="15">
        <f>Tasaus[[#This Row],[Laskennallinen verotulo yhteensä, €]]/Tasaus[[#This Row],[Asukasluku 31.12.2020]]</f>
        <v>1589.8426994059248</v>
      </c>
      <c r="M278" s="37">
        <f>$L$11-Tasaus[[#This Row],[Laskennallinen verotulo yhteensä, €/asukas (=tasausraja)]]</f>
        <v>374.2673005940751</v>
      </c>
      <c r="N27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336.84057053466762</v>
      </c>
      <c r="O278" s="401">
        <f>Tasaus[[#This Row],[Tasaus,  €/asukas]]*Tasaus[[#This Row],[Asukasluku 31.12.2020]]</f>
        <v>4289664.6657589925</v>
      </c>
      <c r="Q278" s="121"/>
      <c r="R278" s="122"/>
    </row>
    <row r="279" spans="1:18">
      <c r="A279" s="276">
        <v>887</v>
      </c>
      <c r="B279" s="13" t="s">
        <v>641</v>
      </c>
      <c r="C279" s="277">
        <v>4644</v>
      </c>
      <c r="D279" s="278">
        <v>22</v>
      </c>
      <c r="E279" s="278">
        <f>Tasaus[[#This Row],[Tuloveroprosentti 2021]]-12.64</f>
        <v>9.36</v>
      </c>
      <c r="F279" s="14">
        <v>14000649.800000001</v>
      </c>
      <c r="G279" s="14">
        <f>Tasaus[[#This Row],[Kunnallisvero (maksuunpantu), €]]*100/Tasaus[[#This Row],[Tuloveroprosentti 2021]]</f>
        <v>63639317.272727273</v>
      </c>
      <c r="H279" s="279">
        <f>Tasaus[[#This Row],[Verotettava tulo (kunnallisvero), €]]*($E$11/100)</f>
        <v>4696581.6147272717</v>
      </c>
      <c r="I279" s="14">
        <v>1029852.9588363427</v>
      </c>
      <c r="J279" s="15">
        <v>728404.76565000007</v>
      </c>
      <c r="K279" s="15">
        <f>SUM(Tasaus[[#This Row],[Laskennallinen kunnallisvero, €]:[Laskennallinen kiinteistövero, €]])</f>
        <v>6454839.3392136153</v>
      </c>
      <c r="L279" s="15">
        <f>Tasaus[[#This Row],[Laskennallinen verotulo yhteensä, €]]/Tasaus[[#This Row],[Asukasluku 31.12.2020]]</f>
        <v>1389.9309515963857</v>
      </c>
      <c r="M279" s="37">
        <f>$L$11-Tasaus[[#This Row],[Laskennallinen verotulo yhteensä, €/asukas (=tasausraja)]]</f>
        <v>574.17904840361416</v>
      </c>
      <c r="N27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516.76114356325274</v>
      </c>
      <c r="O279" s="401">
        <f>Tasaus[[#This Row],[Tasaus,  €/asukas]]*Tasaus[[#This Row],[Asukasluku 31.12.2020]]</f>
        <v>2399838.7507077456</v>
      </c>
      <c r="Q279" s="121"/>
      <c r="R279" s="122"/>
    </row>
    <row r="280" spans="1:18">
      <c r="A280" s="276">
        <v>889</v>
      </c>
      <c r="B280" s="13" t="s">
        <v>642</v>
      </c>
      <c r="C280" s="277">
        <v>2619</v>
      </c>
      <c r="D280" s="278">
        <v>20.5</v>
      </c>
      <c r="E280" s="278">
        <f>Tasaus[[#This Row],[Tuloveroprosentti 2021]]-12.64</f>
        <v>7.8599999999999994</v>
      </c>
      <c r="F280" s="14">
        <v>7075525.8799999999</v>
      </c>
      <c r="G280" s="14">
        <f>Tasaus[[#This Row],[Kunnallisvero (maksuunpantu), €]]*100/Tasaus[[#This Row],[Tuloveroprosentti 2021]]</f>
        <v>34514760.390243903</v>
      </c>
      <c r="H280" s="279">
        <f>Tasaus[[#This Row],[Verotettava tulo (kunnallisvero), €]]*($E$11/100)</f>
        <v>2547189.3167999997</v>
      </c>
      <c r="I280" s="14">
        <v>1028669.8546327257</v>
      </c>
      <c r="J280" s="15">
        <v>446252.54505000013</v>
      </c>
      <c r="K280" s="15">
        <f>SUM(Tasaus[[#This Row],[Laskennallinen kunnallisvero, €]:[Laskennallinen kiinteistövero, €]])</f>
        <v>4022111.7164827255</v>
      </c>
      <c r="L280" s="15">
        <f>Tasaus[[#This Row],[Laskennallinen verotulo yhteensä, €]]/Tasaus[[#This Row],[Asukasluku 31.12.2020]]</f>
        <v>1535.7433052625909</v>
      </c>
      <c r="M280" s="37">
        <f>$L$11-Tasaus[[#This Row],[Laskennallinen verotulo yhteensä, €/asukas (=tasausraja)]]</f>
        <v>428.36669473740903</v>
      </c>
      <c r="N28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385.53002526366816</v>
      </c>
      <c r="O280" s="401">
        <f>Tasaus[[#This Row],[Tasaus,  €/asukas]]*Tasaus[[#This Row],[Asukasluku 31.12.2020]]</f>
        <v>1009703.136165547</v>
      </c>
      <c r="Q280" s="121"/>
      <c r="R280" s="122"/>
    </row>
    <row r="281" spans="1:18">
      <c r="A281" s="276">
        <v>890</v>
      </c>
      <c r="B281" s="13" t="s">
        <v>643</v>
      </c>
      <c r="C281" s="277">
        <v>1219</v>
      </c>
      <c r="D281" s="278">
        <v>21</v>
      </c>
      <c r="E281" s="278">
        <f>Tasaus[[#This Row],[Tuloveroprosentti 2021]]-12.64</f>
        <v>8.36</v>
      </c>
      <c r="F281" s="14">
        <v>4130414.6</v>
      </c>
      <c r="G281" s="14">
        <f>Tasaus[[#This Row],[Kunnallisvero (maksuunpantu), €]]*100/Tasaus[[#This Row],[Tuloveroprosentti 2021]]</f>
        <v>19668640.952380951</v>
      </c>
      <c r="H281" s="279">
        <f>Tasaus[[#This Row],[Verotettava tulo (kunnallisvero), €]]*($E$11/100)</f>
        <v>1451545.702285714</v>
      </c>
      <c r="I281" s="14">
        <v>126666.99440850192</v>
      </c>
      <c r="J281" s="15">
        <v>268046.60830000002</v>
      </c>
      <c r="K281" s="15">
        <f>SUM(Tasaus[[#This Row],[Laskennallinen kunnallisvero, €]:[Laskennallinen kiinteistövero, €]])</f>
        <v>1846259.304994216</v>
      </c>
      <c r="L281" s="15">
        <f>Tasaus[[#This Row],[Laskennallinen verotulo yhteensä, €]]/Tasaus[[#This Row],[Asukasluku 31.12.2020]]</f>
        <v>1514.5687489698244</v>
      </c>
      <c r="M281" s="37">
        <f>$L$11-Tasaus[[#This Row],[Laskennallinen verotulo yhteensä, €/asukas (=tasausraja)]]</f>
        <v>449.54125103017554</v>
      </c>
      <c r="N28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404.58712592715801</v>
      </c>
      <c r="O281" s="401">
        <f>Tasaus[[#This Row],[Tasaus,  €/asukas]]*Tasaus[[#This Row],[Asukasluku 31.12.2020]]</f>
        <v>493191.7065052056</v>
      </c>
      <c r="Q281" s="121"/>
      <c r="R281" s="122"/>
    </row>
    <row r="282" spans="1:18">
      <c r="A282" s="276">
        <v>892</v>
      </c>
      <c r="B282" s="13" t="s">
        <v>644</v>
      </c>
      <c r="C282" s="277">
        <v>3646</v>
      </c>
      <c r="D282" s="278">
        <v>21.499999999999996</v>
      </c>
      <c r="E282" s="278">
        <f>Tasaus[[#This Row],[Tuloveroprosentti 2021]]-12.64</f>
        <v>8.8599999999999959</v>
      </c>
      <c r="F282" s="14">
        <v>10935619</v>
      </c>
      <c r="G282" s="14">
        <f>Tasaus[[#This Row],[Kunnallisvero (maksuunpantu), €]]*100/Tasaus[[#This Row],[Tuloveroprosentti 2021]]</f>
        <v>50863344.186046518</v>
      </c>
      <c r="H282" s="279">
        <f>Tasaus[[#This Row],[Verotettava tulo (kunnallisvero), €]]*($E$11/100)</f>
        <v>3753714.8009302327</v>
      </c>
      <c r="I282" s="14">
        <v>758761.00821525999</v>
      </c>
      <c r="J282" s="15">
        <v>379643.25195000001</v>
      </c>
      <c r="K282" s="15">
        <f>SUM(Tasaus[[#This Row],[Laskennallinen kunnallisvero, €]:[Laskennallinen kiinteistövero, €]])</f>
        <v>4892119.0610954929</v>
      </c>
      <c r="L282" s="15">
        <f>Tasaus[[#This Row],[Laskennallinen verotulo yhteensä, €]]/Tasaus[[#This Row],[Asukasluku 31.12.2020]]</f>
        <v>1341.7770326646992</v>
      </c>
      <c r="M282" s="37">
        <f>$L$11-Tasaus[[#This Row],[Laskennallinen verotulo yhteensä, €/asukas (=tasausraja)]]</f>
        <v>622.33296733530074</v>
      </c>
      <c r="N28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560.09967060177064</v>
      </c>
      <c r="O282" s="401">
        <f>Tasaus[[#This Row],[Tasaus,  €/asukas]]*Tasaus[[#This Row],[Asukasluku 31.12.2020]]</f>
        <v>2042123.3990140557</v>
      </c>
      <c r="Q282" s="121"/>
      <c r="R282" s="122"/>
    </row>
    <row r="283" spans="1:18">
      <c r="A283" s="276">
        <v>893</v>
      </c>
      <c r="B283" s="13" t="s">
        <v>645</v>
      </c>
      <c r="C283" s="277">
        <v>7479</v>
      </c>
      <c r="D283" s="278">
        <v>21.25</v>
      </c>
      <c r="E283" s="278">
        <f>Tasaus[[#This Row],[Tuloveroprosentti 2021]]-12.64</f>
        <v>8.61</v>
      </c>
      <c r="F283" s="14">
        <v>23377849.469999999</v>
      </c>
      <c r="G283" s="14">
        <f>Tasaus[[#This Row],[Kunnallisvero (maksuunpantu), €]]*100/Tasaus[[#This Row],[Tuloveroprosentti 2021]]</f>
        <v>110013409.27058823</v>
      </c>
      <c r="H283" s="279">
        <f>Tasaus[[#This Row],[Verotettava tulo (kunnallisvero), €]]*($E$11/100)</f>
        <v>8118989.6041694107</v>
      </c>
      <c r="I283" s="14">
        <v>2712896.6516287224</v>
      </c>
      <c r="J283" s="15">
        <v>1408251.0365500003</v>
      </c>
      <c r="K283" s="15">
        <f>SUM(Tasaus[[#This Row],[Laskennallinen kunnallisvero, €]:[Laskennallinen kiinteistövero, €]])</f>
        <v>12240137.292348133</v>
      </c>
      <c r="L283" s="15">
        <f>Tasaus[[#This Row],[Laskennallinen verotulo yhteensä, €]]/Tasaus[[#This Row],[Asukasluku 31.12.2020]]</f>
        <v>1636.6007878524044</v>
      </c>
      <c r="M283" s="37">
        <f>$L$11-Tasaus[[#This Row],[Laskennallinen verotulo yhteensä, €/asukas (=tasausraja)]]</f>
        <v>327.50921214759546</v>
      </c>
      <c r="N28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294.75829093283591</v>
      </c>
      <c r="O283" s="401">
        <f>Tasaus[[#This Row],[Tasaus,  €/asukas]]*Tasaus[[#This Row],[Asukasluku 31.12.2020]]</f>
        <v>2204497.2578866798</v>
      </c>
      <c r="Q283" s="121"/>
      <c r="R283" s="122"/>
    </row>
    <row r="284" spans="1:18">
      <c r="A284" s="276">
        <v>895</v>
      </c>
      <c r="B284" s="13" t="s">
        <v>646</v>
      </c>
      <c r="C284" s="277">
        <v>15378</v>
      </c>
      <c r="D284" s="278">
        <v>20.75</v>
      </c>
      <c r="E284" s="278">
        <f>Tasaus[[#This Row],[Tuloveroprosentti 2021]]-12.64</f>
        <v>8.11</v>
      </c>
      <c r="F284" s="14">
        <v>57397892.590000004</v>
      </c>
      <c r="G284" s="14">
        <f>Tasaus[[#This Row],[Kunnallisvero (maksuunpantu), €]]*100/Tasaus[[#This Row],[Tuloveroprosentti 2021]]</f>
        <v>276616349.83132529</v>
      </c>
      <c r="H284" s="279">
        <f>Tasaus[[#This Row],[Verotettava tulo (kunnallisvero), €]]*($E$11/100)</f>
        <v>20414286.617551804</v>
      </c>
      <c r="I284" s="14">
        <v>5295912.7216810752</v>
      </c>
      <c r="J284" s="15">
        <v>2860196.4422500003</v>
      </c>
      <c r="K284" s="15">
        <f>SUM(Tasaus[[#This Row],[Laskennallinen kunnallisvero, €]:[Laskennallinen kiinteistövero, €]])</f>
        <v>28570395.781482875</v>
      </c>
      <c r="L284" s="15">
        <f>Tasaus[[#This Row],[Laskennallinen verotulo yhteensä, €]]/Tasaus[[#This Row],[Asukasluku 31.12.2020]]</f>
        <v>1857.874611879495</v>
      </c>
      <c r="M284" s="37">
        <f>$L$11-Tasaus[[#This Row],[Laskennallinen verotulo yhteensä, €/asukas (=tasausraja)]]</f>
        <v>106.23538812050492</v>
      </c>
      <c r="N28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95.611849308454438</v>
      </c>
      <c r="O284" s="401">
        <f>Tasaus[[#This Row],[Tasaus,  €/asukas]]*Tasaus[[#This Row],[Asukasluku 31.12.2020]]</f>
        <v>1470319.0186654124</v>
      </c>
      <c r="Q284" s="121"/>
      <c r="R284" s="122"/>
    </row>
    <row r="285" spans="1:18">
      <c r="A285" s="276">
        <v>905</v>
      </c>
      <c r="B285" s="13" t="s">
        <v>647</v>
      </c>
      <c r="C285" s="277">
        <v>67551</v>
      </c>
      <c r="D285" s="278">
        <v>21</v>
      </c>
      <c r="E285" s="278">
        <f>Tasaus[[#This Row],[Tuloveroprosentti 2021]]-12.64</f>
        <v>8.36</v>
      </c>
      <c r="F285" s="14">
        <v>259945728.72999999</v>
      </c>
      <c r="G285" s="14">
        <f>Tasaus[[#This Row],[Kunnallisvero (maksuunpantu), €]]*100/Tasaus[[#This Row],[Tuloveroprosentti 2021]]</f>
        <v>1237836803.4761906</v>
      </c>
      <c r="H285" s="279">
        <f>Tasaus[[#This Row],[Verotettava tulo (kunnallisvero), €]]*($E$11/100)</f>
        <v>91352356.09654285</v>
      </c>
      <c r="I285" s="14">
        <v>27358550.887236062</v>
      </c>
      <c r="J285" s="15">
        <v>11069805.737850001</v>
      </c>
      <c r="K285" s="15">
        <f>SUM(Tasaus[[#This Row],[Laskennallinen kunnallisvero, €]:[Laskennallinen kiinteistövero, €]])</f>
        <v>129780712.7216289</v>
      </c>
      <c r="L285" s="15">
        <f>Tasaus[[#This Row],[Laskennallinen verotulo yhteensä, €]]/Tasaus[[#This Row],[Asukasluku 31.12.2020]]</f>
        <v>1921.2256328052717</v>
      </c>
      <c r="M285" s="37">
        <f>$L$11-Tasaus[[#This Row],[Laskennallinen verotulo yhteensä, €/asukas (=tasausraja)]]</f>
        <v>42.884367194728156</v>
      </c>
      <c r="N28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38.595930475255344</v>
      </c>
      <c r="O285" s="401">
        <f>Tasaus[[#This Row],[Tasaus,  €/asukas]]*Tasaus[[#This Row],[Asukasluku 31.12.2020]]</f>
        <v>2607193.6995339738</v>
      </c>
      <c r="Q285" s="121"/>
      <c r="R285" s="122"/>
    </row>
    <row r="286" spans="1:18">
      <c r="A286" s="276">
        <v>908</v>
      </c>
      <c r="B286" s="13" t="s">
        <v>648</v>
      </c>
      <c r="C286" s="277">
        <v>20765</v>
      </c>
      <c r="D286" s="278">
        <v>20.25</v>
      </c>
      <c r="E286" s="278">
        <f>Tasaus[[#This Row],[Tuloveroprosentti 2021]]-12.64</f>
        <v>7.6099999999999994</v>
      </c>
      <c r="F286" s="14">
        <v>76851261.609999999</v>
      </c>
      <c r="G286" s="14">
        <f>Tasaus[[#This Row],[Kunnallisvero (maksuunpantu), €]]*100/Tasaus[[#This Row],[Tuloveroprosentti 2021]]</f>
        <v>379512403.01234567</v>
      </c>
      <c r="H286" s="279">
        <f>Tasaus[[#This Row],[Verotettava tulo (kunnallisvero), €]]*($E$11/100)</f>
        <v>28008015.342311107</v>
      </c>
      <c r="I286" s="14">
        <v>5482353.4697515331</v>
      </c>
      <c r="J286" s="15">
        <v>2410420.96875</v>
      </c>
      <c r="K286" s="15">
        <f>SUM(Tasaus[[#This Row],[Laskennallinen kunnallisvero, €]:[Laskennallinen kiinteistövero, €]])</f>
        <v>35900789.780812636</v>
      </c>
      <c r="L286" s="15">
        <f>Tasaus[[#This Row],[Laskennallinen verotulo yhteensä, €]]/Tasaus[[#This Row],[Asukasluku 31.12.2020]]</f>
        <v>1728.9087301137797</v>
      </c>
      <c r="M286" s="37">
        <f>$L$11-Tasaus[[#This Row],[Laskennallinen verotulo yhteensä, €/asukas (=tasausraja)]]</f>
        <v>235.20126988622019</v>
      </c>
      <c r="N28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211.68114289759816</v>
      </c>
      <c r="O286" s="401">
        <f>Tasaus[[#This Row],[Tasaus,  €/asukas]]*Tasaus[[#This Row],[Asukasluku 31.12.2020]]</f>
        <v>4395558.9322686261</v>
      </c>
      <c r="Q286" s="121"/>
      <c r="R286" s="122"/>
    </row>
    <row r="287" spans="1:18">
      <c r="A287" s="276">
        <v>915</v>
      </c>
      <c r="B287" s="13" t="s">
        <v>649</v>
      </c>
      <c r="C287" s="277">
        <v>20278</v>
      </c>
      <c r="D287" s="278">
        <v>21</v>
      </c>
      <c r="E287" s="278">
        <f>Tasaus[[#This Row],[Tuloveroprosentti 2021]]-12.64</f>
        <v>8.36</v>
      </c>
      <c r="F287" s="14">
        <v>72198376.599999994</v>
      </c>
      <c r="G287" s="14">
        <f>Tasaus[[#This Row],[Kunnallisvero (maksuunpantu), €]]*100/Tasaus[[#This Row],[Tuloveroprosentti 2021]]</f>
        <v>343801793.33333331</v>
      </c>
      <c r="H287" s="279">
        <f>Tasaus[[#This Row],[Verotettava tulo (kunnallisvero), €]]*($E$11/100)</f>
        <v>25372572.347999994</v>
      </c>
      <c r="I287" s="14">
        <v>4589210.6642032228</v>
      </c>
      <c r="J287" s="15">
        <v>2696548.487100001</v>
      </c>
      <c r="K287" s="15">
        <f>SUM(Tasaus[[#This Row],[Laskennallinen kunnallisvero, €]:[Laskennallinen kiinteistövero, €]])</f>
        <v>32658331.499303218</v>
      </c>
      <c r="L287" s="15">
        <f>Tasaus[[#This Row],[Laskennallinen verotulo yhteensä, €]]/Tasaus[[#This Row],[Asukasluku 31.12.2020]]</f>
        <v>1610.5302051140752</v>
      </c>
      <c r="M287" s="37">
        <f>$L$11-Tasaus[[#This Row],[Laskennallinen verotulo yhteensä, €/asukas (=tasausraja)]]</f>
        <v>353.57979488592468</v>
      </c>
      <c r="N28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318.22181539733225</v>
      </c>
      <c r="O287" s="401">
        <f>Tasaus[[#This Row],[Tasaus,  €/asukas]]*Tasaus[[#This Row],[Asukasluku 31.12.2020]]</f>
        <v>6452901.9726271033</v>
      </c>
      <c r="Q287" s="121"/>
      <c r="R287" s="122"/>
    </row>
    <row r="288" spans="1:18">
      <c r="A288" s="276">
        <v>918</v>
      </c>
      <c r="B288" s="13" t="s">
        <v>650</v>
      </c>
      <c r="C288" s="277">
        <v>2292</v>
      </c>
      <c r="D288" s="278">
        <v>22.25</v>
      </c>
      <c r="E288" s="278">
        <f>Tasaus[[#This Row],[Tuloveroprosentti 2021]]-12.64</f>
        <v>9.61</v>
      </c>
      <c r="F288" s="14">
        <v>7519494.5199999996</v>
      </c>
      <c r="G288" s="14">
        <f>Tasaus[[#This Row],[Kunnallisvero (maksuunpantu), €]]*100/Tasaus[[#This Row],[Tuloveroprosentti 2021]]</f>
        <v>33795480.988764048</v>
      </c>
      <c r="H288" s="279">
        <f>Tasaus[[#This Row],[Verotettava tulo (kunnallisvero), €]]*($E$11/100)</f>
        <v>2494106.4969707862</v>
      </c>
      <c r="I288" s="14">
        <v>821739.74621502706</v>
      </c>
      <c r="J288" s="15">
        <v>365864.54920000007</v>
      </c>
      <c r="K288" s="15">
        <f>SUM(Tasaus[[#This Row],[Laskennallinen kunnallisvero, €]:[Laskennallinen kiinteistövero, €]])</f>
        <v>3681710.7923858138</v>
      </c>
      <c r="L288" s="15">
        <f>Tasaus[[#This Row],[Laskennallinen verotulo yhteensä, €]]/Tasaus[[#This Row],[Asukasluku 31.12.2020]]</f>
        <v>1606.3310612503551</v>
      </c>
      <c r="M288" s="37">
        <f>$L$11-Tasaus[[#This Row],[Laskennallinen verotulo yhteensä, €/asukas (=tasausraja)]]</f>
        <v>357.77893874964479</v>
      </c>
      <c r="N28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322.0010448746803</v>
      </c>
      <c r="O288" s="401">
        <f>Tasaus[[#This Row],[Tasaus,  €/asukas]]*Tasaus[[#This Row],[Asukasluku 31.12.2020]]</f>
        <v>738026.39485276723</v>
      </c>
      <c r="Q288" s="121"/>
      <c r="R288" s="122"/>
    </row>
    <row r="289" spans="1:18">
      <c r="A289" s="276">
        <v>921</v>
      </c>
      <c r="B289" s="13" t="s">
        <v>651</v>
      </c>
      <c r="C289" s="277">
        <v>1972</v>
      </c>
      <c r="D289" s="278">
        <v>22.000000000000004</v>
      </c>
      <c r="E289" s="278">
        <f>Tasaus[[#This Row],[Tuloveroprosentti 2021]]-12.64</f>
        <v>9.360000000000003</v>
      </c>
      <c r="F289" s="14">
        <v>5276543.0199999996</v>
      </c>
      <c r="G289" s="14">
        <f>Tasaus[[#This Row],[Kunnallisvero (maksuunpantu), €]]*100/Tasaus[[#This Row],[Tuloveroprosentti 2021]]</f>
        <v>23984286.454545449</v>
      </c>
      <c r="H289" s="279">
        <f>Tasaus[[#This Row],[Verotettava tulo (kunnallisvero), €]]*($E$11/100)</f>
        <v>1770040.3403454539</v>
      </c>
      <c r="I289" s="14">
        <v>735597.67321548914</v>
      </c>
      <c r="J289" s="15">
        <v>295572.5724</v>
      </c>
      <c r="K289" s="15">
        <f>SUM(Tasaus[[#This Row],[Laskennallinen kunnallisvero, €]:[Laskennallinen kiinteistövero, €]])</f>
        <v>2801210.5859609433</v>
      </c>
      <c r="L289" s="15">
        <f>Tasaus[[#This Row],[Laskennallinen verotulo yhteensä, €]]/Tasaus[[#This Row],[Asukasluku 31.12.2020]]</f>
        <v>1420.4921835501741</v>
      </c>
      <c r="M289" s="37">
        <f>$L$11-Tasaus[[#This Row],[Laskennallinen verotulo yhteensä, €/asukas (=tasausraja)]]</f>
        <v>543.6178164498258</v>
      </c>
      <c r="N28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489.25603480484324</v>
      </c>
      <c r="O289" s="401">
        <f>Tasaus[[#This Row],[Tasaus,  €/asukas]]*Tasaus[[#This Row],[Asukasluku 31.12.2020]]</f>
        <v>964812.90063515084</v>
      </c>
      <c r="Q289" s="121"/>
      <c r="R289" s="122"/>
    </row>
    <row r="290" spans="1:18">
      <c r="A290" s="276">
        <v>922</v>
      </c>
      <c r="B290" s="13" t="s">
        <v>652</v>
      </c>
      <c r="C290" s="277">
        <v>4367</v>
      </c>
      <c r="D290" s="278">
        <v>22</v>
      </c>
      <c r="E290" s="278">
        <f>Tasaus[[#This Row],[Tuloveroprosentti 2021]]-12.64</f>
        <v>9.36</v>
      </c>
      <c r="F290" s="14">
        <v>17340000.140000001</v>
      </c>
      <c r="G290" s="14">
        <f>Tasaus[[#This Row],[Kunnallisvero (maksuunpantu), €]]*100/Tasaus[[#This Row],[Tuloveroprosentti 2021]]</f>
        <v>78818182.454545453</v>
      </c>
      <c r="H290" s="279">
        <f>Tasaus[[#This Row],[Verotettava tulo (kunnallisvero), €]]*($E$11/100)</f>
        <v>5816781.8651454533</v>
      </c>
      <c r="I290" s="14">
        <v>649035.35196765687</v>
      </c>
      <c r="J290" s="15">
        <v>591653.34015000006</v>
      </c>
      <c r="K290" s="15">
        <f>SUM(Tasaus[[#This Row],[Laskennallinen kunnallisvero, €]:[Laskennallinen kiinteistövero, €]])</f>
        <v>7057470.5572631098</v>
      </c>
      <c r="L290" s="15">
        <f>Tasaus[[#This Row],[Laskennallinen verotulo yhteensä, €]]/Tasaus[[#This Row],[Asukasluku 31.12.2020]]</f>
        <v>1616.0912656888274</v>
      </c>
      <c r="M290" s="37">
        <f>$L$11-Tasaus[[#This Row],[Laskennallinen verotulo yhteensä, €/asukas (=tasausraja)]]</f>
        <v>348.01873431117247</v>
      </c>
      <c r="N29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313.21686088005521</v>
      </c>
      <c r="O290" s="401">
        <f>Tasaus[[#This Row],[Tasaus,  €/asukas]]*Tasaus[[#This Row],[Asukasluku 31.12.2020]]</f>
        <v>1367818.0314632012</v>
      </c>
      <c r="Q290" s="121"/>
      <c r="R290" s="122"/>
    </row>
    <row r="291" spans="1:18">
      <c r="A291" s="276">
        <v>924</v>
      </c>
      <c r="B291" s="13" t="s">
        <v>653</v>
      </c>
      <c r="C291" s="277">
        <v>3065</v>
      </c>
      <c r="D291" s="278">
        <v>22.5</v>
      </c>
      <c r="E291" s="278">
        <f>Tasaus[[#This Row],[Tuloveroprosentti 2021]]-12.64</f>
        <v>9.86</v>
      </c>
      <c r="F291" s="14">
        <v>9393969.6099999994</v>
      </c>
      <c r="G291" s="14">
        <f>Tasaus[[#This Row],[Kunnallisvero (maksuunpantu), €]]*100/Tasaus[[#This Row],[Tuloveroprosentti 2021]]</f>
        <v>41750976.044444442</v>
      </c>
      <c r="H291" s="279">
        <f>Tasaus[[#This Row],[Verotettava tulo (kunnallisvero), €]]*($E$11/100)</f>
        <v>3081222.0320799993</v>
      </c>
      <c r="I291" s="14">
        <v>752685.04441660887</v>
      </c>
      <c r="J291" s="15">
        <v>385813.72410000005</v>
      </c>
      <c r="K291" s="15">
        <f>SUM(Tasaus[[#This Row],[Laskennallinen kunnallisvero, €]:[Laskennallinen kiinteistövero, €]])</f>
        <v>4219720.8005966078</v>
      </c>
      <c r="L291" s="15">
        <f>Tasaus[[#This Row],[Laskennallinen verotulo yhteensä, €]]/Tasaus[[#This Row],[Asukasluku 31.12.2020]]</f>
        <v>1376.7441437509324</v>
      </c>
      <c r="M291" s="37">
        <f>$L$11-Tasaus[[#This Row],[Laskennallinen verotulo yhteensä, €/asukas (=tasausraja)]]</f>
        <v>587.36585624906752</v>
      </c>
      <c r="N29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528.62927062416077</v>
      </c>
      <c r="O291" s="401">
        <f>Tasaus[[#This Row],[Tasaus,  €/asukas]]*Tasaus[[#This Row],[Asukasluku 31.12.2020]]</f>
        <v>1620248.7144630528</v>
      </c>
      <c r="Q291" s="121"/>
      <c r="R291" s="122"/>
    </row>
    <row r="292" spans="1:18">
      <c r="A292" s="276">
        <v>925</v>
      </c>
      <c r="B292" s="13" t="s">
        <v>654</v>
      </c>
      <c r="C292" s="277">
        <v>3522</v>
      </c>
      <c r="D292" s="278">
        <v>21.000000000000004</v>
      </c>
      <c r="E292" s="278">
        <f>Tasaus[[#This Row],[Tuloveroprosentti 2021]]-12.64</f>
        <v>8.360000000000003</v>
      </c>
      <c r="F292" s="14">
        <v>10177015.23</v>
      </c>
      <c r="G292" s="14">
        <f>Tasaus[[#This Row],[Kunnallisvero (maksuunpantu), €]]*100/Tasaus[[#This Row],[Tuloveroprosentti 2021]]</f>
        <v>48461977.285714276</v>
      </c>
      <c r="H292" s="279">
        <f>Tasaus[[#This Row],[Verotettava tulo (kunnallisvero), €]]*($E$11/100)</f>
        <v>3576493.9236857132</v>
      </c>
      <c r="I292" s="14">
        <v>4044956.9220492952</v>
      </c>
      <c r="J292" s="15">
        <v>652169.53200000012</v>
      </c>
      <c r="K292" s="15">
        <f>SUM(Tasaus[[#This Row],[Laskennallinen kunnallisvero, €]:[Laskennallinen kiinteistövero, €]])</f>
        <v>8273620.3777350076</v>
      </c>
      <c r="L292" s="15">
        <f>Tasaus[[#This Row],[Laskennallinen verotulo yhteensä, €]]/Tasaus[[#This Row],[Asukasluku 31.12.2020]]</f>
        <v>2349.1256041269185</v>
      </c>
      <c r="M292" s="37">
        <f>$L$11-Tasaus[[#This Row],[Laskennallinen verotulo yhteensä, €/asukas (=tasausraja)]]</f>
        <v>-385.01560412691856</v>
      </c>
      <c r="N29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-38.501560412691859</v>
      </c>
      <c r="O292" s="401">
        <f>Tasaus[[#This Row],[Tasaus,  €/asukas]]*Tasaus[[#This Row],[Asukasluku 31.12.2020]]</f>
        <v>-135602.49577350073</v>
      </c>
      <c r="Q292" s="121"/>
      <c r="R292" s="122"/>
    </row>
    <row r="293" spans="1:18">
      <c r="A293" s="276">
        <v>927</v>
      </c>
      <c r="B293" s="13" t="s">
        <v>655</v>
      </c>
      <c r="C293" s="277">
        <v>29160</v>
      </c>
      <c r="D293" s="278">
        <v>20.5</v>
      </c>
      <c r="E293" s="278">
        <f>Tasaus[[#This Row],[Tuloveroprosentti 2021]]-12.64</f>
        <v>7.8599999999999994</v>
      </c>
      <c r="F293" s="14">
        <v>124039634.62</v>
      </c>
      <c r="G293" s="14">
        <f>Tasaus[[#This Row],[Kunnallisvero (maksuunpantu), €]]*100/Tasaus[[#This Row],[Tuloveroprosentti 2021]]</f>
        <v>605071388.39024389</v>
      </c>
      <c r="H293" s="279">
        <f>Tasaus[[#This Row],[Verotettava tulo (kunnallisvero), €]]*($E$11/100)</f>
        <v>44654268.463199995</v>
      </c>
      <c r="I293" s="14">
        <v>4272186.9134822246</v>
      </c>
      <c r="J293" s="15">
        <v>4240931.6698500002</v>
      </c>
      <c r="K293" s="15">
        <f>SUM(Tasaus[[#This Row],[Laskennallinen kunnallisvero, €]:[Laskennallinen kiinteistövero, €]])</f>
        <v>53167387.046532221</v>
      </c>
      <c r="L293" s="15">
        <f>Tasaus[[#This Row],[Laskennallinen verotulo yhteensä, €]]/Tasaus[[#This Row],[Asukasluku 31.12.2020]]</f>
        <v>1823.2985955600898</v>
      </c>
      <c r="M293" s="37">
        <f>$L$11-Tasaus[[#This Row],[Laskennallinen verotulo yhteensä, €/asukas (=tasausraja)]]</f>
        <v>140.81140443991012</v>
      </c>
      <c r="N29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126.73026399591912</v>
      </c>
      <c r="O293" s="401">
        <f>Tasaus[[#This Row],[Tasaus,  €/asukas]]*Tasaus[[#This Row],[Asukasluku 31.12.2020]]</f>
        <v>3695454.4981210013</v>
      </c>
      <c r="Q293" s="121"/>
      <c r="R293" s="122"/>
    </row>
    <row r="294" spans="1:18">
      <c r="A294" s="276">
        <v>931</v>
      </c>
      <c r="B294" s="13" t="s">
        <v>656</v>
      </c>
      <c r="C294" s="277">
        <v>6097</v>
      </c>
      <c r="D294" s="278">
        <v>21</v>
      </c>
      <c r="E294" s="278">
        <f>Tasaus[[#This Row],[Tuloveroprosentti 2021]]-12.64</f>
        <v>8.36</v>
      </c>
      <c r="F294" s="14">
        <v>17314557.890000001</v>
      </c>
      <c r="G294" s="14">
        <f>Tasaus[[#This Row],[Kunnallisvero (maksuunpantu), €]]*100/Tasaus[[#This Row],[Tuloveroprosentti 2021]]</f>
        <v>82450275.666666672</v>
      </c>
      <c r="H294" s="279">
        <f>Tasaus[[#This Row],[Verotettava tulo (kunnallisvero), €]]*($E$11/100)</f>
        <v>6084830.3441999992</v>
      </c>
      <c r="I294" s="14">
        <v>2808702.2836315171</v>
      </c>
      <c r="J294" s="15">
        <v>1027970.0672000002</v>
      </c>
      <c r="K294" s="15">
        <f>SUM(Tasaus[[#This Row],[Laskennallinen kunnallisvero, €]:[Laskennallinen kiinteistövero, €]])</f>
        <v>9921502.6950315163</v>
      </c>
      <c r="L294" s="15">
        <f>Tasaus[[#This Row],[Laskennallinen verotulo yhteensä, €]]/Tasaus[[#This Row],[Asukasluku 31.12.2020]]</f>
        <v>1627.2761513910966</v>
      </c>
      <c r="M294" s="37">
        <f>$L$11-Tasaus[[#This Row],[Laskennallinen verotulo yhteensä, €/asukas (=tasausraja)]]</f>
        <v>336.83384860890328</v>
      </c>
      <c r="N29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303.15046374801295</v>
      </c>
      <c r="O294" s="401">
        <f>Tasaus[[#This Row],[Tasaus,  €/asukas]]*Tasaus[[#This Row],[Asukasluku 31.12.2020]]</f>
        <v>1848308.3774716349</v>
      </c>
      <c r="Q294" s="121"/>
      <c r="R294" s="122"/>
    </row>
    <row r="295" spans="1:18">
      <c r="A295" s="276">
        <v>934</v>
      </c>
      <c r="B295" s="13" t="s">
        <v>657</v>
      </c>
      <c r="C295" s="277">
        <v>2784</v>
      </c>
      <c r="D295" s="278">
        <v>22.250000000000004</v>
      </c>
      <c r="E295" s="278">
        <f>Tasaus[[#This Row],[Tuloveroprosentti 2021]]-12.64</f>
        <v>9.610000000000003</v>
      </c>
      <c r="F295" s="14">
        <v>9029265.75</v>
      </c>
      <c r="G295" s="14">
        <f>Tasaus[[#This Row],[Kunnallisvero (maksuunpantu), €]]*100/Tasaus[[#This Row],[Tuloveroprosentti 2021]]</f>
        <v>40580969.662921339</v>
      </c>
      <c r="H295" s="279">
        <f>Tasaus[[#This Row],[Verotettava tulo (kunnallisvero), €]]*($E$11/100)</f>
        <v>2994875.5611235946</v>
      </c>
      <c r="I295" s="14">
        <v>724090.09758947138</v>
      </c>
      <c r="J295" s="15">
        <v>360129.18665000005</v>
      </c>
      <c r="K295" s="15">
        <f>SUM(Tasaus[[#This Row],[Laskennallinen kunnallisvero, €]:[Laskennallinen kiinteistövero, €]])</f>
        <v>4079094.8453630661</v>
      </c>
      <c r="L295" s="15">
        <f>Tasaus[[#This Row],[Laskennallinen verotulo yhteensä, €]]/Tasaus[[#This Row],[Asukasluku 31.12.2020]]</f>
        <v>1465.1921139953542</v>
      </c>
      <c r="M295" s="37">
        <f>$L$11-Tasaus[[#This Row],[Laskennallinen verotulo yhteensä, €/asukas (=tasausraja)]]</f>
        <v>498.91788600464565</v>
      </c>
      <c r="N295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449.02609740418109</v>
      </c>
      <c r="O295" s="401">
        <f>Tasaus[[#This Row],[Tasaus,  €/asukas]]*Tasaus[[#This Row],[Asukasluku 31.12.2020]]</f>
        <v>1250088.6551732402</v>
      </c>
      <c r="Q295" s="121"/>
      <c r="R295" s="122"/>
    </row>
    <row r="296" spans="1:18">
      <c r="A296" s="276">
        <v>935</v>
      </c>
      <c r="B296" s="13" t="s">
        <v>658</v>
      </c>
      <c r="C296" s="277">
        <v>3087</v>
      </c>
      <c r="D296" s="278">
        <v>20.5</v>
      </c>
      <c r="E296" s="278">
        <f>Tasaus[[#This Row],[Tuloveroprosentti 2021]]-12.64</f>
        <v>7.8599999999999994</v>
      </c>
      <c r="F296" s="14">
        <v>8822066.5299999993</v>
      </c>
      <c r="G296" s="14">
        <f>Tasaus[[#This Row],[Kunnallisvero (maksuunpantu), €]]*100/Tasaus[[#This Row],[Tuloveroprosentti 2021]]</f>
        <v>43034470.878048778</v>
      </c>
      <c r="H296" s="279">
        <f>Tasaus[[#This Row],[Verotettava tulo (kunnallisvero), €]]*($E$11/100)</f>
        <v>3175943.9507999993</v>
      </c>
      <c r="I296" s="14">
        <v>1162795.0725593201</v>
      </c>
      <c r="J296" s="15">
        <v>728128.32310000004</v>
      </c>
      <c r="K296" s="15">
        <f>SUM(Tasaus[[#This Row],[Laskennallinen kunnallisvero, €]:[Laskennallinen kiinteistövero, €]])</f>
        <v>5066867.3464593189</v>
      </c>
      <c r="L296" s="15">
        <f>Tasaus[[#This Row],[Laskennallinen verotulo yhteensä, €]]/Tasaus[[#This Row],[Asukasluku 31.12.2020]]</f>
        <v>1641.356445241114</v>
      </c>
      <c r="M296" s="37">
        <f>$L$11-Tasaus[[#This Row],[Laskennallinen verotulo yhteensä, €/asukas (=tasausraja)]]</f>
        <v>322.75355475888591</v>
      </c>
      <c r="N296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290.47819928299731</v>
      </c>
      <c r="O296" s="401">
        <f>Tasaus[[#This Row],[Tasaus,  €/asukas]]*Tasaus[[#This Row],[Asukasluku 31.12.2020]]</f>
        <v>896706.20118661271</v>
      </c>
      <c r="Q296" s="121"/>
      <c r="R296" s="122"/>
    </row>
    <row r="297" spans="1:18">
      <c r="A297" s="276">
        <v>936</v>
      </c>
      <c r="B297" s="13" t="s">
        <v>659</v>
      </c>
      <c r="C297" s="277">
        <v>6510</v>
      </c>
      <c r="D297" s="278">
        <v>21.25</v>
      </c>
      <c r="E297" s="278">
        <f>Tasaus[[#This Row],[Tuloveroprosentti 2021]]-12.64</f>
        <v>8.61</v>
      </c>
      <c r="F297" s="14">
        <v>19288876.960000001</v>
      </c>
      <c r="G297" s="14">
        <f>Tasaus[[#This Row],[Kunnallisvero (maksuunpantu), €]]*100/Tasaus[[#This Row],[Tuloveroprosentti 2021]]</f>
        <v>90771185.69411765</v>
      </c>
      <c r="H297" s="279">
        <f>Tasaus[[#This Row],[Verotettava tulo (kunnallisvero), €]]*($E$11/100)</f>
        <v>6698913.5042258818</v>
      </c>
      <c r="I297" s="14">
        <v>3112147.972602481</v>
      </c>
      <c r="J297" s="15">
        <v>1129361.8632</v>
      </c>
      <c r="K297" s="15">
        <f>SUM(Tasaus[[#This Row],[Laskennallinen kunnallisvero, €]:[Laskennallinen kiinteistövero, €]])</f>
        <v>10940423.340028362</v>
      </c>
      <c r="L297" s="15">
        <f>Tasaus[[#This Row],[Laskennallinen verotulo yhteensä, €]]/Tasaus[[#This Row],[Asukasluku 31.12.2020]]</f>
        <v>1680.5565806495181</v>
      </c>
      <c r="M297" s="37">
        <f>$L$11-Tasaus[[#This Row],[Laskennallinen verotulo yhteensä, €/asukas (=tasausraja)]]</f>
        <v>283.55341935048182</v>
      </c>
      <c r="N297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255.19807741543363</v>
      </c>
      <c r="O297" s="401">
        <f>Tasaus[[#This Row],[Tasaus,  €/asukas]]*Tasaus[[#This Row],[Asukasluku 31.12.2020]]</f>
        <v>1661339.4839744729</v>
      </c>
      <c r="Q297" s="121"/>
      <c r="R297" s="122"/>
    </row>
    <row r="298" spans="1:18">
      <c r="A298" s="276">
        <v>946</v>
      </c>
      <c r="B298" s="13" t="s">
        <v>300</v>
      </c>
      <c r="C298" s="277">
        <v>6388</v>
      </c>
      <c r="D298" s="278">
        <v>21.5</v>
      </c>
      <c r="E298" s="278">
        <f>Tasaus[[#This Row],[Tuloveroprosentti 2021]]-12.64</f>
        <v>8.86</v>
      </c>
      <c r="F298" s="14">
        <v>21013692.600000001</v>
      </c>
      <c r="G298" s="14">
        <f>Tasaus[[#This Row],[Kunnallisvero (maksuunpantu), €]]*100/Tasaus[[#This Row],[Tuloveroprosentti 2021]]</f>
        <v>97738105.116279081</v>
      </c>
      <c r="H298" s="279">
        <f>Tasaus[[#This Row],[Verotettava tulo (kunnallisvero), €]]*($E$11/100)</f>
        <v>7213072.1575813955</v>
      </c>
      <c r="I298" s="14">
        <v>2023782.2199198166</v>
      </c>
      <c r="J298" s="15">
        <v>1059815.71285</v>
      </c>
      <c r="K298" s="15">
        <f>SUM(Tasaus[[#This Row],[Laskennallinen kunnallisvero, €]:[Laskennallinen kiinteistövero, €]])</f>
        <v>10296670.090351213</v>
      </c>
      <c r="L298" s="15">
        <f>Tasaus[[#This Row],[Laskennallinen verotulo yhteensä, €]]/Tasaus[[#This Row],[Asukasluku 31.12.2020]]</f>
        <v>1611.8769709378855</v>
      </c>
      <c r="M298" s="37">
        <f>$L$11-Tasaus[[#This Row],[Laskennallinen verotulo yhteensä, €/asukas (=tasausraja)]]</f>
        <v>352.23302906211438</v>
      </c>
      <c r="N298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317.00972615590297</v>
      </c>
      <c r="O298" s="401">
        <f>Tasaus[[#This Row],[Tasaus,  €/asukas]]*Tasaus[[#This Row],[Asukasluku 31.12.2020]]</f>
        <v>2025058.1306839082</v>
      </c>
      <c r="Q298" s="121"/>
      <c r="R298" s="122"/>
    </row>
    <row r="299" spans="1:18">
      <c r="A299" s="276">
        <v>976</v>
      </c>
      <c r="B299" s="13" t="s">
        <v>660</v>
      </c>
      <c r="C299" s="277">
        <v>3890</v>
      </c>
      <c r="D299" s="278">
        <v>20</v>
      </c>
      <c r="E299" s="278">
        <f>Tasaus[[#This Row],[Tuloveroprosentti 2021]]-12.64</f>
        <v>7.3599999999999994</v>
      </c>
      <c r="F299" s="14">
        <v>11155949.07</v>
      </c>
      <c r="G299" s="14">
        <f>Tasaus[[#This Row],[Kunnallisvero (maksuunpantu), €]]*100/Tasaus[[#This Row],[Tuloveroprosentti 2021]]</f>
        <v>55779745.350000001</v>
      </c>
      <c r="H299" s="279">
        <f>Tasaus[[#This Row],[Verotettava tulo (kunnallisvero), €]]*($E$11/100)</f>
        <v>4116545.2068299996</v>
      </c>
      <c r="I299" s="14">
        <v>763384.38415875239</v>
      </c>
      <c r="J299" s="15">
        <v>551102.32174999989</v>
      </c>
      <c r="K299" s="15">
        <f>SUM(Tasaus[[#This Row],[Laskennallinen kunnallisvero, €]:[Laskennallinen kiinteistövero, €]])</f>
        <v>5431031.9127387516</v>
      </c>
      <c r="L299" s="15">
        <f>Tasaus[[#This Row],[Laskennallinen verotulo yhteensä, €]]/Tasaus[[#This Row],[Asukasluku 31.12.2020]]</f>
        <v>1396.1521626577767</v>
      </c>
      <c r="M299" s="37">
        <f>$L$11-Tasaus[[#This Row],[Laskennallinen verotulo yhteensä, €/asukas (=tasausraja)]]</f>
        <v>567.95783734222323</v>
      </c>
      <c r="N299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511.16205360800092</v>
      </c>
      <c r="O299" s="401">
        <f>Tasaus[[#This Row],[Tasaus,  €/asukas]]*Tasaus[[#This Row],[Asukasluku 31.12.2020]]</f>
        <v>1988420.3885351236</v>
      </c>
      <c r="Q299" s="121"/>
      <c r="R299" s="122"/>
    </row>
    <row r="300" spans="1:18">
      <c r="A300" s="276">
        <v>977</v>
      </c>
      <c r="B300" s="13" t="s">
        <v>661</v>
      </c>
      <c r="C300" s="277">
        <v>15304</v>
      </c>
      <c r="D300" s="278">
        <v>23</v>
      </c>
      <c r="E300" s="278">
        <f>Tasaus[[#This Row],[Tuloveroprosentti 2021]]-12.64</f>
        <v>10.36</v>
      </c>
      <c r="F300" s="14">
        <v>54259508.420000002</v>
      </c>
      <c r="G300" s="14">
        <f>Tasaus[[#This Row],[Kunnallisvero (maksuunpantu), €]]*100/Tasaus[[#This Row],[Tuloveroprosentti 2021]]</f>
        <v>235910906.17391303</v>
      </c>
      <c r="H300" s="279">
        <f>Tasaus[[#This Row],[Verotettava tulo (kunnallisvero), €]]*($E$11/100)</f>
        <v>17410224.875634778</v>
      </c>
      <c r="I300" s="14">
        <v>3475706.366739654</v>
      </c>
      <c r="J300" s="15">
        <v>1912392.6894499999</v>
      </c>
      <c r="K300" s="15">
        <f>SUM(Tasaus[[#This Row],[Laskennallinen kunnallisvero, €]:[Laskennallinen kiinteistövero, €]])</f>
        <v>22798323.931824431</v>
      </c>
      <c r="L300" s="15">
        <f>Tasaus[[#This Row],[Laskennallinen verotulo yhteensä, €]]/Tasaus[[#This Row],[Asukasluku 31.12.2020]]</f>
        <v>1489.6970682059873</v>
      </c>
      <c r="M300" s="37">
        <f>$L$11-Tasaus[[#This Row],[Laskennallinen verotulo yhteensä, €/asukas (=tasausraja)]]</f>
        <v>474.41293179401259</v>
      </c>
      <c r="N300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426.97163861461132</v>
      </c>
      <c r="O300" s="401">
        <f>Tasaus[[#This Row],[Tasaus,  €/asukas]]*Tasaus[[#This Row],[Asukasluku 31.12.2020]]</f>
        <v>6534373.957358012</v>
      </c>
      <c r="Q300" s="121"/>
      <c r="R300" s="122"/>
    </row>
    <row r="301" spans="1:18">
      <c r="A301" s="276">
        <v>980</v>
      </c>
      <c r="B301" s="13" t="s">
        <v>662</v>
      </c>
      <c r="C301" s="277">
        <v>33352</v>
      </c>
      <c r="D301" s="278">
        <v>20.5</v>
      </c>
      <c r="E301" s="278">
        <f>Tasaus[[#This Row],[Tuloveroprosentti 2021]]-12.64</f>
        <v>7.8599999999999994</v>
      </c>
      <c r="F301" s="14">
        <v>127252334.16</v>
      </c>
      <c r="G301" s="14">
        <f>Tasaus[[#This Row],[Kunnallisvero (maksuunpantu), €]]*100/Tasaus[[#This Row],[Tuloveroprosentti 2021]]</f>
        <v>620743093.46341467</v>
      </c>
      <c r="H301" s="279">
        <f>Tasaus[[#This Row],[Verotettava tulo (kunnallisvero), €]]*($E$11/100)</f>
        <v>45810840.297599994</v>
      </c>
      <c r="I301" s="14">
        <v>7912273.3610351477</v>
      </c>
      <c r="J301" s="15">
        <v>4406730.8894500006</v>
      </c>
      <c r="K301" s="15">
        <f>SUM(Tasaus[[#This Row],[Laskennallinen kunnallisvero, €]:[Laskennallinen kiinteistövero, €]])</f>
        <v>58129844.548085138</v>
      </c>
      <c r="L301" s="15">
        <f>Tasaus[[#This Row],[Laskennallinen verotulo yhteensä, €]]/Tasaus[[#This Row],[Asukasluku 31.12.2020]]</f>
        <v>1742.9193016336394</v>
      </c>
      <c r="M301" s="37">
        <f>$L$11-Tasaus[[#This Row],[Laskennallinen verotulo yhteensä, €/asukas (=tasausraja)]]</f>
        <v>221.19069836636049</v>
      </c>
      <c r="N301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199.07162852972445</v>
      </c>
      <c r="O301" s="401">
        <f>Tasaus[[#This Row],[Tasaus,  €/asukas]]*Tasaus[[#This Row],[Asukasluku 31.12.2020]]</f>
        <v>6639436.9547233703</v>
      </c>
      <c r="Q301" s="121"/>
      <c r="R301" s="122"/>
    </row>
    <row r="302" spans="1:18">
      <c r="A302" s="276">
        <v>981</v>
      </c>
      <c r="B302" s="13" t="s">
        <v>663</v>
      </c>
      <c r="C302" s="277">
        <v>2314</v>
      </c>
      <c r="D302" s="278">
        <v>22</v>
      </c>
      <c r="E302" s="278">
        <f>Tasaus[[#This Row],[Tuloveroprosentti 2021]]-12.64</f>
        <v>9.36</v>
      </c>
      <c r="F302" s="14">
        <v>7922768.21</v>
      </c>
      <c r="G302" s="14">
        <f>Tasaus[[#This Row],[Kunnallisvero (maksuunpantu), €]]*100/Tasaus[[#This Row],[Tuloveroprosentti 2021]]</f>
        <v>36012582.772727273</v>
      </c>
      <c r="H302" s="279">
        <f>Tasaus[[#This Row],[Verotettava tulo (kunnallisvero), €]]*($E$11/100)</f>
        <v>2657728.6086272723</v>
      </c>
      <c r="I302" s="14">
        <v>344643.13661964948</v>
      </c>
      <c r="J302" s="15">
        <v>242468.52355000001</v>
      </c>
      <c r="K302" s="15">
        <f>SUM(Tasaus[[#This Row],[Laskennallinen kunnallisvero, €]:[Laskennallinen kiinteistövero, €]])</f>
        <v>3244840.2687969217</v>
      </c>
      <c r="L302" s="15">
        <f>Tasaus[[#This Row],[Laskennallinen verotulo yhteensä, €]]/Tasaus[[#This Row],[Asukasluku 31.12.2020]]</f>
        <v>1402.2645932570967</v>
      </c>
      <c r="M302" s="37">
        <f>$L$11-Tasaus[[#This Row],[Laskennallinen verotulo yhteensä, €/asukas (=tasausraja)]]</f>
        <v>561.84540674290315</v>
      </c>
      <c r="N302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505.66086606861285</v>
      </c>
      <c r="O302" s="401">
        <f>Tasaus[[#This Row],[Tasaus,  €/asukas]]*Tasaus[[#This Row],[Asukasluku 31.12.2020]]</f>
        <v>1170099.2440827701</v>
      </c>
      <c r="Q302" s="121"/>
      <c r="R302" s="122"/>
    </row>
    <row r="303" spans="1:18">
      <c r="A303" s="276">
        <v>989</v>
      </c>
      <c r="B303" s="13" t="s">
        <v>664</v>
      </c>
      <c r="C303" s="277">
        <v>5522</v>
      </c>
      <c r="D303" s="278">
        <v>22.499999999999996</v>
      </c>
      <c r="E303" s="278">
        <f>Tasaus[[#This Row],[Tuloveroprosentti 2021]]-12.64</f>
        <v>9.8599999999999959</v>
      </c>
      <c r="F303" s="14">
        <v>18414103.460000001</v>
      </c>
      <c r="G303" s="14">
        <f>Tasaus[[#This Row],[Kunnallisvero (maksuunpantu), €]]*100/Tasaus[[#This Row],[Tuloveroprosentti 2021]]</f>
        <v>81840459.822222233</v>
      </c>
      <c r="H303" s="279">
        <f>Tasaus[[#This Row],[Verotettava tulo (kunnallisvero), €]]*($E$11/100)</f>
        <v>6039825.9348799996</v>
      </c>
      <c r="I303" s="14">
        <v>1709923.8805183657</v>
      </c>
      <c r="J303" s="15">
        <v>950907.90525000007</v>
      </c>
      <c r="K303" s="15">
        <f>SUM(Tasaus[[#This Row],[Laskennallinen kunnallisvero, €]:[Laskennallinen kiinteistövero, €]])</f>
        <v>8700657.7206483651</v>
      </c>
      <c r="L303" s="15">
        <f>Tasaus[[#This Row],[Laskennallinen verotulo yhteensä, €]]/Tasaus[[#This Row],[Asukasluku 31.12.2020]]</f>
        <v>1575.6352264846732</v>
      </c>
      <c r="M303" s="37">
        <f>$L$11-Tasaus[[#This Row],[Laskennallinen verotulo yhteensä, €/asukas (=tasausraja)]]</f>
        <v>388.47477351532666</v>
      </c>
      <c r="N303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349.62729616379403</v>
      </c>
      <c r="O303" s="401">
        <f>Tasaus[[#This Row],[Tasaus,  €/asukas]]*Tasaus[[#This Row],[Asukasluku 31.12.2020]]</f>
        <v>1930641.9294164707</v>
      </c>
      <c r="Q303" s="121"/>
      <c r="R303" s="122"/>
    </row>
    <row r="304" spans="1:18">
      <c r="A304" s="276">
        <v>992</v>
      </c>
      <c r="B304" s="13" t="s">
        <v>665</v>
      </c>
      <c r="C304" s="277">
        <v>18577</v>
      </c>
      <c r="D304" s="278">
        <v>21.5</v>
      </c>
      <c r="E304" s="278">
        <f>Tasaus[[#This Row],[Tuloveroprosentti 2021]]-12.64</f>
        <v>8.86</v>
      </c>
      <c r="F304" s="14">
        <v>63601375.740000002</v>
      </c>
      <c r="G304" s="14">
        <f>Tasaus[[#This Row],[Kunnallisvero (maksuunpantu), €]]*100/Tasaus[[#This Row],[Tuloveroprosentti 2021]]</f>
        <v>295820352.27906978</v>
      </c>
      <c r="H304" s="279">
        <f>Tasaus[[#This Row],[Verotettava tulo (kunnallisvero), €]]*($E$11/100)</f>
        <v>21831541.998195346</v>
      </c>
      <c r="I304" s="14">
        <v>8929868.3623937331</v>
      </c>
      <c r="J304" s="15">
        <v>2794419.7491000001</v>
      </c>
      <c r="K304" s="15">
        <f>SUM(Tasaus[[#This Row],[Laskennallinen kunnallisvero, €]:[Laskennallinen kiinteistövero, €]])</f>
        <v>33555830.109689079</v>
      </c>
      <c r="L304" s="15">
        <f>Tasaus[[#This Row],[Laskennallinen verotulo yhteensä, €]]/Tasaus[[#This Row],[Asukasluku 31.12.2020]]</f>
        <v>1806.3104973725078</v>
      </c>
      <c r="M304" s="37">
        <f>$L$11-Tasaus[[#This Row],[Laskennallinen verotulo yhteensä, €/asukas (=tasausraja)]]</f>
        <v>157.79950262749207</v>
      </c>
      <c r="N304" s="400">
        <f>IF(Tasaus[[#This Row],[Erotus = tasausrja - laskennallinen verotulo, €/asukas]]&gt;0,(Tasaus[[#This Row],[Erotus = tasausrja - laskennallinen verotulo, €/asukas]]*$B$7),(Tasaus[[#This Row],[Erotus = tasausrja - laskennallinen verotulo, €/asukas]]*$B$8))</f>
        <v>142.01955236474288</v>
      </c>
      <c r="O304" s="401">
        <f>Tasaus[[#This Row],[Tasaus,  €/asukas]]*Tasaus[[#This Row],[Asukasluku 31.12.2020]]</f>
        <v>2638297.2242798284</v>
      </c>
      <c r="Q304" s="121"/>
      <c r="R304" s="1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/>
  <cols>
    <col min="1" max="1" width="8.375" style="308" customWidth="1"/>
    <col min="2" max="2" width="12.5" style="307" bestFit="1" customWidth="1"/>
    <col min="3" max="3" width="21.375" style="314" bestFit="1" customWidth="1"/>
    <col min="4" max="4" width="19.625" style="314" customWidth="1"/>
    <col min="5" max="5" width="21.375" customWidth="1"/>
    <col min="6" max="6" width="16.875" customWidth="1"/>
    <col min="7" max="7" width="24.375" customWidth="1"/>
    <col min="8" max="9" width="9.625" bestFit="1" customWidth="1"/>
  </cols>
  <sheetData>
    <row r="1" spans="1:7" ht="23.25">
      <c r="A1" s="326" t="s">
        <v>1108</v>
      </c>
      <c r="C1" s="178"/>
      <c r="D1" s="173"/>
      <c r="E1" s="340"/>
      <c r="G1" s="340"/>
    </row>
    <row r="2" spans="1:7">
      <c r="A2" s="308" t="s">
        <v>372</v>
      </c>
      <c r="B2" s="309"/>
      <c r="C2" s="178"/>
      <c r="D2" s="173"/>
    </row>
    <row r="3" spans="1:7">
      <c r="A3" s="308" t="s">
        <v>715</v>
      </c>
      <c r="C3" s="178"/>
      <c r="D3" s="173"/>
    </row>
    <row r="4" spans="1:7" s="221" customFormat="1" ht="45">
      <c r="A4" s="229" t="s">
        <v>674</v>
      </c>
      <c r="B4" s="230" t="s">
        <v>3</v>
      </c>
      <c r="C4" s="310" t="s">
        <v>721</v>
      </c>
      <c r="D4" s="210" t="s">
        <v>1083</v>
      </c>
      <c r="E4" s="229" t="s">
        <v>1093</v>
      </c>
      <c r="F4" s="229" t="s">
        <v>750</v>
      </c>
      <c r="G4" s="229" t="s">
        <v>751</v>
      </c>
    </row>
    <row r="5" spans="1:7">
      <c r="A5" s="307"/>
      <c r="B5" s="307" t="s">
        <v>376</v>
      </c>
      <c r="C5" s="311">
        <f>SUM(C6:C298)</f>
        <v>2776499999.9999995</v>
      </c>
      <c r="D5" s="178">
        <f>SUM(D6:D298)</f>
        <v>1943999999.9999993</v>
      </c>
      <c r="E5" s="178">
        <f>SUM(E6:E298)</f>
        <v>832500000.00000072</v>
      </c>
      <c r="F5" s="178">
        <f>SUM(F6:F298)</f>
        <v>18499999.999999985</v>
      </c>
      <c r="G5" s="311">
        <f>Verokompensaatiot[[#This Row],[Jäljelle jäävät korvaukset vuosilta 2010-2022, €]]+Verokompensaatiot[[#This Row],[Veromenetysten korvaus 2023]]</f>
        <v>851000000.00000072</v>
      </c>
    </row>
    <row r="6" spans="1:7">
      <c r="A6" s="35">
        <v>5</v>
      </c>
      <c r="B6" s="13" t="s">
        <v>14</v>
      </c>
      <c r="C6" s="311">
        <v>6576722.8656134466</v>
      </c>
      <c r="D6" s="173">
        <v>4626384.7424013829</v>
      </c>
      <c r="E6" s="173">
        <v>1950338.1232120637</v>
      </c>
      <c r="F6" s="173">
        <v>45061.910532995207</v>
      </c>
      <c r="G6" s="311">
        <f>Verokompensaatiot[[#This Row],[Jäljelle jäävät korvaukset vuosilta 2010-2022, €]]+Verokompensaatiot[[#This Row],[Veromenetysten korvaus 2023]]</f>
        <v>1995400.0337450588</v>
      </c>
    </row>
    <row r="7" spans="1:7">
      <c r="A7" s="35">
        <v>9</v>
      </c>
      <c r="B7" s="13" t="s">
        <v>15</v>
      </c>
      <c r="C7" s="311">
        <v>1751360.8607681198</v>
      </c>
      <c r="D7" s="173">
        <v>1232772.4459935171</v>
      </c>
      <c r="E7" s="173">
        <v>518588.41477460274</v>
      </c>
      <c r="F7" s="173">
        <v>8533.4751997009334</v>
      </c>
      <c r="G7" s="311">
        <f>Verokompensaatiot[[#This Row],[Jäljelle jäävät korvaukset vuosilta 2010-2022, €]]+Verokompensaatiot[[#This Row],[Veromenetysten korvaus 2023]]</f>
        <v>527121.88997430366</v>
      </c>
    </row>
    <row r="8" spans="1:7">
      <c r="A8" s="35">
        <v>10</v>
      </c>
      <c r="B8" s="13" t="s">
        <v>16</v>
      </c>
      <c r="C8" s="311">
        <v>8040078.2659362117</v>
      </c>
      <c r="D8" s="173">
        <v>5655106.4542102339</v>
      </c>
      <c r="E8" s="173">
        <v>2384971.8117259778</v>
      </c>
      <c r="F8" s="173">
        <v>56233.679118401589</v>
      </c>
      <c r="G8" s="311">
        <f>Verokompensaatiot[[#This Row],[Jäljelle jäävät korvaukset vuosilta 2010-2022, €]]+Verokompensaatiot[[#This Row],[Veromenetysten korvaus 2023]]</f>
        <v>2441205.4908443792</v>
      </c>
    </row>
    <row r="9" spans="1:7">
      <c r="A9" s="35">
        <v>16</v>
      </c>
      <c r="B9" s="13" t="s">
        <v>17</v>
      </c>
      <c r="C9" s="311">
        <v>4744363.5298567638</v>
      </c>
      <c r="D9" s="173">
        <v>3328855.8554945048</v>
      </c>
      <c r="E9" s="173">
        <v>1415507.674362259</v>
      </c>
      <c r="F9" s="173">
        <v>-5849.7651612616664</v>
      </c>
      <c r="G9" s="311">
        <f>Verokompensaatiot[[#This Row],[Jäljelle jäävät korvaukset vuosilta 2010-2022, €]]+Verokompensaatiot[[#This Row],[Veromenetysten korvaus 2023]]</f>
        <v>1409657.9092009973</v>
      </c>
    </row>
    <row r="10" spans="1:7">
      <c r="A10" s="35">
        <v>18</v>
      </c>
      <c r="B10" s="13" t="s">
        <v>18</v>
      </c>
      <c r="C10" s="311">
        <v>2779334.0948246871</v>
      </c>
      <c r="D10" s="173">
        <v>1932985.3759469066</v>
      </c>
      <c r="E10" s="173">
        <v>846348.71887778048</v>
      </c>
      <c r="F10" s="173">
        <v>-2286.7031525653711</v>
      </c>
      <c r="G10" s="311">
        <f>Verokompensaatiot[[#This Row],[Jäljelle jäävät korvaukset vuosilta 2010-2022, €]]+Verokompensaatiot[[#This Row],[Veromenetysten korvaus 2023]]</f>
        <v>844062.01572521508</v>
      </c>
    </row>
    <row r="11" spans="1:7">
      <c r="A11" s="35">
        <v>19</v>
      </c>
      <c r="B11" s="13" t="s">
        <v>19</v>
      </c>
      <c r="C11" s="311">
        <v>2246765.894040884</v>
      </c>
      <c r="D11" s="173">
        <v>1583055.7618236588</v>
      </c>
      <c r="E11" s="173">
        <v>663710.13221722515</v>
      </c>
      <c r="F11" s="173">
        <v>-2079.7331820778263</v>
      </c>
      <c r="G11" s="311">
        <f>Verokompensaatiot[[#This Row],[Jäljelle jäävät korvaukset vuosilta 2010-2022, €]]+Verokompensaatiot[[#This Row],[Veromenetysten korvaus 2023]]</f>
        <v>661630.39903514727</v>
      </c>
    </row>
    <row r="12" spans="1:7">
      <c r="A12" s="35">
        <v>20</v>
      </c>
      <c r="B12" s="13" t="s">
        <v>20</v>
      </c>
      <c r="C12" s="311">
        <v>9229309.6829814203</v>
      </c>
      <c r="D12" s="173">
        <v>6466680.8228904828</v>
      </c>
      <c r="E12" s="173">
        <v>2762628.8600909375</v>
      </c>
      <c r="F12" s="173">
        <v>11615.205596140808</v>
      </c>
      <c r="G12" s="311">
        <f>Verokompensaatiot[[#This Row],[Jäljelle jäävät korvaukset vuosilta 2010-2022, €]]+Verokompensaatiot[[#This Row],[Veromenetysten korvaus 2023]]</f>
        <v>2774244.0656870781</v>
      </c>
    </row>
    <row r="13" spans="1:7">
      <c r="A13" s="35">
        <v>46</v>
      </c>
      <c r="B13" s="13" t="s">
        <v>21</v>
      </c>
      <c r="C13" s="311">
        <v>1002361.9814681885</v>
      </c>
      <c r="D13" s="173">
        <v>703503.52336309117</v>
      </c>
      <c r="E13" s="173">
        <v>298858.45810509729</v>
      </c>
      <c r="F13" s="173">
        <v>400.28796940965401</v>
      </c>
      <c r="G13" s="311">
        <f>Verokompensaatiot[[#This Row],[Jäljelle jäävät korvaukset vuosilta 2010-2022, €]]+Verokompensaatiot[[#This Row],[Veromenetysten korvaus 2023]]</f>
        <v>299258.74607450695</v>
      </c>
    </row>
    <row r="14" spans="1:7">
      <c r="A14" s="35">
        <v>47</v>
      </c>
      <c r="B14" s="13" t="s">
        <v>22</v>
      </c>
      <c r="C14" s="311">
        <v>1289819.6336833797</v>
      </c>
      <c r="D14" s="173">
        <v>902686.04630637052</v>
      </c>
      <c r="E14" s="173">
        <v>387133.58737700921</v>
      </c>
      <c r="F14" s="173">
        <v>1480.3299927576986</v>
      </c>
      <c r="G14" s="311">
        <f>Verokompensaatiot[[#This Row],[Jäljelle jäävät korvaukset vuosilta 2010-2022, €]]+Verokompensaatiot[[#This Row],[Veromenetysten korvaus 2023]]</f>
        <v>388613.91736976692</v>
      </c>
    </row>
    <row r="15" spans="1:7">
      <c r="A15" s="35">
        <v>49</v>
      </c>
      <c r="B15" s="13" t="s">
        <v>23</v>
      </c>
      <c r="C15" s="311">
        <v>97811038.88787359</v>
      </c>
      <c r="D15" s="173">
        <v>68214935.910467878</v>
      </c>
      <c r="E15" s="173">
        <v>29596102.977405712</v>
      </c>
      <c r="F15" s="173">
        <v>997089.03940384928</v>
      </c>
      <c r="G15" s="311">
        <f>Verokompensaatiot[[#This Row],[Jäljelle jäävät korvaukset vuosilta 2010-2022, €]]+Verokompensaatiot[[#This Row],[Veromenetysten korvaus 2023]]</f>
        <v>30593192.01680956</v>
      </c>
    </row>
    <row r="16" spans="1:7">
      <c r="A16" s="35">
        <v>50</v>
      </c>
      <c r="B16" s="13" t="s">
        <v>24</v>
      </c>
      <c r="C16" s="311">
        <v>6829019.20395514</v>
      </c>
      <c r="D16" s="173">
        <v>4803422.4492984563</v>
      </c>
      <c r="E16" s="173">
        <v>2025596.7546566837</v>
      </c>
      <c r="F16" s="173">
        <v>64855.035635738386</v>
      </c>
      <c r="G16" s="311">
        <f>Verokompensaatiot[[#This Row],[Jäljelle jäävät korvaukset vuosilta 2010-2022, €]]+Verokompensaatiot[[#This Row],[Veromenetysten korvaus 2023]]</f>
        <v>2090451.7902924221</v>
      </c>
    </row>
    <row r="17" spans="1:7">
      <c r="A17" s="35">
        <v>51</v>
      </c>
      <c r="B17" s="13" t="s">
        <v>25</v>
      </c>
      <c r="C17" s="311">
        <v>5827275.55193373</v>
      </c>
      <c r="D17" s="173">
        <v>4100984.162724359</v>
      </c>
      <c r="E17" s="173">
        <v>1726291.3892093711</v>
      </c>
      <c r="F17" s="173">
        <v>77452.66131066317</v>
      </c>
      <c r="G17" s="311">
        <f>Verokompensaatiot[[#This Row],[Jäljelle jäävät korvaukset vuosilta 2010-2022, €]]+Verokompensaatiot[[#This Row],[Veromenetysten korvaus 2023]]</f>
        <v>1803744.0505200343</v>
      </c>
    </row>
    <row r="18" spans="1:7">
      <c r="A18" s="35">
        <v>52</v>
      </c>
      <c r="B18" s="13" t="s">
        <v>26</v>
      </c>
      <c r="C18" s="311">
        <v>1820091.2077150643</v>
      </c>
      <c r="D18" s="173">
        <v>1278012.9181458664</v>
      </c>
      <c r="E18" s="173">
        <v>542078.28956919792</v>
      </c>
      <c r="F18" s="173">
        <v>6912.0971631143966</v>
      </c>
      <c r="G18" s="311">
        <f>Verokompensaatiot[[#This Row],[Jäljelle jäävät korvaukset vuosilta 2010-2022, €]]+Verokompensaatiot[[#This Row],[Veromenetysten korvaus 2023]]</f>
        <v>548990.38673231227</v>
      </c>
    </row>
    <row r="19" spans="1:7">
      <c r="A19" s="35">
        <v>61</v>
      </c>
      <c r="B19" s="13" t="s">
        <v>27</v>
      </c>
      <c r="C19" s="311">
        <v>9767975.7039504685</v>
      </c>
      <c r="D19" s="173">
        <v>6842445.0295858542</v>
      </c>
      <c r="E19" s="173">
        <v>2925530.6743646143</v>
      </c>
      <c r="F19" s="173">
        <v>107663.0670653151</v>
      </c>
      <c r="G19" s="311">
        <f>Verokompensaatiot[[#This Row],[Jäljelle jäävät korvaukset vuosilta 2010-2022, €]]+Verokompensaatiot[[#This Row],[Veromenetysten korvaus 2023]]</f>
        <v>3033193.7414299296</v>
      </c>
    </row>
    <row r="20" spans="1:7">
      <c r="A20" s="35">
        <v>69</v>
      </c>
      <c r="B20" s="13" t="s">
        <v>28</v>
      </c>
      <c r="C20" s="311">
        <v>4445582.4660910312</v>
      </c>
      <c r="D20" s="173">
        <v>3126122.2131854184</v>
      </c>
      <c r="E20" s="173">
        <v>1319460.2529056128</v>
      </c>
      <c r="F20" s="173">
        <v>39376.682890990422</v>
      </c>
      <c r="G20" s="311">
        <f>Verokompensaatiot[[#This Row],[Jäljelle jäävät korvaukset vuosilta 2010-2022, €]]+Verokompensaatiot[[#This Row],[Veromenetysten korvaus 2023]]</f>
        <v>1358836.9357966033</v>
      </c>
    </row>
    <row r="21" spans="1:7">
      <c r="A21" s="35">
        <v>71</v>
      </c>
      <c r="B21" s="13" t="s">
        <v>29</v>
      </c>
      <c r="C21" s="311">
        <v>4365965.1070268713</v>
      </c>
      <c r="D21" s="173">
        <v>3065195.0412485106</v>
      </c>
      <c r="E21" s="173">
        <v>1300770.0657783607</v>
      </c>
      <c r="F21" s="173">
        <v>80269.452718161105</v>
      </c>
      <c r="G21" s="311">
        <f>Verokompensaatiot[[#This Row],[Jäljelle jäävät korvaukset vuosilta 2010-2022, €]]+Verokompensaatiot[[#This Row],[Veromenetysten korvaus 2023]]</f>
        <v>1381039.5184965217</v>
      </c>
    </row>
    <row r="22" spans="1:7">
      <c r="A22" s="35">
        <v>72</v>
      </c>
      <c r="B22" s="13" t="s">
        <v>30</v>
      </c>
      <c r="C22" s="311">
        <v>559150.85422893451</v>
      </c>
      <c r="D22" s="173">
        <v>391255.93749637046</v>
      </c>
      <c r="E22" s="173">
        <v>167894.91673256404</v>
      </c>
      <c r="F22" s="173">
        <v>2565.8209817772859</v>
      </c>
      <c r="G22" s="311">
        <f>Verokompensaatiot[[#This Row],[Jäljelle jäävät korvaukset vuosilta 2010-2022, €]]+Verokompensaatiot[[#This Row],[Veromenetysten korvaus 2023]]</f>
        <v>170460.73771434132</v>
      </c>
    </row>
    <row r="23" spans="1:7">
      <c r="A23" s="35">
        <v>74</v>
      </c>
      <c r="B23" s="13" t="s">
        <v>31</v>
      </c>
      <c r="C23" s="311">
        <v>886195.06163500762</v>
      </c>
      <c r="D23" s="173">
        <v>620736.15011488798</v>
      </c>
      <c r="E23" s="173">
        <v>265458.91152011964</v>
      </c>
      <c r="F23" s="173">
        <v>21063.461232940019</v>
      </c>
      <c r="G23" s="311">
        <f>Verokompensaatiot[[#This Row],[Jäljelle jäävät korvaukset vuosilta 2010-2022, €]]+Verokompensaatiot[[#This Row],[Veromenetysten korvaus 2023]]</f>
        <v>286522.37275305967</v>
      </c>
    </row>
    <row r="24" spans="1:7">
      <c r="A24" s="35">
        <v>75</v>
      </c>
      <c r="B24" s="13" t="s">
        <v>32</v>
      </c>
      <c r="C24" s="311">
        <v>10721538.22445761</v>
      </c>
      <c r="D24" s="173">
        <v>7521441.2112067761</v>
      </c>
      <c r="E24" s="173">
        <v>3200097.0132508343</v>
      </c>
      <c r="F24" s="173">
        <v>37048.342595228045</v>
      </c>
      <c r="G24" s="311">
        <f>Verokompensaatiot[[#This Row],[Jäljelle jäävät korvaukset vuosilta 2010-2022, €]]+Verokompensaatiot[[#This Row],[Veromenetysten korvaus 2023]]</f>
        <v>3237145.3558460623</v>
      </c>
    </row>
    <row r="25" spans="1:7">
      <c r="A25" s="35">
        <v>77</v>
      </c>
      <c r="B25" s="13" t="s">
        <v>33</v>
      </c>
      <c r="C25" s="311">
        <v>3513981.5372485863</v>
      </c>
      <c r="D25" s="173">
        <v>2467100.632565897</v>
      </c>
      <c r="E25" s="173">
        <v>1046880.9046826893</v>
      </c>
      <c r="F25" s="173">
        <v>16094.405645456693</v>
      </c>
      <c r="G25" s="311">
        <f>Verokompensaatiot[[#This Row],[Jäljelle jäävät korvaukset vuosilta 2010-2022, €]]+Verokompensaatiot[[#This Row],[Veromenetysten korvaus 2023]]</f>
        <v>1062975.310328146</v>
      </c>
    </row>
    <row r="26" spans="1:7">
      <c r="A26" s="35">
        <v>78</v>
      </c>
      <c r="B26" s="13" t="s">
        <v>34</v>
      </c>
      <c r="C26" s="311">
        <v>4059830.720999233</v>
      </c>
      <c r="D26" s="173">
        <v>2830859.0037886901</v>
      </c>
      <c r="E26" s="173">
        <v>1228971.7172105429</v>
      </c>
      <c r="F26" s="173">
        <v>21784.547112527787</v>
      </c>
      <c r="G26" s="311">
        <f>Verokompensaatiot[[#This Row],[Jäljelle jäävät korvaukset vuosilta 2010-2022, €]]+Verokompensaatiot[[#This Row],[Veromenetysten korvaus 2023]]</f>
        <v>1250756.2643230706</v>
      </c>
    </row>
    <row r="27" spans="1:7">
      <c r="A27" s="35">
        <v>79</v>
      </c>
      <c r="B27" s="13" t="s">
        <v>35</v>
      </c>
      <c r="C27" s="311">
        <v>3610396.9958858434</v>
      </c>
      <c r="D27" s="173">
        <v>2534904.1482820003</v>
      </c>
      <c r="E27" s="173">
        <v>1075492.8476038431</v>
      </c>
      <c r="F27" s="173">
        <v>10907.851724077027</v>
      </c>
      <c r="G27" s="311">
        <f>Verokompensaatiot[[#This Row],[Jäljelle jäävät korvaukset vuosilta 2010-2022, €]]+Verokompensaatiot[[#This Row],[Veromenetysten korvaus 2023]]</f>
        <v>1086400.6993279201</v>
      </c>
    </row>
    <row r="28" spans="1:7">
      <c r="A28" s="35">
        <v>81</v>
      </c>
      <c r="B28" s="13" t="s">
        <v>36</v>
      </c>
      <c r="C28" s="311">
        <v>2115057.6408188301</v>
      </c>
      <c r="D28" s="173">
        <v>1481540.8677605733</v>
      </c>
      <c r="E28" s="173">
        <v>633516.77305825683</v>
      </c>
      <c r="F28" s="173">
        <v>-4946.8225032079745</v>
      </c>
      <c r="G28" s="311">
        <f>Verokompensaatiot[[#This Row],[Jäljelle jäävät korvaukset vuosilta 2010-2022, €]]+Verokompensaatiot[[#This Row],[Veromenetysten korvaus 2023]]</f>
        <v>628569.95055504888</v>
      </c>
    </row>
    <row r="29" spans="1:7">
      <c r="A29" s="35">
        <v>82</v>
      </c>
      <c r="B29" s="39" t="s">
        <v>37</v>
      </c>
      <c r="C29" s="311">
        <v>4714245.8157121176</v>
      </c>
      <c r="D29" s="173">
        <v>3306148.5785207553</v>
      </c>
      <c r="E29" s="173">
        <v>1408097.2371913623</v>
      </c>
      <c r="F29" s="173">
        <v>12718.313901223344</v>
      </c>
      <c r="G29" s="311">
        <f>Verokompensaatiot[[#This Row],[Jäljelle jäävät korvaukset vuosilta 2010-2022, €]]+Verokompensaatiot[[#This Row],[Veromenetysten korvaus 2023]]</f>
        <v>1420815.5510925855</v>
      </c>
    </row>
    <row r="30" spans="1:7">
      <c r="A30" s="35">
        <v>86</v>
      </c>
      <c r="B30" s="13" t="s">
        <v>38</v>
      </c>
      <c r="C30" s="311">
        <v>4770532.8116320018</v>
      </c>
      <c r="D30" s="173">
        <v>3332121.3879746781</v>
      </c>
      <c r="E30" s="173">
        <v>1438411.4236573237</v>
      </c>
      <c r="F30" s="173">
        <v>74.387646422762828</v>
      </c>
      <c r="G30" s="311">
        <f>Verokompensaatiot[[#This Row],[Jäljelle jäävät korvaukset vuosilta 2010-2022, €]]+Verokompensaatiot[[#This Row],[Veromenetysten korvaus 2023]]</f>
        <v>1438485.8113037464</v>
      </c>
    </row>
    <row r="31" spans="1:7">
      <c r="A31" s="35">
        <v>90</v>
      </c>
      <c r="B31" s="13" t="s">
        <v>39</v>
      </c>
      <c r="C31" s="311">
        <v>2389554.0650887783</v>
      </c>
      <c r="D31" s="173">
        <v>1674545.6172341115</v>
      </c>
      <c r="E31" s="173">
        <v>715008.44785466674</v>
      </c>
      <c r="F31" s="173">
        <v>-1884.1183916600121</v>
      </c>
      <c r="G31" s="311">
        <f>Verokompensaatiot[[#This Row],[Jäljelle jäävät korvaukset vuosilta 2010-2022, €]]+Verokompensaatiot[[#This Row],[Veromenetysten korvaus 2023]]</f>
        <v>713124.3294630067</v>
      </c>
    </row>
    <row r="32" spans="1:7">
      <c r="A32" s="35">
        <v>91</v>
      </c>
      <c r="B32" s="13" t="s">
        <v>40</v>
      </c>
      <c r="C32" s="311">
        <v>284705775.15331405</v>
      </c>
      <c r="D32" s="173">
        <v>199162949.78922844</v>
      </c>
      <c r="E32" s="173">
        <v>85542825.364085615</v>
      </c>
      <c r="F32" s="173">
        <v>2736663.6163001698</v>
      </c>
      <c r="G32" s="311">
        <f>Verokompensaatiot[[#This Row],[Jäljelle jäävät korvaukset vuosilta 2010-2022, €]]+Verokompensaatiot[[#This Row],[Veromenetysten korvaus 2023]]</f>
        <v>88279488.98038578</v>
      </c>
    </row>
    <row r="33" spans="1:7">
      <c r="A33" s="35">
        <v>92</v>
      </c>
      <c r="B33" s="13" t="s">
        <v>41</v>
      </c>
      <c r="C33" s="311">
        <v>96292646.239306241</v>
      </c>
      <c r="D33" s="173">
        <v>67229665.281306639</v>
      </c>
      <c r="E33" s="173">
        <v>29062980.957999602</v>
      </c>
      <c r="F33" s="173">
        <v>973252.80377698026</v>
      </c>
      <c r="G33" s="311">
        <f>Verokompensaatiot[[#This Row],[Jäljelle jäävät korvaukset vuosilta 2010-2022, €]]+Verokompensaatiot[[#This Row],[Veromenetysten korvaus 2023]]</f>
        <v>30036233.761776581</v>
      </c>
    </row>
    <row r="34" spans="1:7">
      <c r="A34" s="35">
        <v>97</v>
      </c>
      <c r="B34" s="13" t="s">
        <v>42</v>
      </c>
      <c r="C34" s="311">
        <v>1520094.5494879517</v>
      </c>
      <c r="D34" s="173">
        <v>1067197.6068812413</v>
      </c>
      <c r="E34" s="173">
        <v>452896.94260671036</v>
      </c>
      <c r="F34" s="173">
        <v>1206.4631859116232</v>
      </c>
      <c r="G34" s="311">
        <f>Verokompensaatiot[[#This Row],[Jäljelle jäävät korvaukset vuosilta 2010-2022, €]]+Verokompensaatiot[[#This Row],[Veromenetysten korvaus 2023]]</f>
        <v>454103.40579262201</v>
      </c>
    </row>
    <row r="35" spans="1:7">
      <c r="A35" s="35">
        <v>98</v>
      </c>
      <c r="B35" s="13" t="s">
        <v>43</v>
      </c>
      <c r="C35" s="311">
        <v>11695176.007493628</v>
      </c>
      <c r="D35" s="173">
        <v>8184526.5826215884</v>
      </c>
      <c r="E35" s="173">
        <v>3510649.4248720398</v>
      </c>
      <c r="F35" s="173">
        <v>-23332.737904985628</v>
      </c>
      <c r="G35" s="311">
        <f>Verokompensaatiot[[#This Row],[Jäljelle jäävät korvaukset vuosilta 2010-2022, €]]+Verokompensaatiot[[#This Row],[Veromenetysten korvaus 2023]]</f>
        <v>3487316.6869670544</v>
      </c>
    </row>
    <row r="36" spans="1:7">
      <c r="A36" s="35">
        <v>102</v>
      </c>
      <c r="B36" s="13" t="s">
        <v>44</v>
      </c>
      <c r="C36" s="311">
        <v>6585016.5601364458</v>
      </c>
      <c r="D36" s="173">
        <v>4621475.7461759001</v>
      </c>
      <c r="E36" s="173">
        <v>1963540.8139605457</v>
      </c>
      <c r="F36" s="173">
        <v>198141.1822367865</v>
      </c>
      <c r="G36" s="311">
        <f>Verokompensaatiot[[#This Row],[Jäljelle jäävät korvaukset vuosilta 2010-2022, €]]+Verokompensaatiot[[#This Row],[Veromenetysten korvaus 2023]]</f>
        <v>2161681.9961973322</v>
      </c>
    </row>
    <row r="37" spans="1:7">
      <c r="A37" s="35">
        <v>103</v>
      </c>
      <c r="B37" s="13" t="s">
        <v>45</v>
      </c>
      <c r="C37" s="311">
        <v>1598758.305066399</v>
      </c>
      <c r="D37" s="173">
        <v>1122393.6615210124</v>
      </c>
      <c r="E37" s="173">
        <v>476364.64354538661</v>
      </c>
      <c r="F37" s="173">
        <v>21097.410632934789</v>
      </c>
      <c r="G37" s="311">
        <f>Verokompensaatiot[[#This Row],[Jäljelle jäävät korvaukset vuosilta 2010-2022, €]]+Verokompensaatiot[[#This Row],[Veromenetysten korvaus 2023]]</f>
        <v>497462.05417832138</v>
      </c>
    </row>
    <row r="38" spans="1:7">
      <c r="A38" s="35">
        <v>105</v>
      </c>
      <c r="B38" s="13" t="s">
        <v>46</v>
      </c>
      <c r="C38" s="311">
        <v>1653850.1223279219</v>
      </c>
      <c r="D38" s="173">
        <v>1159098.2560255169</v>
      </c>
      <c r="E38" s="173">
        <v>494751.86630240502</v>
      </c>
      <c r="F38" s="173">
        <v>6891.5318337586077</v>
      </c>
      <c r="G38" s="311">
        <f>Verokompensaatiot[[#This Row],[Jäljelle jäävät korvaukset vuosilta 2010-2022, €]]+Verokompensaatiot[[#This Row],[Veromenetysten korvaus 2023]]</f>
        <v>501643.39813616365</v>
      </c>
    </row>
    <row r="39" spans="1:7">
      <c r="A39" s="35">
        <v>106</v>
      </c>
      <c r="B39" s="13" t="s">
        <v>47</v>
      </c>
      <c r="C39" s="311">
        <v>21548308.828764878</v>
      </c>
      <c r="D39" s="173">
        <v>14890771.503303535</v>
      </c>
      <c r="E39" s="173">
        <v>6657537.3254613429</v>
      </c>
      <c r="F39" s="173">
        <v>53688.613438199463</v>
      </c>
      <c r="G39" s="311">
        <f>Verokompensaatiot[[#This Row],[Jäljelle jäävät korvaukset vuosilta 2010-2022, €]]+Verokompensaatiot[[#This Row],[Veromenetysten korvaus 2023]]</f>
        <v>6711225.9388995422</v>
      </c>
    </row>
    <row r="40" spans="1:7">
      <c r="A40" s="35">
        <v>108</v>
      </c>
      <c r="B40" s="13" t="s">
        <v>48</v>
      </c>
      <c r="C40" s="311">
        <v>5921381.4229535628</v>
      </c>
      <c r="D40" s="173">
        <v>4151933.6887021731</v>
      </c>
      <c r="E40" s="173">
        <v>1769447.7342513897</v>
      </c>
      <c r="F40" s="173">
        <v>-4567.2165576111292</v>
      </c>
      <c r="G40" s="311">
        <f>Verokompensaatiot[[#This Row],[Jäljelle jäävät korvaukset vuosilta 2010-2022, €]]+Verokompensaatiot[[#This Row],[Veromenetysten korvaus 2023]]</f>
        <v>1764880.5176937785</v>
      </c>
    </row>
    <row r="41" spans="1:7">
      <c r="A41" s="35">
        <v>109</v>
      </c>
      <c r="B41" s="39" t="s">
        <v>49</v>
      </c>
      <c r="C41" s="311">
        <v>34196138.76168143</v>
      </c>
      <c r="D41" s="173">
        <v>23851720.976826344</v>
      </c>
      <c r="E41" s="173">
        <v>10344417.784855086</v>
      </c>
      <c r="F41" s="173">
        <v>165591.84435495231</v>
      </c>
      <c r="G41" s="311">
        <f>Verokompensaatiot[[#This Row],[Jäljelle jäävät korvaukset vuosilta 2010-2022, €]]+Verokompensaatiot[[#This Row],[Veromenetysten korvaus 2023]]</f>
        <v>10510009.629210038</v>
      </c>
    </row>
    <row r="42" spans="1:7">
      <c r="A42" s="35">
        <v>111</v>
      </c>
      <c r="B42" s="39" t="s">
        <v>50</v>
      </c>
      <c r="C42" s="311">
        <v>10455513.156465508</v>
      </c>
      <c r="D42" s="173">
        <v>7323580.1521556797</v>
      </c>
      <c r="E42" s="173">
        <v>3131933.0043098284</v>
      </c>
      <c r="F42" s="173">
        <v>-16003.587435004189</v>
      </c>
      <c r="G42" s="311">
        <f>Verokompensaatiot[[#This Row],[Jäljelle jäävät korvaukset vuosilta 2010-2022, €]]+Verokompensaatiot[[#This Row],[Veromenetysten korvaus 2023]]</f>
        <v>3115929.4168748241</v>
      </c>
    </row>
    <row r="43" spans="1:7">
      <c r="A43" s="35">
        <v>139</v>
      </c>
      <c r="B43" s="39" t="s">
        <v>51</v>
      </c>
      <c r="C43" s="311">
        <v>5043139.8009602064</v>
      </c>
      <c r="D43" s="173">
        <v>3540454.5640608631</v>
      </c>
      <c r="E43" s="173">
        <v>1502685.2368993433</v>
      </c>
      <c r="F43" s="173">
        <v>-21816.500332902408</v>
      </c>
      <c r="G43" s="311">
        <f>Verokompensaatiot[[#This Row],[Jäljelle jäävät korvaukset vuosilta 2010-2022, €]]+Verokompensaatiot[[#This Row],[Veromenetysten korvaus 2023]]</f>
        <v>1480868.7365664409</v>
      </c>
    </row>
    <row r="44" spans="1:7">
      <c r="A44" s="35">
        <v>140</v>
      </c>
      <c r="B44" s="39" t="s">
        <v>52</v>
      </c>
      <c r="C44" s="311">
        <v>12130862.459012985</v>
      </c>
      <c r="D44" s="173">
        <v>8521544.5223669074</v>
      </c>
      <c r="E44" s="173">
        <v>3609317.9366460778</v>
      </c>
      <c r="F44" s="173">
        <v>71308.660845485574</v>
      </c>
      <c r="G44" s="311">
        <f>Verokompensaatiot[[#This Row],[Jäljelle jäävät korvaukset vuosilta 2010-2022, €]]+Verokompensaatiot[[#This Row],[Veromenetysten korvaus 2023]]</f>
        <v>3680626.5974915633</v>
      </c>
    </row>
    <row r="45" spans="1:7">
      <c r="A45" s="35">
        <v>142</v>
      </c>
      <c r="B45" s="39" t="s">
        <v>53</v>
      </c>
      <c r="C45" s="311">
        <v>3985257.841577163</v>
      </c>
      <c r="D45" s="173">
        <v>2801094.182924896</v>
      </c>
      <c r="E45" s="173">
        <v>1184163.658652267</v>
      </c>
      <c r="F45" s="173">
        <v>8040.9956662316272</v>
      </c>
      <c r="G45" s="311">
        <f>Verokompensaatiot[[#This Row],[Jäljelle jäävät korvaukset vuosilta 2010-2022, €]]+Verokompensaatiot[[#This Row],[Veromenetysten korvaus 2023]]</f>
        <v>1192204.6543184987</v>
      </c>
    </row>
    <row r="46" spans="1:7">
      <c r="A46" s="35">
        <v>143</v>
      </c>
      <c r="B46" s="13" t="s">
        <v>54</v>
      </c>
      <c r="C46" s="311">
        <v>4479069.5652219411</v>
      </c>
      <c r="D46" s="173">
        <v>3135395.0896452623</v>
      </c>
      <c r="E46" s="173">
        <v>1343674.4755766788</v>
      </c>
      <c r="F46" s="173">
        <v>32950.366024215306</v>
      </c>
      <c r="G46" s="311">
        <f>Verokompensaatiot[[#This Row],[Jäljelle jäävät korvaukset vuosilta 2010-2022, €]]+Verokompensaatiot[[#This Row],[Veromenetysten korvaus 2023]]</f>
        <v>1376624.841600894</v>
      </c>
    </row>
    <row r="47" spans="1:7">
      <c r="A47" s="35">
        <v>145</v>
      </c>
      <c r="B47" s="13" t="s">
        <v>55</v>
      </c>
      <c r="C47" s="311">
        <v>7080151.890244863</v>
      </c>
      <c r="D47" s="173">
        <v>5007730.4624211863</v>
      </c>
      <c r="E47" s="173">
        <v>2072421.4278236767</v>
      </c>
      <c r="F47" s="173">
        <v>142195.38929728954</v>
      </c>
      <c r="G47" s="311">
        <f>Verokompensaatiot[[#This Row],[Jäljelle jäävät korvaukset vuosilta 2010-2022, €]]+Verokompensaatiot[[#This Row],[Veromenetysten korvaus 2023]]</f>
        <v>2214616.8171209665</v>
      </c>
    </row>
    <row r="48" spans="1:7">
      <c r="A48" s="35">
        <v>146</v>
      </c>
      <c r="B48" s="13" t="s">
        <v>56</v>
      </c>
      <c r="C48" s="311">
        <v>3417394.6402846212</v>
      </c>
      <c r="D48" s="173">
        <v>2396341.6570445485</v>
      </c>
      <c r="E48" s="173">
        <v>1021052.9832400726</v>
      </c>
      <c r="F48" s="173">
        <v>6618.2356225002923</v>
      </c>
      <c r="G48" s="311">
        <f>Verokompensaatiot[[#This Row],[Jäljelle jäävät korvaukset vuosilta 2010-2022, €]]+Verokompensaatiot[[#This Row],[Veromenetysten korvaus 2023]]</f>
        <v>1027671.2188625729</v>
      </c>
    </row>
    <row r="49" spans="1:7">
      <c r="A49" s="35">
        <v>148</v>
      </c>
      <c r="B49" s="13" t="s">
        <v>57</v>
      </c>
      <c r="C49" s="311">
        <v>3848478.6000446281</v>
      </c>
      <c r="D49" s="173">
        <v>2697171.4374986105</v>
      </c>
      <c r="E49" s="173">
        <v>1151307.1625460177</v>
      </c>
      <c r="F49" s="173">
        <v>7419.8381873294547</v>
      </c>
      <c r="G49" s="311">
        <f>Verokompensaatiot[[#This Row],[Jäljelle jäävät korvaukset vuosilta 2010-2022, €]]+Verokompensaatiot[[#This Row],[Veromenetysten korvaus 2023]]</f>
        <v>1158727.0007333471</v>
      </c>
    </row>
    <row r="50" spans="1:7">
      <c r="A50" s="35">
        <v>149</v>
      </c>
      <c r="B50" s="13" t="s">
        <v>58</v>
      </c>
      <c r="C50" s="311">
        <v>2878302.0147324139</v>
      </c>
      <c r="D50" s="173">
        <v>1994360.7660314091</v>
      </c>
      <c r="E50" s="173">
        <v>883941.24870100478</v>
      </c>
      <c r="F50" s="173">
        <v>10713.867332720203</v>
      </c>
      <c r="G50" s="311">
        <f>Verokompensaatiot[[#This Row],[Jäljelle jäävät korvaukset vuosilta 2010-2022, €]]+Verokompensaatiot[[#This Row],[Veromenetysten korvaus 2023]]</f>
        <v>894655.11603372497</v>
      </c>
    </row>
    <row r="51" spans="1:7">
      <c r="A51" s="35">
        <v>151</v>
      </c>
      <c r="B51" s="13" t="s">
        <v>59</v>
      </c>
      <c r="C51" s="311">
        <v>1637264.6319156941</v>
      </c>
      <c r="D51" s="173">
        <v>1147348.1396790855</v>
      </c>
      <c r="E51" s="173">
        <v>489916.49223660864</v>
      </c>
      <c r="F51" s="173">
        <v>12156.354713463183</v>
      </c>
      <c r="G51" s="311">
        <f>Verokompensaatiot[[#This Row],[Jäljelle jäävät korvaukset vuosilta 2010-2022, €]]+Verokompensaatiot[[#This Row],[Veromenetysten korvaus 2023]]</f>
        <v>502072.84695007181</v>
      </c>
    </row>
    <row r="52" spans="1:7">
      <c r="A52" s="35">
        <v>152</v>
      </c>
      <c r="B52" s="13" t="s">
        <v>60</v>
      </c>
      <c r="C52" s="311">
        <v>3087164.8931737309</v>
      </c>
      <c r="D52" s="173">
        <v>2166304.9037023331</v>
      </c>
      <c r="E52" s="173">
        <v>920859.98947139783</v>
      </c>
      <c r="F52" s="173">
        <v>18796.431737961873</v>
      </c>
      <c r="G52" s="311">
        <f>Verokompensaatiot[[#This Row],[Jäljelle jäävät korvaukset vuosilta 2010-2022, €]]+Verokompensaatiot[[#This Row],[Veromenetysten korvaus 2023]]</f>
        <v>939656.42120935966</v>
      </c>
    </row>
    <row r="53" spans="1:7">
      <c r="A53" s="35">
        <v>153</v>
      </c>
      <c r="B53" s="13" t="s">
        <v>61</v>
      </c>
      <c r="C53" s="311">
        <v>12887292.564806219</v>
      </c>
      <c r="D53" s="173">
        <v>9048491.6084770299</v>
      </c>
      <c r="E53" s="173">
        <v>3838800.9563291892</v>
      </c>
      <c r="F53" s="173">
        <v>79424.373517987144</v>
      </c>
      <c r="G53" s="311">
        <f>Verokompensaatiot[[#This Row],[Jäljelle jäävät korvaukset vuosilta 2010-2022, €]]+Verokompensaatiot[[#This Row],[Veromenetysten korvaus 2023]]</f>
        <v>3918225.3298471766</v>
      </c>
    </row>
    <row r="54" spans="1:7">
      <c r="A54" s="35">
        <v>165</v>
      </c>
      <c r="B54" s="13" t="s">
        <v>62</v>
      </c>
      <c r="C54" s="311">
        <v>8352028.1662999392</v>
      </c>
      <c r="D54" s="173">
        <v>5852320.7077788422</v>
      </c>
      <c r="E54" s="173">
        <v>2499707.458521097</v>
      </c>
      <c r="F54" s="173">
        <v>78704.015968094012</v>
      </c>
      <c r="G54" s="311">
        <f>Verokompensaatiot[[#This Row],[Jäljelle jäävät korvaukset vuosilta 2010-2022, €]]+Verokompensaatiot[[#This Row],[Veromenetysten korvaus 2023]]</f>
        <v>2578411.4744891911</v>
      </c>
    </row>
    <row r="55" spans="1:7">
      <c r="A55" s="35">
        <v>167</v>
      </c>
      <c r="B55" s="13" t="s">
        <v>63</v>
      </c>
      <c r="C55" s="311">
        <v>41188285.727183998</v>
      </c>
      <c r="D55" s="173">
        <v>28893955.472115763</v>
      </c>
      <c r="E55" s="173">
        <v>12294330.255068235</v>
      </c>
      <c r="F55" s="173">
        <v>305355.77329635189</v>
      </c>
      <c r="G55" s="311">
        <f>Verokompensaatiot[[#This Row],[Jäljelle jäävät korvaukset vuosilta 2010-2022, €]]+Verokompensaatiot[[#This Row],[Veromenetysten korvaus 2023]]</f>
        <v>12599686.028364588</v>
      </c>
    </row>
    <row r="56" spans="1:7">
      <c r="A56" s="35">
        <v>169</v>
      </c>
      <c r="B56" s="13" t="s">
        <v>64</v>
      </c>
      <c r="C56" s="311">
        <v>3013144.7423068089</v>
      </c>
      <c r="D56" s="173">
        <v>2120015.2957597533</v>
      </c>
      <c r="E56" s="173">
        <v>893129.44654705562</v>
      </c>
      <c r="F56" s="173">
        <v>22226.166547876233</v>
      </c>
      <c r="G56" s="311">
        <f>Verokompensaatiot[[#This Row],[Jäljelle jäävät korvaukset vuosilta 2010-2022, €]]+Verokompensaatiot[[#This Row],[Veromenetysten korvaus 2023]]</f>
        <v>915355.61309493182</v>
      </c>
    </row>
    <row r="57" spans="1:7">
      <c r="A57" s="35">
        <v>171</v>
      </c>
      <c r="B57" s="13" t="s">
        <v>65</v>
      </c>
      <c r="C57" s="311">
        <v>3113185.0451906305</v>
      </c>
      <c r="D57" s="173">
        <v>2188688.3547332631</v>
      </c>
      <c r="E57" s="173">
        <v>924496.69045736734</v>
      </c>
      <c r="F57" s="173">
        <v>21615.971608244618</v>
      </c>
      <c r="G57" s="311">
        <f>Verokompensaatiot[[#This Row],[Jäljelle jäävät korvaukset vuosilta 2010-2022, €]]+Verokompensaatiot[[#This Row],[Veromenetysten korvaus 2023]]</f>
        <v>946112.66206561192</v>
      </c>
    </row>
    <row r="58" spans="1:7">
      <c r="A58" s="35">
        <v>172</v>
      </c>
      <c r="B58" s="13" t="s">
        <v>66</v>
      </c>
      <c r="C58" s="311">
        <v>3108792.8257372328</v>
      </c>
      <c r="D58" s="173">
        <v>2176701.8838900113</v>
      </c>
      <c r="E58" s="173">
        <v>932090.94184722146</v>
      </c>
      <c r="F58" s="173">
        <v>11692.527213874168</v>
      </c>
      <c r="G58" s="311">
        <f>Verokompensaatiot[[#This Row],[Jäljelle jäävät korvaukset vuosilta 2010-2022, €]]+Verokompensaatiot[[#This Row],[Veromenetysten korvaus 2023]]</f>
        <v>943783.46906109562</v>
      </c>
    </row>
    <row r="59" spans="1:7">
      <c r="A59" s="35">
        <v>176</v>
      </c>
      <c r="B59" s="13" t="s">
        <v>67</v>
      </c>
      <c r="C59" s="311">
        <v>3279882.4928194843</v>
      </c>
      <c r="D59" s="173">
        <v>2302849.7006984088</v>
      </c>
      <c r="E59" s="173">
        <v>977032.79212107556</v>
      </c>
      <c r="F59" s="173">
        <v>20617.557897477313</v>
      </c>
      <c r="G59" s="311">
        <f>Verokompensaatiot[[#This Row],[Jäljelle jäävät korvaukset vuosilta 2010-2022, €]]+Verokompensaatiot[[#This Row],[Veromenetysten korvaus 2023]]</f>
        <v>997650.35001855285</v>
      </c>
    </row>
    <row r="60" spans="1:7">
      <c r="A60" s="35">
        <v>177</v>
      </c>
      <c r="B60" s="13" t="s">
        <v>68</v>
      </c>
      <c r="C60" s="311">
        <v>1232691.5536141265</v>
      </c>
      <c r="D60" s="173">
        <v>861494.42192084924</v>
      </c>
      <c r="E60" s="173">
        <v>371197.13169327728</v>
      </c>
      <c r="F60" s="173">
        <v>7641.1119037012786</v>
      </c>
      <c r="G60" s="311">
        <f>Verokompensaatiot[[#This Row],[Jäljelle jäävät korvaukset vuosilta 2010-2022, €]]+Verokompensaatiot[[#This Row],[Veromenetysten korvaus 2023]]</f>
        <v>378838.24359697854</v>
      </c>
    </row>
    <row r="61" spans="1:7">
      <c r="A61" s="35">
        <v>178</v>
      </c>
      <c r="B61" s="13" t="s">
        <v>69</v>
      </c>
      <c r="C61" s="311">
        <v>4493785.4403162878</v>
      </c>
      <c r="D61" s="173">
        <v>3152526.340645209</v>
      </c>
      <c r="E61" s="173">
        <v>1341259.0996710788</v>
      </c>
      <c r="F61" s="173">
        <v>10963.863903117344</v>
      </c>
      <c r="G61" s="311">
        <f>Verokompensaatiot[[#This Row],[Jäljelle jäävät korvaukset vuosilta 2010-2022, €]]+Verokompensaatiot[[#This Row],[Veromenetysten korvaus 2023]]</f>
        <v>1352222.9635741962</v>
      </c>
    </row>
    <row r="62" spans="1:7">
      <c r="A62" s="35">
        <v>179</v>
      </c>
      <c r="B62" s="13" t="s">
        <v>70</v>
      </c>
      <c r="C62" s="311">
        <v>68769177.317952871</v>
      </c>
      <c r="D62" s="173">
        <v>48198482.348903522</v>
      </c>
      <c r="E62" s="173">
        <v>20570694.969049349</v>
      </c>
      <c r="F62" s="173">
        <v>551938.5965279924</v>
      </c>
      <c r="G62" s="311">
        <f>Verokompensaatiot[[#This Row],[Jäljelle jäävät korvaukset vuosilta 2010-2022, €]]+Verokompensaatiot[[#This Row],[Veromenetysten korvaus 2023]]</f>
        <v>21122633.565577343</v>
      </c>
    </row>
    <row r="63" spans="1:7">
      <c r="A63" s="35">
        <v>181</v>
      </c>
      <c r="B63" s="13" t="s">
        <v>71</v>
      </c>
      <c r="C63" s="311">
        <v>1395869.1956446611</v>
      </c>
      <c r="D63" s="173">
        <v>983009.1120644022</v>
      </c>
      <c r="E63" s="173">
        <v>412860.08358025888</v>
      </c>
      <c r="F63" s="173">
        <v>18937.26770522818</v>
      </c>
      <c r="G63" s="311">
        <f>Verokompensaatiot[[#This Row],[Jäljelle jäävät korvaukset vuosilta 2010-2022, €]]+Verokompensaatiot[[#This Row],[Veromenetysten korvaus 2023]]</f>
        <v>431797.35128548706</v>
      </c>
    </row>
    <row r="64" spans="1:7">
      <c r="A64" s="35">
        <v>182</v>
      </c>
      <c r="B64" s="13" t="s">
        <v>72</v>
      </c>
      <c r="C64" s="311">
        <v>11016377.136233281</v>
      </c>
      <c r="D64" s="173">
        <v>7713137.958566946</v>
      </c>
      <c r="E64" s="173">
        <v>3303239.1776663354</v>
      </c>
      <c r="F64" s="173">
        <v>30531.457028454286</v>
      </c>
      <c r="G64" s="311">
        <f>Verokompensaatiot[[#This Row],[Jäljelle jäävät korvaukset vuosilta 2010-2022, €]]+Verokompensaatiot[[#This Row],[Veromenetysten korvaus 2023]]</f>
        <v>3333770.6346947895</v>
      </c>
    </row>
    <row r="65" spans="1:7">
      <c r="A65" s="35">
        <v>186</v>
      </c>
      <c r="B65" s="13" t="s">
        <v>73</v>
      </c>
      <c r="C65" s="311">
        <v>17549557.742746752</v>
      </c>
      <c r="D65" s="173">
        <v>12107797.472169496</v>
      </c>
      <c r="E65" s="173">
        <v>5441760.2705772556</v>
      </c>
      <c r="F65" s="173">
        <v>35174.139556859845</v>
      </c>
      <c r="G65" s="311">
        <f>Verokompensaatiot[[#This Row],[Jäljelle jäävät korvaukset vuosilta 2010-2022, €]]+Verokompensaatiot[[#This Row],[Veromenetysten korvaus 2023]]</f>
        <v>5476934.4101341153</v>
      </c>
    </row>
    <row r="66" spans="1:7">
      <c r="A66" s="35">
        <v>202</v>
      </c>
      <c r="B66" s="13" t="s">
        <v>74</v>
      </c>
      <c r="C66" s="311">
        <v>12605467.328691928</v>
      </c>
      <c r="D66" s="173">
        <v>8833075.7665711977</v>
      </c>
      <c r="E66" s="173">
        <v>3772391.5621207301</v>
      </c>
      <c r="F66" s="173">
        <v>51222.263605932036</v>
      </c>
      <c r="G66" s="311">
        <f>Verokompensaatiot[[#This Row],[Jäljelle jäävät korvaukset vuosilta 2010-2022, €]]+Verokompensaatiot[[#This Row],[Veromenetysten korvaus 2023]]</f>
        <v>3823613.8257266623</v>
      </c>
    </row>
    <row r="67" spans="1:7">
      <c r="A67" s="35">
        <v>204</v>
      </c>
      <c r="B67" s="13" t="s">
        <v>75</v>
      </c>
      <c r="C67" s="311">
        <v>2105462.782866179</v>
      </c>
      <c r="D67" s="173">
        <v>1476012.7974773603</v>
      </c>
      <c r="E67" s="173">
        <v>629449.98538881866</v>
      </c>
      <c r="F67" s="173">
        <v>-3528.604173248722</v>
      </c>
      <c r="G67" s="311">
        <f>Verokompensaatiot[[#This Row],[Jäljelle jäävät korvaukset vuosilta 2010-2022, €]]+Verokompensaatiot[[#This Row],[Veromenetysten korvaus 2023]]</f>
        <v>625921.38121556991</v>
      </c>
    </row>
    <row r="68" spans="1:7">
      <c r="A68" s="35">
        <v>205</v>
      </c>
      <c r="B68" s="13" t="s">
        <v>76</v>
      </c>
      <c r="C68" s="311">
        <v>18956918.978258282</v>
      </c>
      <c r="D68" s="173">
        <v>13298836.014700273</v>
      </c>
      <c r="E68" s="173">
        <v>5658082.9635580089</v>
      </c>
      <c r="F68" s="173">
        <v>66948.821247054308</v>
      </c>
      <c r="G68" s="311">
        <f>Verokompensaatiot[[#This Row],[Jäljelle jäävät korvaukset vuosilta 2010-2022, €]]+Verokompensaatiot[[#This Row],[Veromenetysten korvaus 2023]]</f>
        <v>5725031.7848050632</v>
      </c>
    </row>
    <row r="69" spans="1:7">
      <c r="A69" s="35">
        <v>208</v>
      </c>
      <c r="B69" s="13" t="s">
        <v>77</v>
      </c>
      <c r="C69" s="311">
        <v>7666381.7106660279</v>
      </c>
      <c r="D69" s="173">
        <v>5382317.4327593194</v>
      </c>
      <c r="E69" s="173">
        <v>2284064.2779067084</v>
      </c>
      <c r="F69" s="173">
        <v>146454.9196196589</v>
      </c>
      <c r="G69" s="311">
        <f>Verokompensaatiot[[#This Row],[Jäljelle jäävät korvaukset vuosilta 2010-2022, €]]+Verokompensaatiot[[#This Row],[Veromenetysten korvaus 2023]]</f>
        <v>2430519.1975263674</v>
      </c>
    </row>
    <row r="70" spans="1:7">
      <c r="A70" s="35">
        <v>211</v>
      </c>
      <c r="B70" s="13" t="s">
        <v>78</v>
      </c>
      <c r="C70" s="311">
        <v>14234704.239558602</v>
      </c>
      <c r="D70" s="173">
        <v>10004780.696493015</v>
      </c>
      <c r="E70" s="173">
        <v>4229923.5430655871</v>
      </c>
      <c r="F70" s="173">
        <v>79082.888136474226</v>
      </c>
      <c r="G70" s="311">
        <f>Verokompensaatiot[[#This Row],[Jäljelle jäävät korvaukset vuosilta 2010-2022, €]]+Verokompensaatiot[[#This Row],[Veromenetysten korvaus 2023]]</f>
        <v>4309006.4312020615</v>
      </c>
    </row>
    <row r="71" spans="1:7">
      <c r="A71" s="35">
        <v>213</v>
      </c>
      <c r="B71" s="13" t="s">
        <v>79</v>
      </c>
      <c r="C71" s="311">
        <v>3718476.5748914499</v>
      </c>
      <c r="D71" s="173">
        <v>2604261.1862646956</v>
      </c>
      <c r="E71" s="173">
        <v>1114215.3886267543</v>
      </c>
      <c r="F71" s="173">
        <v>12449.140176977446</v>
      </c>
      <c r="G71" s="311">
        <f>Verokompensaatiot[[#This Row],[Jäljelle jäävät korvaukset vuosilta 2010-2022, €]]+Verokompensaatiot[[#This Row],[Veromenetysten korvaus 2023]]</f>
        <v>1126664.5288037318</v>
      </c>
    </row>
    <row r="72" spans="1:7">
      <c r="A72" s="35">
        <v>214</v>
      </c>
      <c r="B72" s="13" t="s">
        <v>80</v>
      </c>
      <c r="C72" s="311">
        <v>8619532.2042009607</v>
      </c>
      <c r="D72" s="173">
        <v>6048360.3450286202</v>
      </c>
      <c r="E72" s="173">
        <v>2571171.8591723405</v>
      </c>
      <c r="F72" s="173">
        <v>71160.408649676625</v>
      </c>
      <c r="G72" s="311">
        <f>Verokompensaatiot[[#This Row],[Jäljelle jäävät korvaukset vuosilta 2010-2022, €]]+Verokompensaatiot[[#This Row],[Veromenetysten korvaus 2023]]</f>
        <v>2642332.267822017</v>
      </c>
    </row>
    <row r="73" spans="1:7">
      <c r="A73" s="35">
        <v>216</v>
      </c>
      <c r="B73" s="13" t="s">
        <v>81</v>
      </c>
      <c r="C73" s="311">
        <v>1007041.9048513905</v>
      </c>
      <c r="D73" s="173">
        <v>706795.29899192578</v>
      </c>
      <c r="E73" s="173">
        <v>300246.60585946473</v>
      </c>
      <c r="F73" s="173">
        <v>1232.4254756313173</v>
      </c>
      <c r="G73" s="311">
        <f>Verokompensaatiot[[#This Row],[Jäljelle jäävät korvaukset vuosilta 2010-2022, €]]+Verokompensaatiot[[#This Row],[Veromenetysten korvaus 2023]]</f>
        <v>301479.03133509605</v>
      </c>
    </row>
    <row r="74" spans="1:7">
      <c r="A74" s="35">
        <v>217</v>
      </c>
      <c r="B74" s="13" t="s">
        <v>82</v>
      </c>
      <c r="C74" s="311">
        <v>3447881.9174647089</v>
      </c>
      <c r="D74" s="173">
        <v>2422801.2660525283</v>
      </c>
      <c r="E74" s="173">
        <v>1025080.6514121806</v>
      </c>
      <c r="F74" s="173">
        <v>39077.549744923352</v>
      </c>
      <c r="G74" s="311">
        <f>Verokompensaatiot[[#This Row],[Jäljelle jäävät korvaukset vuosilta 2010-2022, €]]+Verokompensaatiot[[#This Row],[Veromenetysten korvaus 2023]]</f>
        <v>1064158.201157104</v>
      </c>
    </row>
    <row r="75" spans="1:7">
      <c r="A75" s="35">
        <v>218</v>
      </c>
      <c r="B75" s="13" t="s">
        <v>83</v>
      </c>
      <c r="C75" s="311">
        <v>1086030.5228215868</v>
      </c>
      <c r="D75" s="173">
        <v>762607.5505961118</v>
      </c>
      <c r="E75" s="173">
        <v>323422.97222547501</v>
      </c>
      <c r="F75" s="173">
        <v>17504.958486174055</v>
      </c>
      <c r="G75" s="311">
        <f>Verokompensaatiot[[#This Row],[Jäljelle jäävät korvaukset vuosilta 2010-2022, €]]+Verokompensaatiot[[#This Row],[Veromenetysten korvaus 2023]]</f>
        <v>340927.93071164907</v>
      </c>
    </row>
    <row r="76" spans="1:7">
      <c r="A76" s="35">
        <v>224</v>
      </c>
      <c r="B76" s="13" t="s">
        <v>84</v>
      </c>
      <c r="C76" s="311">
        <v>4874733.618205077</v>
      </c>
      <c r="D76" s="173">
        <v>3377970.1576369922</v>
      </c>
      <c r="E76" s="173">
        <v>1496763.4605680848</v>
      </c>
      <c r="F76" s="173">
        <v>-12672.585998191977</v>
      </c>
      <c r="G76" s="311">
        <f>Verokompensaatiot[[#This Row],[Jäljelle jäävät korvaukset vuosilta 2010-2022, €]]+Verokompensaatiot[[#This Row],[Veromenetysten korvaus 2023]]</f>
        <v>1484090.8745698929</v>
      </c>
    </row>
    <row r="77" spans="1:7">
      <c r="A77" s="35">
        <v>226</v>
      </c>
      <c r="B77" s="13" t="s">
        <v>85</v>
      </c>
      <c r="C77" s="311">
        <v>2704527.3776001297</v>
      </c>
      <c r="D77" s="173">
        <v>1897422.059626702</v>
      </c>
      <c r="E77" s="173">
        <v>807105.31797342771</v>
      </c>
      <c r="F77" s="173">
        <v>-745.12975192567001</v>
      </c>
      <c r="G77" s="311">
        <f>Verokompensaatiot[[#This Row],[Jäljelle jäävät korvaukset vuosilta 2010-2022, €]]+Verokompensaatiot[[#This Row],[Veromenetysten korvaus 2023]]</f>
        <v>806360.188221502</v>
      </c>
    </row>
    <row r="78" spans="1:7">
      <c r="A78" s="35">
        <v>230</v>
      </c>
      <c r="B78" s="13" t="s">
        <v>86</v>
      </c>
      <c r="C78" s="311">
        <v>1905189.7123433547</v>
      </c>
      <c r="D78" s="173">
        <v>1338612.963274532</v>
      </c>
      <c r="E78" s="173">
        <v>566576.74906882271</v>
      </c>
      <c r="F78" s="173">
        <v>25101.798121217296</v>
      </c>
      <c r="G78" s="311">
        <f>Verokompensaatiot[[#This Row],[Jäljelle jäävät korvaukset vuosilta 2010-2022, €]]+Verokompensaatiot[[#This Row],[Veromenetysten korvaus 2023]]</f>
        <v>591678.54719004</v>
      </c>
    </row>
    <row r="79" spans="1:7">
      <c r="A79" s="35">
        <v>231</v>
      </c>
      <c r="B79" s="13" t="s">
        <v>87</v>
      </c>
      <c r="C79" s="311">
        <v>736281.66310913884</v>
      </c>
      <c r="D79" s="173">
        <v>514886.95123009116</v>
      </c>
      <c r="E79" s="173">
        <v>221394.71187904768</v>
      </c>
      <c r="F79" s="173">
        <v>2876.283786364942</v>
      </c>
      <c r="G79" s="311">
        <f>Verokompensaatiot[[#This Row],[Jäljelle jäävät korvaukset vuosilta 2010-2022, €]]+Verokompensaatiot[[#This Row],[Veromenetysten korvaus 2023]]</f>
        <v>224270.99566541263</v>
      </c>
    </row>
    <row r="80" spans="1:7">
      <c r="A80" s="35">
        <v>232</v>
      </c>
      <c r="B80" s="13" t="s">
        <v>88</v>
      </c>
      <c r="C80" s="311">
        <v>9220971.9417025931</v>
      </c>
      <c r="D80" s="173">
        <v>6480401.4268010594</v>
      </c>
      <c r="E80" s="173">
        <v>2740570.5149015337</v>
      </c>
      <c r="F80" s="173">
        <v>91306.927046025929</v>
      </c>
      <c r="G80" s="311">
        <f>Verokompensaatiot[[#This Row],[Jäljelle jäävät korvaukset vuosilta 2010-2022, €]]+Verokompensaatiot[[#This Row],[Veromenetysten korvaus 2023]]</f>
        <v>2831877.4419475598</v>
      </c>
    </row>
    <row r="81" spans="1:7">
      <c r="A81" s="35">
        <v>233</v>
      </c>
      <c r="B81" s="13" t="s">
        <v>89</v>
      </c>
      <c r="C81" s="311">
        <v>10985527.882557729</v>
      </c>
      <c r="D81" s="173">
        <v>7721998.8028819412</v>
      </c>
      <c r="E81" s="173">
        <v>3263529.0796757881</v>
      </c>
      <c r="F81" s="173">
        <v>139546.73176205359</v>
      </c>
      <c r="G81" s="311">
        <f>Verokompensaatiot[[#This Row],[Jäljelle jäävät korvaukset vuosilta 2010-2022, €]]+Verokompensaatiot[[#This Row],[Veromenetysten korvaus 2023]]</f>
        <v>3403075.8114378415</v>
      </c>
    </row>
    <row r="82" spans="1:7">
      <c r="A82" s="35">
        <v>235</v>
      </c>
      <c r="B82" s="13" t="s">
        <v>90</v>
      </c>
      <c r="C82" s="311">
        <v>2095554.0760111404</v>
      </c>
      <c r="D82" s="173">
        <v>1456295.2059824499</v>
      </c>
      <c r="E82" s="173">
        <v>639258.87002869043</v>
      </c>
      <c r="F82" s="173">
        <v>22946.970920171902</v>
      </c>
      <c r="G82" s="311">
        <f>Verokompensaatiot[[#This Row],[Jäljelle jäävät korvaukset vuosilta 2010-2022, €]]+Verokompensaatiot[[#This Row],[Veromenetysten korvaus 2023]]</f>
        <v>662205.84094886237</v>
      </c>
    </row>
    <row r="83" spans="1:7">
      <c r="A83" s="35">
        <v>236</v>
      </c>
      <c r="B83" s="13" t="s">
        <v>91</v>
      </c>
      <c r="C83" s="311">
        <v>2830811.300060207</v>
      </c>
      <c r="D83" s="173">
        <v>1991616.607772962</v>
      </c>
      <c r="E83" s="173">
        <v>839194.69228724507</v>
      </c>
      <c r="F83" s="173">
        <v>57294.988495502213</v>
      </c>
      <c r="G83" s="311">
        <f>Verokompensaatiot[[#This Row],[Jäljelle jäävät korvaukset vuosilta 2010-2022, €]]+Verokompensaatiot[[#This Row],[Veromenetysten korvaus 2023]]</f>
        <v>896489.68078274722</v>
      </c>
    </row>
    <row r="84" spans="1:7">
      <c r="A84" s="35">
        <v>239</v>
      </c>
      <c r="B84" s="13" t="s">
        <v>92</v>
      </c>
      <c r="C84" s="311">
        <v>1523978.2729186474</v>
      </c>
      <c r="D84" s="173">
        <v>1067917.3410201231</v>
      </c>
      <c r="E84" s="173">
        <v>456060.93189852429</v>
      </c>
      <c r="F84" s="173">
        <v>8482.7405702700944</v>
      </c>
      <c r="G84" s="311">
        <f>Verokompensaatiot[[#This Row],[Jäljelle jäävät korvaukset vuosilta 2010-2022, €]]+Verokompensaatiot[[#This Row],[Veromenetysten korvaus 2023]]</f>
        <v>464543.67246879439</v>
      </c>
    </row>
    <row r="85" spans="1:7">
      <c r="A85" s="35">
        <v>240</v>
      </c>
      <c r="B85" s="13" t="s">
        <v>93</v>
      </c>
      <c r="C85" s="311">
        <v>10604890.407821713</v>
      </c>
      <c r="D85" s="173">
        <v>7436970.7038691929</v>
      </c>
      <c r="E85" s="173">
        <v>3167919.7039525202</v>
      </c>
      <c r="F85" s="173">
        <v>27266.00923893107</v>
      </c>
      <c r="G85" s="311">
        <f>Verokompensaatiot[[#This Row],[Jäljelle jäävät korvaukset vuosilta 2010-2022, €]]+Verokompensaatiot[[#This Row],[Veromenetysten korvaus 2023]]</f>
        <v>3195185.713191451</v>
      </c>
    </row>
    <row r="86" spans="1:7">
      <c r="A86" s="35">
        <v>241</v>
      </c>
      <c r="B86" s="13" t="s">
        <v>94</v>
      </c>
      <c r="C86" s="311">
        <v>3903918.8555603726</v>
      </c>
      <c r="D86" s="173">
        <v>2746470.2780772019</v>
      </c>
      <c r="E86" s="173">
        <v>1157448.5774831707</v>
      </c>
      <c r="F86" s="173">
        <v>-7780.3082699866009</v>
      </c>
      <c r="G86" s="311">
        <f>Verokompensaatiot[[#This Row],[Jäljelle jäävät korvaukset vuosilta 2010-2022, €]]+Verokompensaatiot[[#This Row],[Veromenetysten korvaus 2023]]</f>
        <v>1149668.269213184</v>
      </c>
    </row>
    <row r="87" spans="1:7">
      <c r="A87" s="35">
        <v>244</v>
      </c>
      <c r="B87" s="13" t="s">
        <v>95</v>
      </c>
      <c r="C87" s="311">
        <v>7023832.7690363359</v>
      </c>
      <c r="D87" s="173">
        <v>4938530.2555748038</v>
      </c>
      <c r="E87" s="173">
        <v>2085302.5134615321</v>
      </c>
      <c r="F87" s="173">
        <v>12683.147927357923</v>
      </c>
      <c r="G87" s="311">
        <f>Verokompensaatiot[[#This Row],[Jäljelle jäävät korvaukset vuosilta 2010-2022, €]]+Verokompensaatiot[[#This Row],[Veromenetysten korvaus 2023]]</f>
        <v>2097985.6613888899</v>
      </c>
    </row>
    <row r="88" spans="1:7">
      <c r="A88" s="35">
        <v>245</v>
      </c>
      <c r="B88" s="13" t="s">
        <v>96</v>
      </c>
      <c r="C88" s="311">
        <v>15432838.671659153</v>
      </c>
      <c r="D88" s="173">
        <v>10703894.062373791</v>
      </c>
      <c r="E88" s="173">
        <v>4728944.6092853621</v>
      </c>
      <c r="F88" s="173">
        <v>105960.90928798287</v>
      </c>
      <c r="G88" s="311">
        <f>Verokompensaatiot[[#This Row],[Jäljelle jäävät korvaukset vuosilta 2010-2022, €]]+Verokompensaatiot[[#This Row],[Veromenetysten korvaus 2023]]</f>
        <v>4834905.5185733447</v>
      </c>
    </row>
    <row r="89" spans="1:7">
      <c r="A89" s="35">
        <v>249</v>
      </c>
      <c r="B89" s="13" t="s">
        <v>97</v>
      </c>
      <c r="C89" s="311">
        <v>5613786.3918006644</v>
      </c>
      <c r="D89" s="173">
        <v>3936265.4925514618</v>
      </c>
      <c r="E89" s="173">
        <v>1677520.8992492026</v>
      </c>
      <c r="F89" s="173">
        <v>12284.616212133111</v>
      </c>
      <c r="G89" s="311">
        <f>Verokompensaatiot[[#This Row],[Jäljelle jäävät korvaukset vuosilta 2010-2022, €]]+Verokompensaatiot[[#This Row],[Veromenetysten korvaus 2023]]</f>
        <v>1689805.5154613357</v>
      </c>
    </row>
    <row r="90" spans="1:7">
      <c r="A90" s="35">
        <v>250</v>
      </c>
      <c r="B90" s="13" t="s">
        <v>98</v>
      </c>
      <c r="C90" s="311">
        <v>1469323.9254787536</v>
      </c>
      <c r="D90" s="173">
        <v>1030754.1919332871</v>
      </c>
      <c r="E90" s="173">
        <v>438569.73354546656</v>
      </c>
      <c r="F90" s="173">
        <v>4986.0526254295819</v>
      </c>
      <c r="G90" s="311">
        <f>Verokompensaatiot[[#This Row],[Jäljelle jäävät korvaukset vuosilta 2010-2022, €]]+Verokompensaatiot[[#This Row],[Veromenetysten korvaus 2023]]</f>
        <v>443555.78617089614</v>
      </c>
    </row>
    <row r="91" spans="1:7">
      <c r="A91" s="35">
        <v>256</v>
      </c>
      <c r="B91" s="13" t="s">
        <v>99</v>
      </c>
      <c r="C91" s="311">
        <v>1094689.296206468</v>
      </c>
      <c r="D91" s="173">
        <v>765627.77194147324</v>
      </c>
      <c r="E91" s="173">
        <v>329061.52426499478</v>
      </c>
      <c r="F91" s="173">
        <v>13017.391069351763</v>
      </c>
      <c r="G91" s="311">
        <f>Verokompensaatiot[[#This Row],[Jäljelle jäävät korvaukset vuosilta 2010-2022, €]]+Verokompensaatiot[[#This Row],[Veromenetysten korvaus 2023]]</f>
        <v>342078.91533434653</v>
      </c>
    </row>
    <row r="92" spans="1:7">
      <c r="A92" s="35">
        <v>257</v>
      </c>
      <c r="B92" s="13" t="s">
        <v>100</v>
      </c>
      <c r="C92" s="311">
        <v>14608276.029407758</v>
      </c>
      <c r="D92" s="173">
        <v>10122173.822713146</v>
      </c>
      <c r="E92" s="173">
        <v>4486102.2066946123</v>
      </c>
      <c r="F92" s="173">
        <v>69693.503528588088</v>
      </c>
      <c r="G92" s="311">
        <f>Verokompensaatiot[[#This Row],[Jäljelle jäävät korvaukset vuosilta 2010-2022, €]]+Verokompensaatiot[[#This Row],[Veromenetysten korvaus 2023]]</f>
        <v>4555795.7102232007</v>
      </c>
    </row>
    <row r="93" spans="1:7">
      <c r="A93" s="35">
        <v>260</v>
      </c>
      <c r="B93" s="13" t="s">
        <v>101</v>
      </c>
      <c r="C93" s="311">
        <v>6994909.1348532606</v>
      </c>
      <c r="D93" s="173">
        <v>4912137.6916886158</v>
      </c>
      <c r="E93" s="173">
        <v>2082771.4431646448</v>
      </c>
      <c r="F93" s="173">
        <v>31489.810064749479</v>
      </c>
      <c r="G93" s="311">
        <f>Verokompensaatiot[[#This Row],[Jäljelle jäävät korvaukset vuosilta 2010-2022, €]]+Verokompensaatiot[[#This Row],[Veromenetysten korvaus 2023]]</f>
        <v>2114261.2532293941</v>
      </c>
    </row>
    <row r="94" spans="1:7">
      <c r="A94" s="35">
        <v>261</v>
      </c>
      <c r="B94" s="13" t="s">
        <v>102</v>
      </c>
      <c r="C94" s="311">
        <v>4136091.1865265919</v>
      </c>
      <c r="D94" s="173">
        <v>2894392.515342087</v>
      </c>
      <c r="E94" s="173">
        <v>1241698.6711845049</v>
      </c>
      <c r="F94" s="173">
        <v>-14253.041352883054</v>
      </c>
      <c r="G94" s="311">
        <f>Verokompensaatiot[[#This Row],[Jäljelle jäävät korvaukset vuosilta 2010-2022, €]]+Verokompensaatiot[[#This Row],[Veromenetysten korvaus 2023]]</f>
        <v>1227445.6298316219</v>
      </c>
    </row>
    <row r="95" spans="1:7">
      <c r="A95" s="35">
        <v>263</v>
      </c>
      <c r="B95" s="13" t="s">
        <v>103</v>
      </c>
      <c r="C95" s="311">
        <v>5719946.0988819422</v>
      </c>
      <c r="D95" s="173">
        <v>4020712.2833316829</v>
      </c>
      <c r="E95" s="173">
        <v>1699233.8155502593</v>
      </c>
      <c r="F95" s="173">
        <v>113593.06601217568</v>
      </c>
      <c r="G95" s="311">
        <f>Verokompensaatiot[[#This Row],[Jäljelle jäävät korvaukset vuosilta 2010-2022, €]]+Verokompensaatiot[[#This Row],[Veromenetysten korvaus 2023]]</f>
        <v>1812826.8815624351</v>
      </c>
    </row>
    <row r="96" spans="1:7">
      <c r="A96" s="35">
        <v>265</v>
      </c>
      <c r="B96" s="13" t="s">
        <v>104</v>
      </c>
      <c r="C96" s="311">
        <v>823760.45700248203</v>
      </c>
      <c r="D96" s="173">
        <v>577122.78810614836</v>
      </c>
      <c r="E96" s="173">
        <v>246637.66889633366</v>
      </c>
      <c r="F96" s="173">
        <v>-205.0456263209137</v>
      </c>
      <c r="G96" s="311">
        <f>Verokompensaatiot[[#This Row],[Jäljelle jäävät korvaukset vuosilta 2010-2022, €]]+Verokompensaatiot[[#This Row],[Veromenetysten korvaus 2023]]</f>
        <v>246432.62327001276</v>
      </c>
    </row>
    <row r="97" spans="1:7">
      <c r="A97" s="35">
        <v>271</v>
      </c>
      <c r="B97" s="13" t="s">
        <v>105</v>
      </c>
      <c r="C97" s="311">
        <v>4638810.3105436508</v>
      </c>
      <c r="D97" s="173">
        <v>3258812.1299423487</v>
      </c>
      <c r="E97" s="173">
        <v>1379998.1806013021</v>
      </c>
      <c r="F97" s="173">
        <v>48590.916425771698</v>
      </c>
      <c r="G97" s="311">
        <f>Verokompensaatiot[[#This Row],[Jäljelle jäävät korvaukset vuosilta 2010-2022, €]]+Verokompensaatiot[[#This Row],[Veromenetysten korvaus 2023]]</f>
        <v>1428589.0970270738</v>
      </c>
    </row>
    <row r="98" spans="1:7">
      <c r="A98" s="35">
        <v>272</v>
      </c>
      <c r="B98" s="13" t="s">
        <v>106</v>
      </c>
      <c r="C98" s="311">
        <v>24570986.835073683</v>
      </c>
      <c r="D98" s="173">
        <v>17250885.582745451</v>
      </c>
      <c r="E98" s="173">
        <v>7320101.2523282319</v>
      </c>
      <c r="F98" s="173">
        <v>234522.59607095466</v>
      </c>
      <c r="G98" s="311">
        <f>Verokompensaatiot[[#This Row],[Jäljelle jäävät korvaukset vuosilta 2010-2022, €]]+Verokompensaatiot[[#This Row],[Veromenetysten korvaus 2023]]</f>
        <v>7554623.8483991865</v>
      </c>
    </row>
    <row r="99" spans="1:7">
      <c r="A99" s="35">
        <v>273</v>
      </c>
      <c r="B99" s="13" t="s">
        <v>107</v>
      </c>
      <c r="C99" s="311">
        <v>2555785.6413360024</v>
      </c>
      <c r="D99" s="173">
        <v>1793484.9466393599</v>
      </c>
      <c r="E99" s="173">
        <v>762300.69469664246</v>
      </c>
      <c r="F99" s="173">
        <v>-6707.654500652081</v>
      </c>
      <c r="G99" s="311">
        <f>Verokompensaatiot[[#This Row],[Jäljelle jäävät korvaukset vuosilta 2010-2022, €]]+Verokompensaatiot[[#This Row],[Veromenetysten korvaus 2023]]</f>
        <v>755593.04019599035</v>
      </c>
    </row>
    <row r="100" spans="1:7">
      <c r="A100" s="35">
        <v>275</v>
      </c>
      <c r="B100" s="13" t="s">
        <v>108</v>
      </c>
      <c r="C100" s="311">
        <v>1833332.8012748254</v>
      </c>
      <c r="D100" s="173">
        <v>1286149.4182756741</v>
      </c>
      <c r="E100" s="173">
        <v>547183.38299915125</v>
      </c>
      <c r="F100" s="173">
        <v>-13604.980514665993</v>
      </c>
      <c r="G100" s="311">
        <f>Verokompensaatiot[[#This Row],[Jäljelle jäävät korvaukset vuosilta 2010-2022, €]]+Verokompensaatiot[[#This Row],[Veromenetysten korvaus 2023]]</f>
        <v>533578.4024844853</v>
      </c>
    </row>
    <row r="101" spans="1:7">
      <c r="A101" s="35">
        <v>276</v>
      </c>
      <c r="B101" s="13" t="s">
        <v>109</v>
      </c>
      <c r="C101" s="311">
        <v>6888305.7365979804</v>
      </c>
      <c r="D101" s="173">
        <v>4860765.3785254275</v>
      </c>
      <c r="E101" s="173">
        <v>2027540.3580725528</v>
      </c>
      <c r="F101" s="173">
        <v>260.55399112062605</v>
      </c>
      <c r="G101" s="311">
        <f>Verokompensaatiot[[#This Row],[Jäljelle jäävät korvaukset vuosilta 2010-2022, €]]+Verokompensaatiot[[#This Row],[Veromenetysten korvaus 2023]]</f>
        <v>2027800.9120636734</v>
      </c>
    </row>
    <row r="102" spans="1:7">
      <c r="A102" s="35">
        <v>280</v>
      </c>
      <c r="B102" s="13" t="s">
        <v>110</v>
      </c>
      <c r="C102" s="311">
        <v>1719491.6411110202</v>
      </c>
      <c r="D102" s="173">
        <v>1207814.9294170195</v>
      </c>
      <c r="E102" s="173">
        <v>511676.71169400075</v>
      </c>
      <c r="F102" s="173">
        <v>-6508.6850829205787</v>
      </c>
      <c r="G102" s="311">
        <f>Verokompensaatiot[[#This Row],[Jäljelle jäävät korvaukset vuosilta 2010-2022, €]]+Verokompensaatiot[[#This Row],[Veromenetysten korvaus 2023]]</f>
        <v>505168.02661108016</v>
      </c>
    </row>
    <row r="103" spans="1:7">
      <c r="A103" s="35">
        <v>284</v>
      </c>
      <c r="B103" s="13" t="s">
        <v>111</v>
      </c>
      <c r="C103" s="311">
        <v>1596632.4512835755</v>
      </c>
      <c r="D103" s="173">
        <v>1119578.0886064088</v>
      </c>
      <c r="E103" s="173">
        <v>477054.3626771667</v>
      </c>
      <c r="F103" s="173">
        <v>33862.735829059253</v>
      </c>
      <c r="G103" s="311">
        <f>Verokompensaatiot[[#This Row],[Jäljelle jäävät korvaukset vuosilta 2010-2022, €]]+Verokompensaatiot[[#This Row],[Veromenetysten korvaus 2023]]</f>
        <v>510917.09850622597</v>
      </c>
    </row>
    <row r="104" spans="1:7">
      <c r="A104" s="35">
        <v>285</v>
      </c>
      <c r="B104" s="13" t="s">
        <v>112</v>
      </c>
      <c r="C104" s="311">
        <v>25510381.624942832</v>
      </c>
      <c r="D104" s="173">
        <v>17853259.300701864</v>
      </c>
      <c r="E104" s="173">
        <v>7657122.3242409676</v>
      </c>
      <c r="F104" s="173">
        <v>138012.59376555416</v>
      </c>
      <c r="G104" s="311">
        <f>Verokompensaatiot[[#This Row],[Jäljelle jäävät korvaukset vuosilta 2010-2022, €]]+Verokompensaatiot[[#This Row],[Veromenetysten korvaus 2023]]</f>
        <v>7795134.9180065216</v>
      </c>
    </row>
    <row r="105" spans="1:7">
      <c r="A105" s="35">
        <v>286</v>
      </c>
      <c r="B105" s="13" t="s">
        <v>113</v>
      </c>
      <c r="C105" s="311">
        <v>43255894.792523317</v>
      </c>
      <c r="D105" s="173">
        <v>30337837.680249885</v>
      </c>
      <c r="E105" s="173">
        <v>12918057.112273432</v>
      </c>
      <c r="F105" s="173">
        <v>157192.68108833066</v>
      </c>
      <c r="G105" s="311">
        <f>Verokompensaatiot[[#This Row],[Jäljelle jäävät korvaukset vuosilta 2010-2022, €]]+Verokompensaatiot[[#This Row],[Veromenetysten korvaus 2023]]</f>
        <v>13075249.793361763</v>
      </c>
    </row>
    <row r="106" spans="1:7">
      <c r="A106" s="35">
        <v>287</v>
      </c>
      <c r="B106" s="13" t="s">
        <v>114</v>
      </c>
      <c r="C106" s="311">
        <v>4651059.7671251819</v>
      </c>
      <c r="D106" s="173">
        <v>3264801.2617950826</v>
      </c>
      <c r="E106" s="173">
        <v>1386258.5053300993</v>
      </c>
      <c r="F106" s="173">
        <v>56336.122659811328</v>
      </c>
      <c r="G106" s="311">
        <f>Verokompensaatiot[[#This Row],[Jäljelle jäävät korvaukset vuosilta 2010-2022, €]]+Verokompensaatiot[[#This Row],[Veromenetysten korvaus 2023]]</f>
        <v>1442594.6279899105</v>
      </c>
    </row>
    <row r="107" spans="1:7">
      <c r="A107" s="35">
        <v>288</v>
      </c>
      <c r="B107" s="13" t="s">
        <v>115</v>
      </c>
      <c r="C107" s="311">
        <v>4316239.3036858812</v>
      </c>
      <c r="D107" s="173">
        <v>3041470.7538664793</v>
      </c>
      <c r="E107" s="173">
        <v>1274768.5498194019</v>
      </c>
      <c r="F107" s="173">
        <v>61095.295296398021</v>
      </c>
      <c r="G107" s="311">
        <f>Verokompensaatiot[[#This Row],[Jäljelle jäävät korvaukset vuosilta 2010-2022, €]]+Verokompensaatiot[[#This Row],[Veromenetysten korvaus 2023]]</f>
        <v>1335863.8451157999</v>
      </c>
    </row>
    <row r="108" spans="1:7">
      <c r="A108" s="35">
        <v>290</v>
      </c>
      <c r="B108" s="13" t="s">
        <v>116</v>
      </c>
      <c r="C108" s="311">
        <v>5515030.3049179669</v>
      </c>
      <c r="D108" s="173">
        <v>3866969.2694246648</v>
      </c>
      <c r="E108" s="173">
        <v>1648061.0354933022</v>
      </c>
      <c r="F108" s="173">
        <v>48244.972467429092</v>
      </c>
      <c r="G108" s="311">
        <f>Verokompensaatiot[[#This Row],[Jäljelle jäävät korvaukset vuosilta 2010-2022, €]]+Verokompensaatiot[[#This Row],[Veromenetysten korvaus 2023]]</f>
        <v>1696306.0079607312</v>
      </c>
    </row>
    <row r="109" spans="1:7">
      <c r="A109" s="35">
        <v>291</v>
      </c>
      <c r="B109" s="39" t="s">
        <v>117</v>
      </c>
      <c r="C109" s="311">
        <v>1487577.0886346849</v>
      </c>
      <c r="D109" s="173">
        <v>1040734.5238520975</v>
      </c>
      <c r="E109" s="173">
        <v>446842.56478258746</v>
      </c>
      <c r="F109" s="173">
        <v>2221.4450564307936</v>
      </c>
      <c r="G109" s="311">
        <f>Verokompensaatiot[[#This Row],[Jäljelle jäävät korvaukset vuosilta 2010-2022, €]]+Verokompensaatiot[[#This Row],[Veromenetysten korvaus 2023]]</f>
        <v>449064.00983901828</v>
      </c>
    </row>
    <row r="110" spans="1:7">
      <c r="A110" s="35">
        <v>297</v>
      </c>
      <c r="B110" s="13" t="s">
        <v>118</v>
      </c>
      <c r="C110" s="311">
        <v>62734207.864318751</v>
      </c>
      <c r="D110" s="173">
        <v>43936962.472754255</v>
      </c>
      <c r="E110" s="173">
        <v>18797245.391564496</v>
      </c>
      <c r="F110" s="173">
        <v>400851.96812492609</v>
      </c>
      <c r="G110" s="311">
        <f>Verokompensaatiot[[#This Row],[Jäljelle jäävät korvaukset vuosilta 2010-2022, €]]+Verokompensaatiot[[#This Row],[Veromenetysten korvaus 2023]]</f>
        <v>19198097.359689422</v>
      </c>
    </row>
    <row r="111" spans="1:7">
      <c r="A111" s="312">
        <v>300</v>
      </c>
      <c r="B111" s="13" t="s">
        <v>119</v>
      </c>
      <c r="C111" s="311">
        <v>2508819.0835903282</v>
      </c>
      <c r="D111" s="173">
        <v>1763863.3559905489</v>
      </c>
      <c r="E111" s="173">
        <v>744955.72759977938</v>
      </c>
      <c r="F111" s="173">
        <v>32995.012908190161</v>
      </c>
      <c r="G111" s="311">
        <f>Verokompensaatiot[[#This Row],[Jäljelle jäävät korvaukset vuosilta 2010-2022, €]]+Verokompensaatiot[[#This Row],[Veromenetysten korvaus 2023]]</f>
        <v>777950.74050796952</v>
      </c>
    </row>
    <row r="112" spans="1:7">
      <c r="A112" s="35">
        <v>301</v>
      </c>
      <c r="B112" s="13" t="s">
        <v>120</v>
      </c>
      <c r="C112" s="311">
        <v>14205172.397084527</v>
      </c>
      <c r="D112" s="173">
        <v>9995150.9942805823</v>
      </c>
      <c r="E112" s="173">
        <v>4210021.4028039444</v>
      </c>
      <c r="F112" s="173">
        <v>256268.3963094092</v>
      </c>
      <c r="G112" s="311">
        <f>Verokompensaatiot[[#This Row],[Jäljelle jäävät korvaukset vuosilta 2010-2022, €]]+Verokompensaatiot[[#This Row],[Veromenetysten korvaus 2023]]</f>
        <v>4466289.7991133537</v>
      </c>
    </row>
    <row r="113" spans="1:7">
      <c r="A113" s="35">
        <v>304</v>
      </c>
      <c r="B113" s="13" t="s">
        <v>121</v>
      </c>
      <c r="C113" s="311">
        <v>600498.17429560807</v>
      </c>
      <c r="D113" s="173">
        <v>418161.69536178681</v>
      </c>
      <c r="E113" s="173">
        <v>182336.47893382126</v>
      </c>
      <c r="F113" s="173">
        <v>-1905.5930422779145</v>
      </c>
      <c r="G113" s="311">
        <f>Verokompensaatiot[[#This Row],[Jäljelle jäävät korvaukset vuosilta 2010-2022, €]]+Verokompensaatiot[[#This Row],[Veromenetysten korvaus 2023]]</f>
        <v>180430.88589154335</v>
      </c>
    </row>
    <row r="114" spans="1:7">
      <c r="A114" s="35">
        <v>305</v>
      </c>
      <c r="B114" s="13" t="s">
        <v>122</v>
      </c>
      <c r="C114" s="311">
        <v>9153879.941296827</v>
      </c>
      <c r="D114" s="173">
        <v>6431489.1666674148</v>
      </c>
      <c r="E114" s="173">
        <v>2722390.7746294122</v>
      </c>
      <c r="F114" s="173">
        <v>38693.131994615513</v>
      </c>
      <c r="G114" s="311">
        <f>Verokompensaatiot[[#This Row],[Jäljelle jäävät korvaukset vuosilta 2010-2022, €]]+Verokompensaatiot[[#This Row],[Veromenetysten korvaus 2023]]</f>
        <v>2761083.9066240275</v>
      </c>
    </row>
    <row r="115" spans="1:7">
      <c r="A115" s="35">
        <v>309</v>
      </c>
      <c r="B115" s="13" t="s">
        <v>123</v>
      </c>
      <c r="C115" s="311">
        <v>4141444.7362207561</v>
      </c>
      <c r="D115" s="173">
        <v>2906080.7093570484</v>
      </c>
      <c r="E115" s="173">
        <v>1235364.0268637077</v>
      </c>
      <c r="F115" s="173">
        <v>15382.440968278561</v>
      </c>
      <c r="G115" s="311">
        <f>Verokompensaatiot[[#This Row],[Jäljelle jäävät korvaukset vuosilta 2010-2022, €]]+Verokompensaatiot[[#This Row],[Veromenetysten korvaus 2023]]</f>
        <v>1250746.4678319863</v>
      </c>
    </row>
    <row r="116" spans="1:7">
      <c r="A116" s="35">
        <v>312</v>
      </c>
      <c r="B116" s="13" t="s">
        <v>124</v>
      </c>
      <c r="C116" s="311">
        <v>946597.11614330707</v>
      </c>
      <c r="D116" s="173">
        <v>666330.55511827779</v>
      </c>
      <c r="E116" s="173">
        <v>280266.56102502928</v>
      </c>
      <c r="F116" s="173">
        <v>12287.382331206885</v>
      </c>
      <c r="G116" s="311">
        <f>Verokompensaatiot[[#This Row],[Jäljelle jäävät korvaukset vuosilta 2010-2022, €]]+Verokompensaatiot[[#This Row],[Veromenetysten korvaus 2023]]</f>
        <v>292553.94335623615</v>
      </c>
    </row>
    <row r="117" spans="1:7">
      <c r="A117" s="35">
        <v>316</v>
      </c>
      <c r="B117" s="13" t="s">
        <v>125</v>
      </c>
      <c r="C117" s="311">
        <v>2759689.3656398058</v>
      </c>
      <c r="D117" s="173">
        <v>1928584.2822703891</v>
      </c>
      <c r="E117" s="173">
        <v>831105.08336941665</v>
      </c>
      <c r="F117" s="173">
        <v>-4370.0468640648642</v>
      </c>
      <c r="G117" s="311">
        <f>Verokompensaatiot[[#This Row],[Jäljelle jäävät korvaukset vuosilta 2010-2022, €]]+Verokompensaatiot[[#This Row],[Veromenetysten korvaus 2023]]</f>
        <v>826735.03650535177</v>
      </c>
    </row>
    <row r="118" spans="1:7">
      <c r="A118" s="35">
        <v>317</v>
      </c>
      <c r="B118" s="13" t="s">
        <v>126</v>
      </c>
      <c r="C118" s="311">
        <v>1898102.114805402</v>
      </c>
      <c r="D118" s="173">
        <v>1331519.9016913434</v>
      </c>
      <c r="E118" s="173">
        <v>566582.2131140586</v>
      </c>
      <c r="F118" s="173">
        <v>28116.5253601638</v>
      </c>
      <c r="G118" s="311">
        <f>Verokompensaatiot[[#This Row],[Jäljelle jäävät korvaukset vuosilta 2010-2022, €]]+Verokompensaatiot[[#This Row],[Veromenetysten korvaus 2023]]</f>
        <v>594698.73847422237</v>
      </c>
    </row>
    <row r="119" spans="1:7">
      <c r="A119" s="35">
        <v>320</v>
      </c>
      <c r="B119" s="13" t="s">
        <v>127</v>
      </c>
      <c r="C119" s="311">
        <v>4399517.798858773</v>
      </c>
      <c r="D119" s="173">
        <v>3089383.9596253075</v>
      </c>
      <c r="E119" s="173">
        <v>1310133.8392334655</v>
      </c>
      <c r="F119" s="173">
        <v>23105.984474687881</v>
      </c>
      <c r="G119" s="311">
        <f>Verokompensaatiot[[#This Row],[Jäljelle jäävät korvaukset vuosilta 2010-2022, €]]+Verokompensaatiot[[#This Row],[Veromenetysten korvaus 2023]]</f>
        <v>1333239.8237081533</v>
      </c>
    </row>
    <row r="120" spans="1:7">
      <c r="A120" s="35">
        <v>322</v>
      </c>
      <c r="B120" s="13" t="s">
        <v>128</v>
      </c>
      <c r="C120" s="311">
        <v>4128976.3992933631</v>
      </c>
      <c r="D120" s="173">
        <v>2893056.0849200785</v>
      </c>
      <c r="E120" s="173">
        <v>1235920.3143732846</v>
      </c>
      <c r="F120" s="173">
        <v>40483.164751355594</v>
      </c>
      <c r="G120" s="311">
        <f>Verokompensaatiot[[#This Row],[Jäljelle jäävät korvaukset vuosilta 2010-2022, €]]+Verokompensaatiot[[#This Row],[Veromenetysten korvaus 2023]]</f>
        <v>1276403.4791246401</v>
      </c>
    </row>
    <row r="121" spans="1:7">
      <c r="A121" s="35">
        <v>398</v>
      </c>
      <c r="B121" s="13" t="s">
        <v>129</v>
      </c>
      <c r="C121" s="311">
        <v>59701582.801346004</v>
      </c>
      <c r="D121" s="173">
        <v>41660199.87111453</v>
      </c>
      <c r="E121" s="173">
        <v>18041382.930231474</v>
      </c>
      <c r="F121" s="173">
        <v>126930.65786821247</v>
      </c>
      <c r="G121" s="311">
        <f>Verokompensaatiot[[#This Row],[Jäljelle jäävät korvaukset vuosilta 2010-2022, €]]+Verokompensaatiot[[#This Row],[Veromenetysten korvaus 2023]]</f>
        <v>18168313.588099688</v>
      </c>
    </row>
    <row r="122" spans="1:7">
      <c r="A122" s="35">
        <v>399</v>
      </c>
      <c r="B122" s="13" t="s">
        <v>130</v>
      </c>
      <c r="C122" s="311">
        <v>4445745.7371212244</v>
      </c>
      <c r="D122" s="173">
        <v>3132600.5596085875</v>
      </c>
      <c r="E122" s="173">
        <v>1313145.1775126369</v>
      </c>
      <c r="F122" s="173">
        <v>-8631.3420945734233</v>
      </c>
      <c r="G122" s="311">
        <f>Verokompensaatiot[[#This Row],[Jäljelle jäävät korvaukset vuosilta 2010-2022, €]]+Verokompensaatiot[[#This Row],[Veromenetysten korvaus 2023]]</f>
        <v>1304513.8354180634</v>
      </c>
    </row>
    <row r="123" spans="1:7">
      <c r="A123" s="35">
        <v>400</v>
      </c>
      <c r="B123" s="13" t="s">
        <v>131</v>
      </c>
      <c r="C123" s="311">
        <v>5454275.5511138914</v>
      </c>
      <c r="D123" s="173">
        <v>3832553.3520827922</v>
      </c>
      <c r="E123" s="173">
        <v>1621722.1990310992</v>
      </c>
      <c r="F123" s="173">
        <v>97725.318714557987</v>
      </c>
      <c r="G123" s="311">
        <f>Verokompensaatiot[[#This Row],[Jäljelle jäävät korvaukset vuosilta 2010-2022, €]]+Verokompensaatiot[[#This Row],[Veromenetysten korvaus 2023]]</f>
        <v>1719447.5177456571</v>
      </c>
    </row>
    <row r="124" spans="1:7">
      <c r="A124" s="35">
        <v>402</v>
      </c>
      <c r="B124" s="13" t="s">
        <v>132</v>
      </c>
      <c r="C124" s="311">
        <v>6197012.2365367077</v>
      </c>
      <c r="D124" s="173">
        <v>4355887.3139547594</v>
      </c>
      <c r="E124" s="173">
        <v>1841124.9225819483</v>
      </c>
      <c r="F124" s="173">
        <v>75778.321522109371</v>
      </c>
      <c r="G124" s="311">
        <f>Verokompensaatiot[[#This Row],[Jäljelle jäävät korvaukset vuosilta 2010-2022, €]]+Verokompensaatiot[[#This Row],[Veromenetysten korvaus 2023]]</f>
        <v>1916903.2441040578</v>
      </c>
    </row>
    <row r="125" spans="1:7">
      <c r="A125" s="35">
        <v>403</v>
      </c>
      <c r="B125" s="13" t="s">
        <v>133</v>
      </c>
      <c r="C125" s="311">
        <v>2204121.1411872599</v>
      </c>
      <c r="D125" s="173">
        <v>1546603.8213366801</v>
      </c>
      <c r="E125" s="173">
        <v>657517.31985057984</v>
      </c>
      <c r="F125" s="173">
        <v>8598.5104647785047</v>
      </c>
      <c r="G125" s="311">
        <f>Verokompensaatiot[[#This Row],[Jäljelle jäävät korvaukset vuosilta 2010-2022, €]]+Verokompensaatiot[[#This Row],[Veromenetysten korvaus 2023]]</f>
        <v>666115.83031535835</v>
      </c>
    </row>
    <row r="126" spans="1:7">
      <c r="A126" s="35">
        <v>405</v>
      </c>
      <c r="B126" s="13" t="s">
        <v>134</v>
      </c>
      <c r="C126" s="311">
        <v>37763398.052871093</v>
      </c>
      <c r="D126" s="173">
        <v>26478835.266562123</v>
      </c>
      <c r="E126" s="173">
        <v>11284562.78630897</v>
      </c>
      <c r="F126" s="173">
        <v>259032.30529575527</v>
      </c>
      <c r="G126" s="311">
        <f>Verokompensaatiot[[#This Row],[Jäljelle jäävät korvaukset vuosilta 2010-2022, €]]+Verokompensaatiot[[#This Row],[Veromenetysten korvaus 2023]]</f>
        <v>11543595.091604726</v>
      </c>
    </row>
    <row r="127" spans="1:7">
      <c r="A127" s="35">
        <v>407</v>
      </c>
      <c r="B127" s="13" t="s">
        <v>135</v>
      </c>
      <c r="C127" s="311">
        <v>1912731.607525209</v>
      </c>
      <c r="D127" s="173">
        <v>1339165.4883140514</v>
      </c>
      <c r="E127" s="173">
        <v>573566.11921115755</v>
      </c>
      <c r="F127" s="173">
        <v>73024.992015076408</v>
      </c>
      <c r="G127" s="311">
        <f>Verokompensaatiot[[#This Row],[Jäljelle jäävät korvaukset vuosilta 2010-2022, €]]+Verokompensaatiot[[#This Row],[Veromenetysten korvaus 2023]]</f>
        <v>646591.111226234</v>
      </c>
    </row>
    <row r="128" spans="1:7">
      <c r="A128" s="35">
        <v>408</v>
      </c>
      <c r="B128" s="13" t="s">
        <v>136</v>
      </c>
      <c r="C128" s="311">
        <v>8491101.9244900998</v>
      </c>
      <c r="D128" s="173">
        <v>5978049.5677631125</v>
      </c>
      <c r="E128" s="173">
        <v>2513052.3567269873</v>
      </c>
      <c r="F128" s="173">
        <v>50506.273383529049</v>
      </c>
      <c r="G128" s="311">
        <f>Verokompensaatiot[[#This Row],[Jäljelle jäävät korvaukset vuosilta 2010-2022, €]]+Verokompensaatiot[[#This Row],[Veromenetysten korvaus 2023]]</f>
        <v>2563558.6301105162</v>
      </c>
    </row>
    <row r="129" spans="1:7">
      <c r="A129" s="35">
        <v>410</v>
      </c>
      <c r="B129" s="13" t="s">
        <v>137</v>
      </c>
      <c r="C129" s="311">
        <v>9067059.4564590249</v>
      </c>
      <c r="D129" s="173">
        <v>6386920.8506630352</v>
      </c>
      <c r="E129" s="173">
        <v>2680138.6057959897</v>
      </c>
      <c r="F129" s="173">
        <v>7768.9382189044381</v>
      </c>
      <c r="G129" s="311">
        <f>Verokompensaatiot[[#This Row],[Jäljelle jäävät korvaukset vuosilta 2010-2022, €]]+Verokompensaatiot[[#This Row],[Veromenetysten korvaus 2023]]</f>
        <v>2687907.5440148944</v>
      </c>
    </row>
    <row r="130" spans="1:7">
      <c r="A130" s="35">
        <v>416</v>
      </c>
      <c r="B130" s="13" t="s">
        <v>138</v>
      </c>
      <c r="C130" s="311">
        <v>1742923.8821898634</v>
      </c>
      <c r="D130" s="173">
        <v>1227520.637604512</v>
      </c>
      <c r="E130" s="173">
        <v>515403.24458535132</v>
      </c>
      <c r="F130" s="173">
        <v>3936.7248380941742</v>
      </c>
      <c r="G130" s="311">
        <f>Verokompensaatiot[[#This Row],[Jäljelle jäävät korvaukset vuosilta 2010-2022, €]]+Verokompensaatiot[[#This Row],[Veromenetysten korvaus 2023]]</f>
        <v>519339.96942344547</v>
      </c>
    </row>
    <row r="131" spans="1:7">
      <c r="A131" s="35">
        <v>418</v>
      </c>
      <c r="B131" s="13" t="s">
        <v>139</v>
      </c>
      <c r="C131" s="311">
        <v>9452404.1237969939</v>
      </c>
      <c r="D131" s="173">
        <v>6628227.2991883596</v>
      </c>
      <c r="E131" s="173">
        <v>2824176.8246086342</v>
      </c>
      <c r="F131" s="173">
        <v>25012.29314769349</v>
      </c>
      <c r="G131" s="311">
        <f>Verokompensaatiot[[#This Row],[Jäljelle jäävät korvaukset vuosilta 2010-2022, €]]+Verokompensaatiot[[#This Row],[Veromenetysten korvaus 2023]]</f>
        <v>2849189.1177563276</v>
      </c>
    </row>
    <row r="132" spans="1:7">
      <c r="A132" s="35">
        <v>420</v>
      </c>
      <c r="B132" s="39" t="s">
        <v>140</v>
      </c>
      <c r="C132" s="311">
        <v>5744052.3910518959</v>
      </c>
      <c r="D132" s="173">
        <v>4028934.3776411451</v>
      </c>
      <c r="E132" s="173">
        <v>1715118.0134107508</v>
      </c>
      <c r="F132" s="173">
        <v>-13304.507903364389</v>
      </c>
      <c r="G132" s="311">
        <f>Verokompensaatiot[[#This Row],[Jäljelle jäävät korvaukset vuosilta 2010-2022, €]]+Verokompensaatiot[[#This Row],[Veromenetysten korvaus 2023]]</f>
        <v>1701813.5055073863</v>
      </c>
    </row>
    <row r="133" spans="1:7">
      <c r="A133" s="35">
        <v>421</v>
      </c>
      <c r="B133" s="13" t="s">
        <v>141</v>
      </c>
      <c r="C133" s="311">
        <v>561462.55720939999</v>
      </c>
      <c r="D133" s="173">
        <v>394693.18713263457</v>
      </c>
      <c r="E133" s="173">
        <v>166769.37007676542</v>
      </c>
      <c r="F133" s="173">
        <v>5252.3350826502983</v>
      </c>
      <c r="G133" s="311">
        <f>Verokompensaatiot[[#This Row],[Jäljelle jäävät korvaukset vuosilta 2010-2022, €]]+Verokompensaatiot[[#This Row],[Veromenetysten korvaus 2023]]</f>
        <v>172021.70515941572</v>
      </c>
    </row>
    <row r="134" spans="1:7">
      <c r="A134" s="35">
        <v>422</v>
      </c>
      <c r="B134" s="13" t="s">
        <v>142</v>
      </c>
      <c r="C134" s="311">
        <v>6837698.7990755327</v>
      </c>
      <c r="D134" s="173">
        <v>4794467.6466328194</v>
      </c>
      <c r="E134" s="173">
        <v>2043231.1524427133</v>
      </c>
      <c r="F134" s="173">
        <v>36832.434777526381</v>
      </c>
      <c r="G134" s="311">
        <f>Verokompensaatiot[[#This Row],[Jäljelle jäävät korvaukset vuosilta 2010-2022, €]]+Verokompensaatiot[[#This Row],[Veromenetysten korvaus 2023]]</f>
        <v>2080063.5872202397</v>
      </c>
    </row>
    <row r="135" spans="1:7">
      <c r="A135" s="35">
        <v>423</v>
      </c>
      <c r="B135" s="13" t="s">
        <v>143</v>
      </c>
      <c r="C135" s="311">
        <v>8339276.8355880678</v>
      </c>
      <c r="D135" s="173">
        <v>5866076.259571082</v>
      </c>
      <c r="E135" s="173">
        <v>2473200.5760169858</v>
      </c>
      <c r="F135" s="173">
        <v>83293.720234091947</v>
      </c>
      <c r="G135" s="311">
        <f>Verokompensaatiot[[#This Row],[Jäljelle jäävät korvaukset vuosilta 2010-2022, €]]+Verokompensaatiot[[#This Row],[Veromenetysten korvaus 2023]]</f>
        <v>2556494.2962510777</v>
      </c>
    </row>
    <row r="136" spans="1:7">
      <c r="A136" s="312">
        <v>425</v>
      </c>
      <c r="B136" s="13" t="s">
        <v>144</v>
      </c>
      <c r="C136" s="311">
        <v>4006447.5228641997</v>
      </c>
      <c r="D136" s="173">
        <v>2818192.1506629642</v>
      </c>
      <c r="E136" s="173">
        <v>1188255.3722012355</v>
      </c>
      <c r="F136" s="173">
        <v>-13722.544672696515</v>
      </c>
      <c r="G136" s="311">
        <f>Verokompensaatiot[[#This Row],[Jäljelle jäävät korvaukset vuosilta 2010-2022, €]]+Verokompensaatiot[[#This Row],[Veromenetysten korvaus 2023]]</f>
        <v>1174532.8275285389</v>
      </c>
    </row>
    <row r="137" spans="1:7">
      <c r="A137" s="35">
        <v>426</v>
      </c>
      <c r="B137" s="13" t="s">
        <v>145</v>
      </c>
      <c r="C137" s="311">
        <v>7015635.8959500305</v>
      </c>
      <c r="D137" s="173">
        <v>4949635.5730366418</v>
      </c>
      <c r="E137" s="173">
        <v>2066000.3229133887</v>
      </c>
      <c r="F137" s="173">
        <v>36355.765663884544</v>
      </c>
      <c r="G137" s="311">
        <f>Verokompensaatiot[[#This Row],[Jäljelle jäävät korvaukset vuosilta 2010-2022, €]]+Verokompensaatiot[[#This Row],[Veromenetysten korvaus 2023]]</f>
        <v>2102356.0885772733</v>
      </c>
    </row>
    <row r="138" spans="1:7">
      <c r="A138" s="35">
        <v>430</v>
      </c>
      <c r="B138" s="13" t="s">
        <v>146</v>
      </c>
      <c r="C138" s="311">
        <v>10254030.673724752</v>
      </c>
      <c r="D138" s="173">
        <v>7196540.5416531758</v>
      </c>
      <c r="E138" s="173">
        <v>3057490.1320715761</v>
      </c>
      <c r="F138" s="173">
        <v>211922.03295520923</v>
      </c>
      <c r="G138" s="311">
        <f>Verokompensaatiot[[#This Row],[Jäljelle jäävät korvaukset vuosilta 2010-2022, €]]+Verokompensaatiot[[#This Row],[Veromenetysten korvaus 2023]]</f>
        <v>3269412.1650267853</v>
      </c>
    </row>
    <row r="139" spans="1:7">
      <c r="A139" s="35">
        <v>433</v>
      </c>
      <c r="B139" s="13" t="s">
        <v>147</v>
      </c>
      <c r="C139" s="311">
        <v>4903826.1185748177</v>
      </c>
      <c r="D139" s="173">
        <v>3424816.650655312</v>
      </c>
      <c r="E139" s="173">
        <v>1479009.4679195057</v>
      </c>
      <c r="F139" s="173">
        <v>-27911.318276373266</v>
      </c>
      <c r="G139" s="311">
        <f>Verokompensaatiot[[#This Row],[Jäljelle jäävät korvaukset vuosilta 2010-2022, €]]+Verokompensaatiot[[#This Row],[Veromenetysten korvaus 2023]]</f>
        <v>1451098.1496431325</v>
      </c>
    </row>
    <row r="140" spans="1:7">
      <c r="A140" s="35">
        <v>434</v>
      </c>
      <c r="B140" s="13" t="s">
        <v>148</v>
      </c>
      <c r="C140" s="311">
        <v>8670489.1480180528</v>
      </c>
      <c r="D140" s="173">
        <v>6044917.9215632202</v>
      </c>
      <c r="E140" s="173">
        <v>2625571.2264548326</v>
      </c>
      <c r="F140" s="173">
        <v>11388.318102839288</v>
      </c>
      <c r="G140" s="311">
        <f>Verokompensaatiot[[#This Row],[Jäljelle jäävät korvaukset vuosilta 2010-2022, €]]+Verokompensaatiot[[#This Row],[Veromenetysten korvaus 2023]]</f>
        <v>2636959.544557672</v>
      </c>
    </row>
    <row r="141" spans="1:7">
      <c r="A141" s="35">
        <v>435</v>
      </c>
      <c r="B141" s="13" t="s">
        <v>149</v>
      </c>
      <c r="C141" s="311">
        <v>502247.68590741896</v>
      </c>
      <c r="D141" s="173">
        <v>351301.45851657999</v>
      </c>
      <c r="E141" s="173">
        <v>150946.22739083896</v>
      </c>
      <c r="F141" s="173">
        <v>979.31509643902655</v>
      </c>
      <c r="G141" s="311">
        <f>Verokompensaatiot[[#This Row],[Jäljelle jäävät korvaukset vuosilta 2010-2022, €]]+Verokompensaatiot[[#This Row],[Veromenetysten korvaus 2023]]</f>
        <v>151925.542487278</v>
      </c>
    </row>
    <row r="142" spans="1:7">
      <c r="A142" s="35">
        <v>436</v>
      </c>
      <c r="B142" s="13" t="s">
        <v>150</v>
      </c>
      <c r="C142" s="311">
        <v>1079700.8257773151</v>
      </c>
      <c r="D142" s="173">
        <v>758717.52199987706</v>
      </c>
      <c r="E142" s="173">
        <v>320983.30377743801</v>
      </c>
      <c r="F142" s="173">
        <v>2548.2942602626244</v>
      </c>
      <c r="G142" s="311">
        <f>Verokompensaatiot[[#This Row],[Jäljelle jäävät korvaukset vuosilta 2010-2022, €]]+Verokompensaatiot[[#This Row],[Veromenetysten korvaus 2023]]</f>
        <v>323531.59803770063</v>
      </c>
    </row>
    <row r="143" spans="1:7">
      <c r="A143" s="35">
        <v>440</v>
      </c>
      <c r="B143" s="13" t="s">
        <v>151</v>
      </c>
      <c r="C143" s="311">
        <v>2511753.7030184357</v>
      </c>
      <c r="D143" s="173">
        <v>1777570.4334890232</v>
      </c>
      <c r="E143" s="173">
        <v>734183.2695294125</v>
      </c>
      <c r="F143" s="173">
        <v>20845.648629483228</v>
      </c>
      <c r="G143" s="311">
        <f>Verokompensaatiot[[#This Row],[Jäljelle jäävät korvaukset vuosilta 2010-2022, €]]+Verokompensaatiot[[#This Row],[Veromenetysten korvaus 2023]]</f>
        <v>755028.91815889569</v>
      </c>
    </row>
    <row r="144" spans="1:7">
      <c r="A144" s="35">
        <v>441</v>
      </c>
      <c r="B144" s="13" t="s">
        <v>152</v>
      </c>
      <c r="C144" s="311">
        <v>3014797.3201091406</v>
      </c>
      <c r="D144" s="173">
        <v>2112351.3155792942</v>
      </c>
      <c r="E144" s="173">
        <v>902446.00452984637</v>
      </c>
      <c r="F144" s="173">
        <v>-8014.3253469283482</v>
      </c>
      <c r="G144" s="311">
        <f>Verokompensaatiot[[#This Row],[Jäljelle jäävät korvaukset vuosilta 2010-2022, €]]+Verokompensaatiot[[#This Row],[Veromenetysten korvaus 2023]]</f>
        <v>894431.67918291804</v>
      </c>
    </row>
    <row r="145" spans="1:7">
      <c r="A145" s="35">
        <v>444</v>
      </c>
      <c r="B145" s="13" t="s">
        <v>153</v>
      </c>
      <c r="C145" s="311">
        <v>23742831.611869782</v>
      </c>
      <c r="D145" s="173">
        <v>16463740.829601426</v>
      </c>
      <c r="E145" s="173">
        <v>7279090.7822683565</v>
      </c>
      <c r="F145" s="173">
        <v>-54914.866106319118</v>
      </c>
      <c r="G145" s="311">
        <f>Verokompensaatiot[[#This Row],[Jäljelle jäävät korvaukset vuosilta 2010-2022, €]]+Verokompensaatiot[[#This Row],[Veromenetysten korvaus 2023]]</f>
        <v>7224175.9161620373</v>
      </c>
    </row>
    <row r="146" spans="1:7">
      <c r="A146" s="35">
        <v>445</v>
      </c>
      <c r="B146" s="13" t="s">
        <v>154</v>
      </c>
      <c r="C146" s="311">
        <v>7246412.8479723809</v>
      </c>
      <c r="D146" s="173">
        <v>5077864.3325552708</v>
      </c>
      <c r="E146" s="173">
        <v>2168548.5154171102</v>
      </c>
      <c r="F146" s="173">
        <v>217875.9850457969</v>
      </c>
      <c r="G146" s="311">
        <f>Verokompensaatiot[[#This Row],[Jäljelle jäävät korvaukset vuosilta 2010-2022, €]]+Verokompensaatiot[[#This Row],[Veromenetysten korvaus 2023]]</f>
        <v>2386424.5004629069</v>
      </c>
    </row>
    <row r="147" spans="1:7">
      <c r="A147" s="35">
        <v>475</v>
      </c>
      <c r="B147" s="13" t="s">
        <v>155</v>
      </c>
      <c r="C147" s="311">
        <v>3727846.1730509689</v>
      </c>
      <c r="D147" s="173">
        <v>2626128.0137632261</v>
      </c>
      <c r="E147" s="173">
        <v>1101718.1592877428</v>
      </c>
      <c r="F147" s="173">
        <v>3867.5345114816146</v>
      </c>
      <c r="G147" s="311">
        <f>Verokompensaatiot[[#This Row],[Jäljelle jäävät korvaukset vuosilta 2010-2022, €]]+Verokompensaatiot[[#This Row],[Veromenetysten korvaus 2023]]</f>
        <v>1105585.6937992244</v>
      </c>
    </row>
    <row r="148" spans="1:7">
      <c r="A148" s="35">
        <v>480</v>
      </c>
      <c r="B148" s="13" t="s">
        <v>156</v>
      </c>
      <c r="C148" s="311">
        <v>1372055.3762742963</v>
      </c>
      <c r="D148" s="173">
        <v>961950.5982192863</v>
      </c>
      <c r="E148" s="173">
        <v>410104.77805501001</v>
      </c>
      <c r="F148" s="173">
        <v>24621.403550737235</v>
      </c>
      <c r="G148" s="311">
        <f>Verokompensaatiot[[#This Row],[Jäljelle jäävät korvaukset vuosilta 2010-2022, €]]+Verokompensaatiot[[#This Row],[Veromenetysten korvaus 2023]]</f>
        <v>434726.18160574726</v>
      </c>
    </row>
    <row r="149" spans="1:7">
      <c r="A149" s="35">
        <v>481</v>
      </c>
      <c r="B149" s="13" t="s">
        <v>157</v>
      </c>
      <c r="C149" s="311">
        <v>4286986.6042655669</v>
      </c>
      <c r="D149" s="173">
        <v>3023814.7155314446</v>
      </c>
      <c r="E149" s="173">
        <v>1263171.8887341223</v>
      </c>
      <c r="F149" s="173">
        <v>-676.17841175903732</v>
      </c>
      <c r="G149" s="311">
        <f>Verokompensaatiot[[#This Row],[Jäljelle jäävät korvaukset vuosilta 2010-2022, €]]+Verokompensaatiot[[#This Row],[Veromenetysten korvaus 2023]]</f>
        <v>1262495.7103223633</v>
      </c>
    </row>
    <row r="150" spans="1:7">
      <c r="A150" s="35">
        <v>483</v>
      </c>
      <c r="B150" s="13" t="s">
        <v>158</v>
      </c>
      <c r="C150" s="311">
        <v>770255.93460210762</v>
      </c>
      <c r="D150" s="173">
        <v>541265.88998967886</v>
      </c>
      <c r="E150" s="173">
        <v>228990.04461242876</v>
      </c>
      <c r="F150" s="173">
        <v>12782.970853199156</v>
      </c>
      <c r="G150" s="311">
        <f>Verokompensaatiot[[#This Row],[Jäljelle jäävät korvaukset vuosilta 2010-2022, €]]+Verokompensaatiot[[#This Row],[Veromenetysten korvaus 2023]]</f>
        <v>241773.01546562792</v>
      </c>
    </row>
    <row r="151" spans="1:7">
      <c r="A151" s="35">
        <v>484</v>
      </c>
      <c r="B151" s="13" t="s">
        <v>159</v>
      </c>
      <c r="C151" s="311">
        <v>1970897.996489499</v>
      </c>
      <c r="D151" s="173">
        <v>1382460.9487224563</v>
      </c>
      <c r="E151" s="173">
        <v>588437.04776704265</v>
      </c>
      <c r="F151" s="173">
        <v>19334.423116763592</v>
      </c>
      <c r="G151" s="311">
        <f>Verokompensaatiot[[#This Row],[Jäljelle jäävät korvaukset vuosilta 2010-2022, €]]+Verokompensaatiot[[#This Row],[Veromenetysten korvaus 2023]]</f>
        <v>607771.47088380624</v>
      </c>
    </row>
    <row r="152" spans="1:7">
      <c r="A152" s="35">
        <v>489</v>
      </c>
      <c r="B152" s="13" t="s">
        <v>160</v>
      </c>
      <c r="C152" s="311">
        <v>1408224.6723305294</v>
      </c>
      <c r="D152" s="173">
        <v>988049.62540276209</v>
      </c>
      <c r="E152" s="173">
        <v>420175.04692776734</v>
      </c>
      <c r="F152" s="173">
        <v>6352.2626795921024</v>
      </c>
      <c r="G152" s="311">
        <f>Verokompensaatiot[[#This Row],[Jäljelle jäävät korvaukset vuosilta 2010-2022, €]]+Verokompensaatiot[[#This Row],[Veromenetysten korvaus 2023]]</f>
        <v>426527.30960735946</v>
      </c>
    </row>
    <row r="153" spans="1:7">
      <c r="A153" s="35">
        <v>491</v>
      </c>
      <c r="B153" s="13" t="s">
        <v>161</v>
      </c>
      <c r="C153" s="311">
        <v>29466947.700485308</v>
      </c>
      <c r="D153" s="173">
        <v>20668974.546234131</v>
      </c>
      <c r="E153" s="173">
        <v>8797973.1542511769</v>
      </c>
      <c r="F153" s="173">
        <v>108581.24852019061</v>
      </c>
      <c r="G153" s="311">
        <f>Verokompensaatiot[[#This Row],[Jäljelle jäävät korvaukset vuosilta 2010-2022, €]]+Verokompensaatiot[[#This Row],[Veromenetysten korvaus 2023]]</f>
        <v>8906554.4027713668</v>
      </c>
    </row>
    <row r="154" spans="1:7">
      <c r="A154" s="35">
        <v>494</v>
      </c>
      <c r="B154" s="13" t="s">
        <v>162</v>
      </c>
      <c r="C154" s="311">
        <v>4493575.7990081869</v>
      </c>
      <c r="D154" s="173">
        <v>3160340.7806140301</v>
      </c>
      <c r="E154" s="173">
        <v>1333235.0183941568</v>
      </c>
      <c r="F154" s="173">
        <v>24567.846007762422</v>
      </c>
      <c r="G154" s="311">
        <f>Verokompensaatiot[[#This Row],[Jäljelle jäävät korvaukset vuosilta 2010-2022, €]]+Verokompensaatiot[[#This Row],[Veromenetysten korvaus 2023]]</f>
        <v>1357802.8644019193</v>
      </c>
    </row>
    <row r="155" spans="1:7">
      <c r="A155" s="35">
        <v>495</v>
      </c>
      <c r="B155" s="13" t="s">
        <v>163</v>
      </c>
      <c r="C155" s="311">
        <v>1118514.1216297441</v>
      </c>
      <c r="D155" s="173">
        <v>783505.79708256887</v>
      </c>
      <c r="E155" s="173">
        <v>335008.3245471752</v>
      </c>
      <c r="F155" s="173">
        <v>-2037.2631247371171</v>
      </c>
      <c r="G155" s="311">
        <f>Verokompensaatiot[[#This Row],[Jäljelle jäävät korvaukset vuosilta 2010-2022, €]]+Verokompensaatiot[[#This Row],[Veromenetysten korvaus 2023]]</f>
        <v>332971.06142243807</v>
      </c>
    </row>
    <row r="156" spans="1:7">
      <c r="A156" s="35">
        <v>498</v>
      </c>
      <c r="B156" s="13" t="s">
        <v>164</v>
      </c>
      <c r="C156" s="311">
        <v>1504978.6801538721</v>
      </c>
      <c r="D156" s="173">
        <v>1056579.1715052461</v>
      </c>
      <c r="E156" s="173">
        <v>448399.50864862604</v>
      </c>
      <c r="F156" s="173">
        <v>-4049.4626140363748</v>
      </c>
      <c r="G156" s="311">
        <f>Verokompensaatiot[[#This Row],[Jäljelle jäävät korvaukset vuosilta 2010-2022, €]]+Verokompensaatiot[[#This Row],[Veromenetysten korvaus 2023]]</f>
        <v>444350.04603458964</v>
      </c>
    </row>
    <row r="157" spans="1:7">
      <c r="A157" s="35">
        <v>499</v>
      </c>
      <c r="B157" s="13" t="s">
        <v>165</v>
      </c>
      <c r="C157" s="311">
        <v>9573677.8228718303</v>
      </c>
      <c r="D157" s="173">
        <v>6761971.9049839228</v>
      </c>
      <c r="E157" s="173">
        <v>2811705.9178879075</v>
      </c>
      <c r="F157" s="173">
        <v>44273.447711984256</v>
      </c>
      <c r="G157" s="311">
        <f>Verokompensaatiot[[#This Row],[Jäljelle jäävät korvaukset vuosilta 2010-2022, €]]+Verokompensaatiot[[#This Row],[Veromenetysten korvaus 2023]]</f>
        <v>2855979.3655998916</v>
      </c>
    </row>
    <row r="158" spans="1:7">
      <c r="A158" s="35">
        <v>500</v>
      </c>
      <c r="B158" s="13" t="s">
        <v>166</v>
      </c>
      <c r="C158" s="311">
        <v>3548802.1564536197</v>
      </c>
      <c r="D158" s="173">
        <v>2496429.2090937844</v>
      </c>
      <c r="E158" s="173">
        <v>1052372.9473598353</v>
      </c>
      <c r="F158" s="173">
        <v>12245.460176118604</v>
      </c>
      <c r="G158" s="311">
        <f>Verokompensaatiot[[#This Row],[Jäljelle jäävät korvaukset vuosilta 2010-2022, €]]+Verokompensaatiot[[#This Row],[Veromenetysten korvaus 2023]]</f>
        <v>1064618.4075359539</v>
      </c>
    </row>
    <row r="159" spans="1:7">
      <c r="A159" s="35">
        <v>503</v>
      </c>
      <c r="B159" s="13" t="s">
        <v>167</v>
      </c>
      <c r="C159" s="311">
        <v>4796121.9078176655</v>
      </c>
      <c r="D159" s="173">
        <v>3370764.5066971071</v>
      </c>
      <c r="E159" s="173">
        <v>1425357.4011205584</v>
      </c>
      <c r="F159" s="173">
        <v>7598.9486029996096</v>
      </c>
      <c r="G159" s="311">
        <f>Verokompensaatiot[[#This Row],[Jäljelle jäävät korvaukset vuosilta 2010-2022, €]]+Verokompensaatiot[[#This Row],[Veromenetysten korvaus 2023]]</f>
        <v>1432956.3497235579</v>
      </c>
    </row>
    <row r="160" spans="1:7">
      <c r="A160" s="35">
        <v>504</v>
      </c>
      <c r="B160" s="13" t="s">
        <v>168</v>
      </c>
      <c r="C160" s="311">
        <v>1322437.1665955535</v>
      </c>
      <c r="D160" s="173">
        <v>921630.29452731146</v>
      </c>
      <c r="E160" s="173">
        <v>400806.87206824205</v>
      </c>
      <c r="F160" s="173">
        <v>-6063.3441459955311</v>
      </c>
      <c r="G160" s="311">
        <f>Verokompensaatiot[[#This Row],[Jäljelle jäävät korvaukset vuosilta 2010-2022, €]]+Verokompensaatiot[[#This Row],[Veromenetysten korvaus 2023]]</f>
        <v>394743.52792224655</v>
      </c>
    </row>
    <row r="161" spans="1:7">
      <c r="A161" s="35">
        <v>505</v>
      </c>
      <c r="B161" s="13" t="s">
        <v>169</v>
      </c>
      <c r="C161" s="311">
        <v>10554937.664482078</v>
      </c>
      <c r="D161" s="173">
        <v>7322323.005063111</v>
      </c>
      <c r="E161" s="173">
        <v>3232614.6594189666</v>
      </c>
      <c r="F161" s="173">
        <v>-32712.60295439827</v>
      </c>
      <c r="G161" s="311">
        <f>Verokompensaatiot[[#This Row],[Jäljelle jäävät korvaukset vuosilta 2010-2022, €]]+Verokompensaatiot[[#This Row],[Veromenetysten korvaus 2023]]</f>
        <v>3199902.0564645682</v>
      </c>
    </row>
    <row r="162" spans="1:7">
      <c r="A162" s="35">
        <v>507</v>
      </c>
      <c r="B162" s="13" t="s">
        <v>170</v>
      </c>
      <c r="C162" s="311">
        <v>3762043.601303855</v>
      </c>
      <c r="D162" s="173">
        <v>2637728.5399277783</v>
      </c>
      <c r="E162" s="173">
        <v>1124315.0613760767</v>
      </c>
      <c r="F162" s="173">
        <v>-10079.190959027754</v>
      </c>
      <c r="G162" s="311">
        <f>Verokompensaatiot[[#This Row],[Jäljelle jäävät korvaukset vuosilta 2010-2022, €]]+Verokompensaatiot[[#This Row],[Veromenetysten korvaus 2023]]</f>
        <v>1114235.8704170489</v>
      </c>
    </row>
    <row r="163" spans="1:7">
      <c r="A163" s="35">
        <v>508</v>
      </c>
      <c r="B163" s="13" t="s">
        <v>171</v>
      </c>
      <c r="C163" s="311">
        <v>5602156.7531381464</v>
      </c>
      <c r="D163" s="173">
        <v>3929206.2903610962</v>
      </c>
      <c r="E163" s="173">
        <v>1672950.4627770502</v>
      </c>
      <c r="F163" s="173">
        <v>5436.4214403257074</v>
      </c>
      <c r="G163" s="311">
        <f>Verokompensaatiot[[#This Row],[Jäljelle jäävät korvaukset vuosilta 2010-2022, €]]+Verokompensaatiot[[#This Row],[Veromenetysten korvaus 2023]]</f>
        <v>1678386.8842173759</v>
      </c>
    </row>
    <row r="164" spans="1:7">
      <c r="A164" s="35">
        <v>529</v>
      </c>
      <c r="B164" s="13" t="s">
        <v>172</v>
      </c>
      <c r="C164" s="311">
        <v>7687811.0848915074</v>
      </c>
      <c r="D164" s="173">
        <v>5400325.9665551968</v>
      </c>
      <c r="E164" s="173">
        <v>2287485.1183363106</v>
      </c>
      <c r="F164" s="173">
        <v>42648.91544424351</v>
      </c>
      <c r="G164" s="311">
        <f>Verokompensaatiot[[#This Row],[Jäljelle jäävät korvaukset vuosilta 2010-2022, €]]+Verokompensaatiot[[#This Row],[Veromenetysten korvaus 2023]]</f>
        <v>2330134.0337805543</v>
      </c>
    </row>
    <row r="165" spans="1:7">
      <c r="A165" s="35">
        <v>531</v>
      </c>
      <c r="B165" s="13" t="s">
        <v>173</v>
      </c>
      <c r="C165" s="311">
        <v>2976466.5272113886</v>
      </c>
      <c r="D165" s="173">
        <v>2097224.3916900815</v>
      </c>
      <c r="E165" s="173">
        <v>879242.13552130712</v>
      </c>
      <c r="F165" s="173">
        <v>15265.481330558932</v>
      </c>
      <c r="G165" s="311">
        <f>Verokompensaatiot[[#This Row],[Jäljelle jäävät korvaukset vuosilta 2010-2022, €]]+Verokompensaatiot[[#This Row],[Veromenetysten korvaus 2023]]</f>
        <v>894507.61685186601</v>
      </c>
    </row>
    <row r="166" spans="1:7">
      <c r="A166" s="35">
        <v>535</v>
      </c>
      <c r="B166" s="13" t="s">
        <v>174</v>
      </c>
      <c r="C166" s="311">
        <v>6510054.0035441034</v>
      </c>
      <c r="D166" s="173">
        <v>4582142.3126062788</v>
      </c>
      <c r="E166" s="173">
        <v>1927911.6909378245</v>
      </c>
      <c r="F166" s="173">
        <v>68963.925281691685</v>
      </c>
      <c r="G166" s="311">
        <f>Verokompensaatiot[[#This Row],[Jäljelle jäävät korvaukset vuosilta 2010-2022, €]]+Verokompensaatiot[[#This Row],[Veromenetysten korvaus 2023]]</f>
        <v>1996875.6162195161</v>
      </c>
    </row>
    <row r="167" spans="1:7">
      <c r="A167" s="35">
        <v>536</v>
      </c>
      <c r="B167" s="13" t="s">
        <v>175</v>
      </c>
      <c r="C167" s="311">
        <v>14374327.590412365</v>
      </c>
      <c r="D167" s="173">
        <v>10096322.089841342</v>
      </c>
      <c r="E167" s="173">
        <v>4278005.5005710237</v>
      </c>
      <c r="F167" s="173">
        <v>41905.328500377385</v>
      </c>
      <c r="G167" s="311">
        <f>Verokompensaatiot[[#This Row],[Jäljelle jäävät korvaukset vuosilta 2010-2022, €]]+Verokompensaatiot[[#This Row],[Veromenetysten korvaus 2023]]</f>
        <v>4319910.8290714007</v>
      </c>
    </row>
    <row r="168" spans="1:7">
      <c r="A168" s="35">
        <v>538</v>
      </c>
      <c r="B168" s="13" t="s">
        <v>176</v>
      </c>
      <c r="C168" s="311">
        <v>2654890.4275304084</v>
      </c>
      <c r="D168" s="173">
        <v>1873552.8442671038</v>
      </c>
      <c r="E168" s="173">
        <v>781337.58326330455</v>
      </c>
      <c r="F168" s="173">
        <v>22191.084685916128</v>
      </c>
      <c r="G168" s="311">
        <f>Verokompensaatiot[[#This Row],[Jäljelle jäävät korvaukset vuosilta 2010-2022, €]]+Verokompensaatiot[[#This Row],[Veromenetysten korvaus 2023]]</f>
        <v>803528.66794922063</v>
      </c>
    </row>
    <row r="169" spans="1:7">
      <c r="A169" s="35">
        <v>541</v>
      </c>
      <c r="B169" s="13" t="s">
        <v>177</v>
      </c>
      <c r="C169" s="311">
        <v>6565277.7054371508</v>
      </c>
      <c r="D169" s="173">
        <v>4607833.7073794808</v>
      </c>
      <c r="E169" s="173">
        <v>1957443.99805767</v>
      </c>
      <c r="F169" s="173">
        <v>61764.923417564292</v>
      </c>
      <c r="G169" s="311">
        <f>Verokompensaatiot[[#This Row],[Jäljelle jäävät korvaukset vuosilta 2010-2022, €]]+Verokompensaatiot[[#This Row],[Veromenetysten korvaus 2023]]</f>
        <v>2019208.9214752342</v>
      </c>
    </row>
    <row r="170" spans="1:7">
      <c r="A170" s="35">
        <v>543</v>
      </c>
      <c r="B170" s="13" t="s">
        <v>178</v>
      </c>
      <c r="C170" s="311">
        <v>17268091.11546712</v>
      </c>
      <c r="D170" s="173">
        <v>11957266.758879555</v>
      </c>
      <c r="E170" s="173">
        <v>5310824.3565875646</v>
      </c>
      <c r="F170" s="173">
        <v>1426.6830284395664</v>
      </c>
      <c r="G170" s="311">
        <f>Verokompensaatiot[[#This Row],[Jäljelle jäävät korvaukset vuosilta 2010-2022, €]]+Verokompensaatiot[[#This Row],[Veromenetysten korvaus 2023]]</f>
        <v>5312251.0396160046</v>
      </c>
    </row>
    <row r="171" spans="1:7">
      <c r="A171" s="35">
        <v>545</v>
      </c>
      <c r="B171" s="13" t="s">
        <v>179</v>
      </c>
      <c r="C171" s="311">
        <v>7077016.5877885977</v>
      </c>
      <c r="D171" s="173">
        <v>4976637.5421798993</v>
      </c>
      <c r="E171" s="173">
        <v>2100379.0456086984</v>
      </c>
      <c r="F171" s="173">
        <v>69080.52154879272</v>
      </c>
      <c r="G171" s="311">
        <f>Verokompensaatiot[[#This Row],[Jäljelle jäävät korvaukset vuosilta 2010-2022, €]]+Verokompensaatiot[[#This Row],[Veromenetysten korvaus 2023]]</f>
        <v>2169459.5671574911</v>
      </c>
    </row>
    <row r="172" spans="1:7">
      <c r="A172" s="35">
        <v>560</v>
      </c>
      <c r="B172" s="13" t="s">
        <v>180</v>
      </c>
      <c r="C172" s="311">
        <v>9378491.9535839241</v>
      </c>
      <c r="D172" s="173">
        <v>6566926.2156122988</v>
      </c>
      <c r="E172" s="173">
        <v>2811565.7379716253</v>
      </c>
      <c r="F172" s="173">
        <v>-3802.1310233376853</v>
      </c>
      <c r="G172" s="311">
        <f>Verokompensaatiot[[#This Row],[Jäljelle jäävät korvaukset vuosilta 2010-2022, €]]+Verokompensaatiot[[#This Row],[Veromenetysten korvaus 2023]]</f>
        <v>2807763.6069482877</v>
      </c>
    </row>
    <row r="173" spans="1:7">
      <c r="A173" s="35">
        <v>561</v>
      </c>
      <c r="B173" s="13" t="s">
        <v>181</v>
      </c>
      <c r="C173" s="311">
        <v>951471.47466524527</v>
      </c>
      <c r="D173" s="173">
        <v>668817.55590410042</v>
      </c>
      <c r="E173" s="173">
        <v>282653.91876114486</v>
      </c>
      <c r="F173" s="173">
        <v>59573.097792835542</v>
      </c>
      <c r="G173" s="311">
        <f>Verokompensaatiot[[#This Row],[Jäljelle jäävät korvaukset vuosilta 2010-2022, €]]+Verokompensaatiot[[#This Row],[Veromenetysten korvaus 2023]]</f>
        <v>342227.01655398041</v>
      </c>
    </row>
    <row r="174" spans="1:7">
      <c r="A174" s="35">
        <v>562</v>
      </c>
      <c r="B174" s="13" t="s">
        <v>182</v>
      </c>
      <c r="C174" s="311">
        <v>5706101.0690478776</v>
      </c>
      <c r="D174" s="173">
        <v>3993344.2210099045</v>
      </c>
      <c r="E174" s="173">
        <v>1712756.848037973</v>
      </c>
      <c r="F174" s="173">
        <v>-5754.9001995317503</v>
      </c>
      <c r="G174" s="311">
        <f>Verokompensaatiot[[#This Row],[Jäljelle jäävät korvaukset vuosilta 2010-2022, €]]+Verokompensaatiot[[#This Row],[Veromenetysten korvaus 2023]]</f>
        <v>1707001.9478384412</v>
      </c>
    </row>
    <row r="175" spans="1:7">
      <c r="A175" s="35">
        <v>563</v>
      </c>
      <c r="B175" s="13" t="s">
        <v>183</v>
      </c>
      <c r="C175" s="311">
        <v>4344096.3555738218</v>
      </c>
      <c r="D175" s="173">
        <v>3043586.2050396362</v>
      </c>
      <c r="E175" s="173">
        <v>1300510.1505341856</v>
      </c>
      <c r="F175" s="173">
        <v>6914.7446129127147</v>
      </c>
      <c r="G175" s="311">
        <f>Verokompensaatiot[[#This Row],[Jäljelle jäävät korvaukset vuosilta 2010-2022, €]]+Verokompensaatiot[[#This Row],[Veromenetysten korvaus 2023]]</f>
        <v>1307424.8951470982</v>
      </c>
    </row>
    <row r="176" spans="1:7">
      <c r="A176" s="35">
        <v>564</v>
      </c>
      <c r="B176" s="13" t="s">
        <v>184</v>
      </c>
      <c r="C176" s="311">
        <v>95488876.918839708</v>
      </c>
      <c r="D176" s="173">
        <v>66944202.069628224</v>
      </c>
      <c r="E176" s="173">
        <v>28544674.849211484</v>
      </c>
      <c r="F176" s="173">
        <v>583818.91684523714</v>
      </c>
      <c r="G176" s="311">
        <f>Verokompensaatiot[[#This Row],[Jäljelle jäävät korvaukset vuosilta 2010-2022, €]]+Verokompensaatiot[[#This Row],[Veromenetysten korvaus 2023]]</f>
        <v>29128493.76605672</v>
      </c>
    </row>
    <row r="177" spans="1:7">
      <c r="A177" s="35">
        <v>576</v>
      </c>
      <c r="B177" s="13" t="s">
        <v>185</v>
      </c>
      <c r="C177" s="311">
        <v>2099297.1020866297</v>
      </c>
      <c r="D177" s="173">
        <v>1470836.7134952748</v>
      </c>
      <c r="E177" s="173">
        <v>628460.38859135495</v>
      </c>
      <c r="F177" s="173">
        <v>-2152.1301885458333</v>
      </c>
      <c r="G177" s="311">
        <f>Verokompensaatiot[[#This Row],[Jäljelle jäävät korvaukset vuosilta 2010-2022, €]]+Verokompensaatiot[[#This Row],[Veromenetysten korvaus 2023]]</f>
        <v>626308.25840280915</v>
      </c>
    </row>
    <row r="178" spans="1:7">
      <c r="A178" s="35">
        <v>577</v>
      </c>
      <c r="B178" s="13" t="s">
        <v>186</v>
      </c>
      <c r="C178" s="311">
        <v>5367281.4449874097</v>
      </c>
      <c r="D178" s="173">
        <v>3766403.5918914163</v>
      </c>
      <c r="E178" s="173">
        <v>1600877.8530959934</v>
      </c>
      <c r="F178" s="173">
        <v>18875.942273651002</v>
      </c>
      <c r="G178" s="311">
        <f>Verokompensaatiot[[#This Row],[Jäljelle jäävät korvaukset vuosilta 2010-2022, €]]+Verokompensaatiot[[#This Row],[Veromenetysten korvaus 2023]]</f>
        <v>1619753.7953696444</v>
      </c>
    </row>
    <row r="179" spans="1:7">
      <c r="A179" s="35">
        <v>578</v>
      </c>
      <c r="B179" s="13" t="s">
        <v>187</v>
      </c>
      <c r="C179" s="311">
        <v>2289770.2896996615</v>
      </c>
      <c r="D179" s="173">
        <v>1607090.7833951036</v>
      </c>
      <c r="E179" s="173">
        <v>682679.5063045579</v>
      </c>
      <c r="F179" s="173">
        <v>-6653.7181778110862</v>
      </c>
      <c r="G179" s="311">
        <f>Verokompensaatiot[[#This Row],[Jäljelle jäävät korvaukset vuosilta 2010-2022, €]]+Verokompensaatiot[[#This Row],[Veromenetysten korvaus 2023]]</f>
        <v>676025.78812674677</v>
      </c>
    </row>
    <row r="180" spans="1:7">
      <c r="A180" s="35">
        <v>580</v>
      </c>
      <c r="B180" s="13" t="s">
        <v>188</v>
      </c>
      <c r="C180" s="311">
        <v>3377663.7816468976</v>
      </c>
      <c r="D180" s="173">
        <v>2368994.7555211876</v>
      </c>
      <c r="E180" s="173">
        <v>1008669.02612571</v>
      </c>
      <c r="F180" s="173">
        <v>24880.70495712433</v>
      </c>
      <c r="G180" s="311">
        <f>Verokompensaatiot[[#This Row],[Jäljelle jäävät korvaukset vuosilta 2010-2022, €]]+Verokompensaatiot[[#This Row],[Veromenetysten korvaus 2023]]</f>
        <v>1033549.7310828343</v>
      </c>
    </row>
    <row r="181" spans="1:7">
      <c r="A181" s="35">
        <v>581</v>
      </c>
      <c r="B181" s="13" t="s">
        <v>189</v>
      </c>
      <c r="C181" s="311">
        <v>4120216.2465880457</v>
      </c>
      <c r="D181" s="173">
        <v>2887074.6934870481</v>
      </c>
      <c r="E181" s="173">
        <v>1233141.5531009976</v>
      </c>
      <c r="F181" s="173">
        <v>5061.278495773442</v>
      </c>
      <c r="G181" s="311">
        <f>Verokompensaatiot[[#This Row],[Jäljelle jäävät korvaukset vuosilta 2010-2022, €]]+Verokompensaatiot[[#This Row],[Veromenetysten korvaus 2023]]</f>
        <v>1238202.831596771</v>
      </c>
    </row>
    <row r="182" spans="1:7">
      <c r="A182" s="35">
        <v>583</v>
      </c>
      <c r="B182" s="13" t="s">
        <v>190</v>
      </c>
      <c r="C182" s="311">
        <v>649179.32496746571</v>
      </c>
      <c r="D182" s="173">
        <v>457369.80342396349</v>
      </c>
      <c r="E182" s="173">
        <v>191809.52154350223</v>
      </c>
      <c r="F182" s="173">
        <v>149.60120922993372</v>
      </c>
      <c r="G182" s="311">
        <f>Verokompensaatiot[[#This Row],[Jäljelle jäävät korvaukset vuosilta 2010-2022, €]]+Verokompensaatiot[[#This Row],[Veromenetysten korvaus 2023]]</f>
        <v>191959.12275273216</v>
      </c>
    </row>
    <row r="183" spans="1:7">
      <c r="A183" s="35">
        <v>584</v>
      </c>
      <c r="B183" s="13" t="s">
        <v>191</v>
      </c>
      <c r="C183" s="311">
        <v>1773237.1918064989</v>
      </c>
      <c r="D183" s="173">
        <v>1244272.9753530039</v>
      </c>
      <c r="E183" s="173">
        <v>528964.21645349497</v>
      </c>
      <c r="F183" s="173">
        <v>15300.657126647842</v>
      </c>
      <c r="G183" s="311">
        <f>Verokompensaatiot[[#This Row],[Jäljelle jäävät korvaukset vuosilta 2010-2022, €]]+Verokompensaatiot[[#This Row],[Veromenetysten korvaus 2023]]</f>
        <v>544264.87358014286</v>
      </c>
    </row>
    <row r="184" spans="1:7">
      <c r="A184" s="35">
        <v>588</v>
      </c>
      <c r="B184" s="13" t="s">
        <v>192</v>
      </c>
      <c r="C184" s="311">
        <v>1292895.0979313189</v>
      </c>
      <c r="D184" s="173">
        <v>906174.59597087232</v>
      </c>
      <c r="E184" s="173">
        <v>386720.50196044659</v>
      </c>
      <c r="F184" s="173">
        <v>-2486.3167815669008</v>
      </c>
      <c r="G184" s="311">
        <f>Verokompensaatiot[[#This Row],[Jäljelle jäävät korvaukset vuosilta 2010-2022, €]]+Verokompensaatiot[[#This Row],[Veromenetysten korvaus 2023]]</f>
        <v>384234.18517887971</v>
      </c>
    </row>
    <row r="185" spans="1:7">
      <c r="A185" s="35">
        <v>592</v>
      </c>
      <c r="B185" s="13" t="s">
        <v>193</v>
      </c>
      <c r="C185" s="311">
        <v>2336190.767872171</v>
      </c>
      <c r="D185" s="173">
        <v>1636207.9469416654</v>
      </c>
      <c r="E185" s="173">
        <v>699982.82093050564</v>
      </c>
      <c r="F185" s="173">
        <v>-5118.1291341161359</v>
      </c>
      <c r="G185" s="311">
        <f>Verokompensaatiot[[#This Row],[Jäljelle jäävät korvaukset vuosilta 2010-2022, €]]+Verokompensaatiot[[#This Row],[Veromenetysten korvaus 2023]]</f>
        <v>694864.69179638952</v>
      </c>
    </row>
    <row r="186" spans="1:7">
      <c r="A186" s="35">
        <v>593</v>
      </c>
      <c r="B186" s="13" t="s">
        <v>194</v>
      </c>
      <c r="C186" s="311">
        <v>11051802.816363364</v>
      </c>
      <c r="D186" s="173">
        <v>7754794.0134429093</v>
      </c>
      <c r="E186" s="173">
        <v>3297008.8029204551</v>
      </c>
      <c r="F186" s="173">
        <v>33171.446151846998</v>
      </c>
      <c r="G186" s="311">
        <f>Verokompensaatiot[[#This Row],[Jäljelle jäävät korvaukset vuosilta 2010-2022, €]]+Verokompensaatiot[[#This Row],[Veromenetysten korvaus 2023]]</f>
        <v>3330180.2490723021</v>
      </c>
    </row>
    <row r="187" spans="1:7">
      <c r="A187" s="35">
        <v>595</v>
      </c>
      <c r="B187" s="13" t="s">
        <v>195</v>
      </c>
      <c r="C187" s="311">
        <v>3171901.0329290587</v>
      </c>
      <c r="D187" s="173">
        <v>2224195.0969949933</v>
      </c>
      <c r="E187" s="173">
        <v>947705.93593406538</v>
      </c>
      <c r="F187" s="173">
        <v>24576.50076174405</v>
      </c>
      <c r="G187" s="311">
        <f>Verokompensaatiot[[#This Row],[Jäljelle jäävät korvaukset vuosilta 2010-2022, €]]+Verokompensaatiot[[#This Row],[Veromenetysten korvaus 2023]]</f>
        <v>972282.43669580948</v>
      </c>
    </row>
    <row r="188" spans="1:7">
      <c r="A188" s="35">
        <v>598</v>
      </c>
      <c r="B188" s="13" t="s">
        <v>196</v>
      </c>
      <c r="C188" s="311">
        <v>9981887.6279837582</v>
      </c>
      <c r="D188" s="173">
        <v>7007655.6859291475</v>
      </c>
      <c r="E188" s="173">
        <v>2974231.9420546107</v>
      </c>
      <c r="F188" s="173">
        <v>83234.686774412199</v>
      </c>
      <c r="G188" s="311">
        <f>Verokompensaatiot[[#This Row],[Jäljelle jäävät korvaukset vuosilta 2010-2022, €]]+Verokompensaatiot[[#This Row],[Veromenetysten korvaus 2023]]</f>
        <v>3057466.6288290229</v>
      </c>
    </row>
    <row r="189" spans="1:7">
      <c r="A189" s="35">
        <v>599</v>
      </c>
      <c r="B189" s="13" t="s">
        <v>197</v>
      </c>
      <c r="C189" s="311">
        <v>6571651.8462631181</v>
      </c>
      <c r="D189" s="173">
        <v>4642992.9080809699</v>
      </c>
      <c r="E189" s="173">
        <v>1928658.9381821482</v>
      </c>
      <c r="F189" s="173">
        <v>111173.48946704675</v>
      </c>
      <c r="G189" s="311">
        <f>Verokompensaatiot[[#This Row],[Jäljelle jäävät korvaukset vuosilta 2010-2022, €]]+Verokompensaatiot[[#This Row],[Veromenetysten korvaus 2023]]</f>
        <v>2039832.4276491948</v>
      </c>
    </row>
    <row r="190" spans="1:7">
      <c r="A190" s="35">
        <v>601</v>
      </c>
      <c r="B190" s="13" t="s">
        <v>198</v>
      </c>
      <c r="C190" s="311">
        <v>2851283.9119949746</v>
      </c>
      <c r="D190" s="173">
        <v>2000024.0693749515</v>
      </c>
      <c r="E190" s="173">
        <v>851259.84262002306</v>
      </c>
      <c r="F190" s="173">
        <v>6742.1470160568661</v>
      </c>
      <c r="G190" s="311">
        <f>Verokompensaatiot[[#This Row],[Jäljelle jäävät korvaukset vuosilta 2010-2022, €]]+Verokompensaatiot[[#This Row],[Veromenetysten korvaus 2023]]</f>
        <v>858001.98963607987</v>
      </c>
    </row>
    <row r="191" spans="1:7">
      <c r="A191" s="35">
        <v>604</v>
      </c>
      <c r="B191" s="13" t="s">
        <v>199</v>
      </c>
      <c r="C191" s="311">
        <v>6989818.8039682005</v>
      </c>
      <c r="D191" s="173">
        <v>4894732.8317879289</v>
      </c>
      <c r="E191" s="173">
        <v>2095085.9721802715</v>
      </c>
      <c r="F191" s="173">
        <v>40773.389116425504</v>
      </c>
      <c r="G191" s="311">
        <f>Verokompensaatiot[[#This Row],[Jäljelle jäävät korvaukset vuosilta 2010-2022, €]]+Verokompensaatiot[[#This Row],[Veromenetysten korvaus 2023]]</f>
        <v>2135859.3612966971</v>
      </c>
    </row>
    <row r="192" spans="1:7">
      <c r="A192" s="35">
        <v>607</v>
      </c>
      <c r="B192" s="13" t="s">
        <v>200</v>
      </c>
      <c r="C192" s="311">
        <v>3112439.243659813</v>
      </c>
      <c r="D192" s="173">
        <v>2188412.3900996349</v>
      </c>
      <c r="E192" s="173">
        <v>924026.85356017807</v>
      </c>
      <c r="F192" s="173">
        <v>14620.733341430852</v>
      </c>
      <c r="G192" s="311">
        <f>Verokompensaatiot[[#This Row],[Jäljelle jäävät korvaukset vuosilta 2010-2022, €]]+Verokompensaatiot[[#This Row],[Veromenetysten korvaus 2023]]</f>
        <v>938647.58690160897</v>
      </c>
    </row>
    <row r="193" spans="1:7">
      <c r="A193" s="35">
        <v>608</v>
      </c>
      <c r="B193" s="13" t="s">
        <v>201</v>
      </c>
      <c r="C193" s="311">
        <v>1405667.3919847857</v>
      </c>
      <c r="D193" s="173">
        <v>986354.85731287557</v>
      </c>
      <c r="E193" s="173">
        <v>419312.53467191011</v>
      </c>
      <c r="F193" s="173">
        <v>-924.41021126125759</v>
      </c>
      <c r="G193" s="311">
        <f>Verokompensaatiot[[#This Row],[Jäljelle jäävät korvaukset vuosilta 2010-2022, €]]+Verokompensaatiot[[#This Row],[Veromenetysten korvaus 2023]]</f>
        <v>418388.12446064886</v>
      </c>
    </row>
    <row r="194" spans="1:7">
      <c r="A194" s="35">
        <v>609</v>
      </c>
      <c r="B194" s="13" t="s">
        <v>202</v>
      </c>
      <c r="C194" s="311">
        <v>44484112.501570858</v>
      </c>
      <c r="D194" s="173">
        <v>31187181.278298102</v>
      </c>
      <c r="E194" s="173">
        <v>13296931.223272756</v>
      </c>
      <c r="F194" s="173">
        <v>240100.25880627127</v>
      </c>
      <c r="G194" s="311">
        <f>Verokompensaatiot[[#This Row],[Jäljelle jäävät korvaukset vuosilta 2010-2022, €]]+Verokompensaatiot[[#This Row],[Veromenetysten korvaus 2023]]</f>
        <v>13537031.482079027</v>
      </c>
    </row>
    <row r="195" spans="1:7">
      <c r="A195" s="312">
        <v>611</v>
      </c>
      <c r="B195" s="13" t="s">
        <v>203</v>
      </c>
      <c r="C195" s="311">
        <v>2545257.8799268892</v>
      </c>
      <c r="D195" s="173">
        <v>1767450.5229554954</v>
      </c>
      <c r="E195" s="173">
        <v>777807.3569713938</v>
      </c>
      <c r="F195" s="173">
        <v>-18922.940046732947</v>
      </c>
      <c r="G195" s="311">
        <f>Verokompensaatiot[[#This Row],[Jäljelle jäävät korvaukset vuosilta 2010-2022, €]]+Verokompensaatiot[[#This Row],[Veromenetysten korvaus 2023]]</f>
        <v>758884.41692466091</v>
      </c>
    </row>
    <row r="196" spans="1:7">
      <c r="A196" s="35">
        <v>614</v>
      </c>
      <c r="B196" s="13" t="s">
        <v>204</v>
      </c>
      <c r="C196" s="311">
        <v>2511371.9910503761</v>
      </c>
      <c r="D196" s="173">
        <v>1762009.5115788241</v>
      </c>
      <c r="E196" s="173">
        <v>749362.47947155195</v>
      </c>
      <c r="F196" s="173">
        <v>16410.745100515735</v>
      </c>
      <c r="G196" s="311">
        <f>Verokompensaatiot[[#This Row],[Jäljelle jäävät korvaukset vuosilta 2010-2022, €]]+Verokompensaatiot[[#This Row],[Veromenetysten korvaus 2023]]</f>
        <v>765773.22457206773</v>
      </c>
    </row>
    <row r="197" spans="1:7">
      <c r="A197" s="35">
        <v>615</v>
      </c>
      <c r="B197" s="13" t="s">
        <v>205</v>
      </c>
      <c r="C197" s="311">
        <v>5221086.5938135087</v>
      </c>
      <c r="D197" s="173">
        <v>3659338.447053975</v>
      </c>
      <c r="E197" s="173">
        <v>1561748.1467595338</v>
      </c>
      <c r="F197" s="173">
        <v>-1841.842277164495</v>
      </c>
      <c r="G197" s="311">
        <f>Verokompensaatiot[[#This Row],[Jäljelle jäävät korvaukset vuosilta 2010-2022, €]]+Verokompensaatiot[[#This Row],[Veromenetysten korvaus 2023]]</f>
        <v>1559906.3044823692</v>
      </c>
    </row>
    <row r="198" spans="1:7">
      <c r="A198" s="35">
        <v>616</v>
      </c>
      <c r="B198" s="13" t="s">
        <v>206</v>
      </c>
      <c r="C198" s="311">
        <v>1292811.6487046531</v>
      </c>
      <c r="D198" s="173">
        <v>905315.39078325802</v>
      </c>
      <c r="E198" s="173">
        <v>387496.25792139512</v>
      </c>
      <c r="F198" s="173">
        <v>3768.5514653442738</v>
      </c>
      <c r="G198" s="311">
        <f>Verokompensaatiot[[#This Row],[Jäljelle jäävät korvaukset vuosilta 2010-2022, €]]+Verokompensaatiot[[#This Row],[Veromenetysten korvaus 2023]]</f>
        <v>391264.80938673939</v>
      </c>
    </row>
    <row r="199" spans="1:7">
      <c r="A199" s="35">
        <v>619</v>
      </c>
      <c r="B199" s="13" t="s">
        <v>207</v>
      </c>
      <c r="C199" s="311">
        <v>2196943.5405581091</v>
      </c>
      <c r="D199" s="173">
        <v>1540380.6296431539</v>
      </c>
      <c r="E199" s="173">
        <v>656562.9109149552</v>
      </c>
      <c r="F199" s="173">
        <v>35769.443967086576</v>
      </c>
      <c r="G199" s="311">
        <f>Verokompensaatiot[[#This Row],[Jäljelle jäävät korvaukset vuosilta 2010-2022, €]]+Verokompensaatiot[[#This Row],[Veromenetysten korvaus 2023]]</f>
        <v>692332.35488204181</v>
      </c>
    </row>
    <row r="200" spans="1:7">
      <c r="A200" s="35">
        <v>620</v>
      </c>
      <c r="B200" s="13" t="s">
        <v>208</v>
      </c>
      <c r="C200" s="311">
        <v>1876367.064981536</v>
      </c>
      <c r="D200" s="173">
        <v>1317287.1108318733</v>
      </c>
      <c r="E200" s="173">
        <v>559079.95414966275</v>
      </c>
      <c r="F200" s="173">
        <v>33800.237119430203</v>
      </c>
      <c r="G200" s="311">
        <f>Verokompensaatiot[[#This Row],[Jäljelle jäävät korvaukset vuosilta 2010-2022, €]]+Verokompensaatiot[[#This Row],[Veromenetysten korvaus 2023]]</f>
        <v>592880.19126909296</v>
      </c>
    </row>
    <row r="201" spans="1:7">
      <c r="A201" s="35">
        <v>623</v>
      </c>
      <c r="B201" s="13" t="s">
        <v>209</v>
      </c>
      <c r="C201" s="311">
        <v>1577366.9322103851</v>
      </c>
      <c r="D201" s="173">
        <v>1105002.0661319352</v>
      </c>
      <c r="E201" s="173">
        <v>472364.86607844988</v>
      </c>
      <c r="F201" s="173">
        <v>5183.8450809052492</v>
      </c>
      <c r="G201" s="311">
        <f>Verokompensaatiot[[#This Row],[Jäljelle jäävät korvaukset vuosilta 2010-2022, €]]+Verokompensaatiot[[#This Row],[Veromenetysten korvaus 2023]]</f>
        <v>477548.71115935512</v>
      </c>
    </row>
    <row r="202" spans="1:7">
      <c r="A202" s="35">
        <v>624</v>
      </c>
      <c r="B202" s="13" t="s">
        <v>210</v>
      </c>
      <c r="C202" s="311">
        <v>2449622.2608153801</v>
      </c>
      <c r="D202" s="173">
        <v>1714011.8763148179</v>
      </c>
      <c r="E202" s="173">
        <v>735610.38450056221</v>
      </c>
      <c r="F202" s="173">
        <v>4146.4768113961291</v>
      </c>
      <c r="G202" s="311">
        <f>Verokompensaatiot[[#This Row],[Jäljelle jäävät korvaukset vuosilta 2010-2022, €]]+Verokompensaatiot[[#This Row],[Veromenetysten korvaus 2023]]</f>
        <v>739756.86131195829</v>
      </c>
    </row>
    <row r="203" spans="1:7">
      <c r="A203" s="35">
        <v>625</v>
      </c>
      <c r="B203" s="13" t="s">
        <v>211</v>
      </c>
      <c r="C203" s="311">
        <v>1828466.6358563174</v>
      </c>
      <c r="D203" s="173">
        <v>1281895.2705825923</v>
      </c>
      <c r="E203" s="173">
        <v>546571.36527372501</v>
      </c>
      <c r="F203" s="173">
        <v>16727.433752380592</v>
      </c>
      <c r="G203" s="311">
        <f>Verokompensaatiot[[#This Row],[Jäljelle jäävät korvaukset vuosilta 2010-2022, €]]+Verokompensaatiot[[#This Row],[Veromenetysten korvaus 2023]]</f>
        <v>563298.79902610555</v>
      </c>
    </row>
    <row r="204" spans="1:7">
      <c r="A204" s="35">
        <v>626</v>
      </c>
      <c r="B204" s="13" t="s">
        <v>212</v>
      </c>
      <c r="C204" s="311">
        <v>3206852.2334686713</v>
      </c>
      <c r="D204" s="173">
        <v>2251757.7585437195</v>
      </c>
      <c r="E204" s="173">
        <v>955094.47492495179</v>
      </c>
      <c r="F204" s="173">
        <v>3761.7290948325117</v>
      </c>
      <c r="G204" s="311">
        <f>Verokompensaatiot[[#This Row],[Jäljelle jäävät korvaukset vuosilta 2010-2022, €]]+Verokompensaatiot[[#This Row],[Veromenetysten korvaus 2023]]</f>
        <v>958856.20401978435</v>
      </c>
    </row>
    <row r="205" spans="1:7">
      <c r="A205" s="35">
        <v>630</v>
      </c>
      <c r="B205" s="13" t="s">
        <v>213</v>
      </c>
      <c r="C205" s="311">
        <v>958683.07615972531</v>
      </c>
      <c r="D205" s="173">
        <v>673878.83929164964</v>
      </c>
      <c r="E205" s="173">
        <v>284804.23686807568</v>
      </c>
      <c r="F205" s="173">
        <v>8653.5531875648085</v>
      </c>
      <c r="G205" s="311">
        <f>Verokompensaatiot[[#This Row],[Jäljelle jäävät korvaukset vuosilta 2010-2022, €]]+Verokompensaatiot[[#This Row],[Veromenetysten korvaus 2023]]</f>
        <v>293457.79005564051</v>
      </c>
    </row>
    <row r="206" spans="1:7">
      <c r="A206" s="35">
        <v>631</v>
      </c>
      <c r="B206" s="13" t="s">
        <v>214</v>
      </c>
      <c r="C206" s="311">
        <v>1171467.4070434477</v>
      </c>
      <c r="D206" s="173">
        <v>827211.0063643977</v>
      </c>
      <c r="E206" s="173">
        <v>344256.40067905001</v>
      </c>
      <c r="F206" s="173">
        <v>160.73543417760743</v>
      </c>
      <c r="G206" s="311">
        <f>Verokompensaatiot[[#This Row],[Jäljelle jäävät korvaukset vuosilta 2010-2022, €]]+Verokompensaatiot[[#This Row],[Veromenetysten korvaus 2023]]</f>
        <v>344417.13611322764</v>
      </c>
    </row>
    <row r="207" spans="1:7">
      <c r="A207" s="35">
        <v>635</v>
      </c>
      <c r="B207" s="13" t="s">
        <v>215</v>
      </c>
      <c r="C207" s="311">
        <v>4230799.6860099016</v>
      </c>
      <c r="D207" s="173">
        <v>2973904.4651243165</v>
      </c>
      <c r="E207" s="173">
        <v>1256895.2208855851</v>
      </c>
      <c r="F207" s="173">
        <v>15292.143240946467</v>
      </c>
      <c r="G207" s="311">
        <f>Verokompensaatiot[[#This Row],[Jäljelle jäävät korvaukset vuosilta 2010-2022, €]]+Verokompensaatiot[[#This Row],[Veromenetysten korvaus 2023]]</f>
        <v>1272187.3641265316</v>
      </c>
    </row>
    <row r="208" spans="1:7">
      <c r="A208" s="35">
        <v>636</v>
      </c>
      <c r="B208" s="13" t="s">
        <v>216</v>
      </c>
      <c r="C208" s="311">
        <v>5447874.7989777904</v>
      </c>
      <c r="D208" s="173">
        <v>3827683.5922113429</v>
      </c>
      <c r="E208" s="173">
        <v>1620191.2067664475</v>
      </c>
      <c r="F208" s="173">
        <v>152001.14849822718</v>
      </c>
      <c r="G208" s="311">
        <f>Verokompensaatiot[[#This Row],[Jäljelle jäävät korvaukset vuosilta 2010-2022, €]]+Verokompensaatiot[[#This Row],[Veromenetysten korvaus 2023]]</f>
        <v>1772192.3552646746</v>
      </c>
    </row>
    <row r="209" spans="1:7">
      <c r="A209" s="35">
        <v>638</v>
      </c>
      <c r="B209" s="13" t="s">
        <v>217</v>
      </c>
      <c r="C209" s="311">
        <v>23909998.660898998</v>
      </c>
      <c r="D209" s="173">
        <v>16523728.636811676</v>
      </c>
      <c r="E209" s="173">
        <v>7386270.0240873229</v>
      </c>
      <c r="F209" s="173">
        <v>77963.63901456866</v>
      </c>
      <c r="G209" s="311">
        <f>Verokompensaatiot[[#This Row],[Jäljelle jäävät korvaukset vuosilta 2010-2022, €]]+Verokompensaatiot[[#This Row],[Veromenetysten korvaus 2023]]</f>
        <v>7464233.663101892</v>
      </c>
    </row>
    <row r="210" spans="1:7">
      <c r="A210" s="35">
        <v>678</v>
      </c>
      <c r="B210" s="13" t="s">
        <v>218</v>
      </c>
      <c r="C210" s="311">
        <v>11512355.546443632</v>
      </c>
      <c r="D210" s="173">
        <v>8078632.8736491883</v>
      </c>
      <c r="E210" s="173">
        <v>3433722.6727944436</v>
      </c>
      <c r="F210" s="173">
        <v>38643.330936108629</v>
      </c>
      <c r="G210" s="311">
        <f>Verokompensaatiot[[#This Row],[Jäljelle jäävät korvaukset vuosilta 2010-2022, €]]+Verokompensaatiot[[#This Row],[Veromenetysten korvaus 2023]]</f>
        <v>3472366.0037305523</v>
      </c>
    </row>
    <row r="211" spans="1:7">
      <c r="A211" s="35">
        <v>680</v>
      </c>
      <c r="B211" s="13" t="s">
        <v>219</v>
      </c>
      <c r="C211" s="311">
        <v>11231204.048889538</v>
      </c>
      <c r="D211" s="173">
        <v>7874479.2508955114</v>
      </c>
      <c r="E211" s="173">
        <v>3356724.7979940269</v>
      </c>
      <c r="F211" s="173">
        <v>80570.816470667487</v>
      </c>
      <c r="G211" s="311">
        <f>Verokompensaatiot[[#This Row],[Jäljelle jäävät korvaukset vuosilta 2010-2022, €]]+Verokompensaatiot[[#This Row],[Veromenetysten korvaus 2023]]</f>
        <v>3437295.6144646946</v>
      </c>
    </row>
    <row r="212" spans="1:7">
      <c r="A212" s="35">
        <v>681</v>
      </c>
      <c r="B212" s="13" t="s">
        <v>220</v>
      </c>
      <c r="C212" s="311">
        <v>2598499.5604641046</v>
      </c>
      <c r="D212" s="173">
        <v>1823939.4410390346</v>
      </c>
      <c r="E212" s="173">
        <v>774560.11942507001</v>
      </c>
      <c r="F212" s="173">
        <v>31109.260789711345</v>
      </c>
      <c r="G212" s="311">
        <f>Verokompensaatiot[[#This Row],[Jäljelle jäävät korvaukset vuosilta 2010-2022, €]]+Verokompensaatiot[[#This Row],[Veromenetysten korvaus 2023]]</f>
        <v>805669.38021478138</v>
      </c>
    </row>
    <row r="213" spans="1:7">
      <c r="A213" s="35">
        <v>683</v>
      </c>
      <c r="B213" s="13" t="s">
        <v>221</v>
      </c>
      <c r="C213" s="311">
        <v>2518931.3987886487</v>
      </c>
      <c r="D213" s="173">
        <v>1764990.8725029549</v>
      </c>
      <c r="E213" s="173">
        <v>753940.52628569375</v>
      </c>
      <c r="F213" s="173">
        <v>6023.4521993978233</v>
      </c>
      <c r="G213" s="311">
        <f>Verokompensaatiot[[#This Row],[Jäljelle jäävät korvaukset vuosilta 2010-2022, €]]+Verokompensaatiot[[#This Row],[Veromenetysten korvaus 2023]]</f>
        <v>759963.97848509159</v>
      </c>
    </row>
    <row r="214" spans="1:7">
      <c r="A214" s="35">
        <v>684</v>
      </c>
      <c r="B214" s="13" t="s">
        <v>222</v>
      </c>
      <c r="C214" s="311">
        <v>23225148.269903205</v>
      </c>
      <c r="D214" s="173">
        <v>16276110.470209239</v>
      </c>
      <c r="E214" s="173">
        <v>6949037.7996939663</v>
      </c>
      <c r="F214" s="173">
        <v>91775.168131660917</v>
      </c>
      <c r="G214" s="311">
        <f>Verokompensaatiot[[#This Row],[Jäljelle jäävät korvaukset vuosilta 2010-2022, €]]+Verokompensaatiot[[#This Row],[Veromenetysten korvaus 2023]]</f>
        <v>7040812.967825627</v>
      </c>
    </row>
    <row r="215" spans="1:7">
      <c r="A215" s="35">
        <v>686</v>
      </c>
      <c r="B215" s="13" t="s">
        <v>223</v>
      </c>
      <c r="C215" s="311">
        <v>2187127.0501605025</v>
      </c>
      <c r="D215" s="173">
        <v>1535448.4153805964</v>
      </c>
      <c r="E215" s="173">
        <v>651678.63477990613</v>
      </c>
      <c r="F215" s="173">
        <v>21028.958919874112</v>
      </c>
      <c r="G215" s="311">
        <f>Verokompensaatiot[[#This Row],[Jäljelle jäävät korvaukset vuosilta 2010-2022, €]]+Verokompensaatiot[[#This Row],[Veromenetysten korvaus 2023]]</f>
        <v>672707.59369978029</v>
      </c>
    </row>
    <row r="216" spans="1:7">
      <c r="A216" s="35">
        <v>687</v>
      </c>
      <c r="B216" s="13" t="s">
        <v>224</v>
      </c>
      <c r="C216" s="311">
        <v>1255563.7386485457</v>
      </c>
      <c r="D216" s="173">
        <v>877337.92445017875</v>
      </c>
      <c r="E216" s="173">
        <v>378225.81419836695</v>
      </c>
      <c r="F216" s="173">
        <v>-2193.105472436333</v>
      </c>
      <c r="G216" s="311">
        <f>Verokompensaatiot[[#This Row],[Jäljelle jäävät korvaukset vuosilta 2010-2022, €]]+Verokompensaatiot[[#This Row],[Veromenetysten korvaus 2023]]</f>
        <v>376032.7087259306</v>
      </c>
    </row>
    <row r="217" spans="1:7">
      <c r="A217" s="35">
        <v>689</v>
      </c>
      <c r="B217" s="13" t="s">
        <v>225</v>
      </c>
      <c r="C217" s="311">
        <v>1983369.1363212909</v>
      </c>
      <c r="D217" s="173">
        <v>1387240.2582120111</v>
      </c>
      <c r="E217" s="173">
        <v>596128.87810927979</v>
      </c>
      <c r="F217" s="173">
        <v>-716.88775389044508</v>
      </c>
      <c r="G217" s="311">
        <f>Verokompensaatiot[[#This Row],[Jäljelle jäävät korvaukset vuosilta 2010-2022, €]]+Verokompensaatiot[[#This Row],[Veromenetysten korvaus 2023]]</f>
        <v>595411.99035538931</v>
      </c>
    </row>
    <row r="218" spans="1:7">
      <c r="A218" s="35">
        <v>691</v>
      </c>
      <c r="B218" s="13" t="s">
        <v>226</v>
      </c>
      <c r="C218" s="311">
        <v>1903613.2453114691</v>
      </c>
      <c r="D218" s="173">
        <v>1334610.6644693871</v>
      </c>
      <c r="E218" s="173">
        <v>569002.58084208192</v>
      </c>
      <c r="F218" s="173">
        <v>71957.477585291766</v>
      </c>
      <c r="G218" s="311">
        <f>Verokompensaatiot[[#This Row],[Jäljelle jäävät korvaukset vuosilta 2010-2022, €]]+Verokompensaatiot[[#This Row],[Veromenetysten korvaus 2023]]</f>
        <v>640960.05842737365</v>
      </c>
    </row>
    <row r="219" spans="1:7">
      <c r="A219" s="35">
        <v>694</v>
      </c>
      <c r="B219" s="13" t="s">
        <v>227</v>
      </c>
      <c r="C219" s="311">
        <v>14009734.016563462</v>
      </c>
      <c r="D219" s="173">
        <v>9703244.7297688164</v>
      </c>
      <c r="E219" s="173">
        <v>4306489.2867946457</v>
      </c>
      <c r="F219" s="173">
        <v>22360.984813066716</v>
      </c>
      <c r="G219" s="311">
        <f>Verokompensaatiot[[#This Row],[Jäljelle jäävät korvaukset vuosilta 2010-2022, €]]+Verokompensaatiot[[#This Row],[Veromenetysten korvaus 2023]]</f>
        <v>4328850.2716077128</v>
      </c>
    </row>
    <row r="220" spans="1:7">
      <c r="A220" s="35">
        <v>697</v>
      </c>
      <c r="B220" s="13" t="s">
        <v>228</v>
      </c>
      <c r="C220" s="311">
        <v>971968.24665809888</v>
      </c>
      <c r="D220" s="173">
        <v>680470.55100912787</v>
      </c>
      <c r="E220" s="173">
        <v>291497.69564897101</v>
      </c>
      <c r="F220" s="173">
        <v>2920.5025327430931</v>
      </c>
      <c r="G220" s="311">
        <f>Verokompensaatiot[[#This Row],[Jäljelle jäävät korvaukset vuosilta 2010-2022, €]]+Verokompensaatiot[[#This Row],[Veromenetysten korvaus 2023]]</f>
        <v>294418.19818171411</v>
      </c>
    </row>
    <row r="221" spans="1:7">
      <c r="A221" s="35">
        <v>698</v>
      </c>
      <c r="B221" s="13" t="s">
        <v>229</v>
      </c>
      <c r="C221" s="311">
        <v>31761070.265235242</v>
      </c>
      <c r="D221" s="173">
        <v>22295780.799656238</v>
      </c>
      <c r="E221" s="173">
        <v>9465289.4655790031</v>
      </c>
      <c r="F221" s="173">
        <v>137415.00245435987</v>
      </c>
      <c r="G221" s="311">
        <f>Verokompensaatiot[[#This Row],[Jäljelle jäävät korvaukset vuosilta 2010-2022, €]]+Verokompensaatiot[[#This Row],[Veromenetysten korvaus 2023]]</f>
        <v>9602704.4680333622</v>
      </c>
    </row>
    <row r="222" spans="1:7">
      <c r="A222" s="35">
        <v>700</v>
      </c>
      <c r="B222" s="13" t="s">
        <v>230</v>
      </c>
      <c r="C222" s="311">
        <v>2773844.493138378</v>
      </c>
      <c r="D222" s="173">
        <v>1953346.4570390568</v>
      </c>
      <c r="E222" s="173">
        <v>820498.03609932121</v>
      </c>
      <c r="F222" s="173">
        <v>-4874.2520094346692</v>
      </c>
      <c r="G222" s="311">
        <f>Verokompensaatiot[[#This Row],[Jäljelle jäävät korvaukset vuosilta 2010-2022, €]]+Verokompensaatiot[[#This Row],[Veromenetysten korvaus 2023]]</f>
        <v>815623.78408988658</v>
      </c>
    </row>
    <row r="223" spans="1:7">
      <c r="A223" s="35">
        <v>702</v>
      </c>
      <c r="B223" s="13" t="s">
        <v>231</v>
      </c>
      <c r="C223" s="311">
        <v>2990419.5005834214</v>
      </c>
      <c r="D223" s="173">
        <v>2097173.1570080901</v>
      </c>
      <c r="E223" s="173">
        <v>893246.34357533138</v>
      </c>
      <c r="F223" s="173">
        <v>16905.251128811804</v>
      </c>
      <c r="G223" s="311">
        <f>Verokompensaatiot[[#This Row],[Jäljelle jäävät korvaukset vuosilta 2010-2022, €]]+Verokompensaatiot[[#This Row],[Veromenetysten korvaus 2023]]</f>
        <v>910151.59470414324</v>
      </c>
    </row>
    <row r="224" spans="1:7">
      <c r="A224" s="35">
        <v>704</v>
      </c>
      <c r="B224" s="13" t="s">
        <v>232</v>
      </c>
      <c r="C224" s="311">
        <v>2868551.7854358489</v>
      </c>
      <c r="D224" s="173">
        <v>2022669.9047249178</v>
      </c>
      <c r="E224" s="173">
        <v>845881.88071093103</v>
      </c>
      <c r="F224" s="173">
        <v>25960.685096158926</v>
      </c>
      <c r="G224" s="311">
        <f>Verokompensaatiot[[#This Row],[Jäljelle jäävät korvaukset vuosilta 2010-2022, €]]+Verokompensaatiot[[#This Row],[Veromenetysten korvaus 2023]]</f>
        <v>871842.56580708991</v>
      </c>
    </row>
    <row r="225" spans="1:7">
      <c r="A225" s="35">
        <v>707</v>
      </c>
      <c r="B225" s="13" t="s">
        <v>233</v>
      </c>
      <c r="C225" s="311">
        <v>1721685.9576449182</v>
      </c>
      <c r="D225" s="173">
        <v>1208350.8684975533</v>
      </c>
      <c r="E225" s="173">
        <v>513335.08914736495</v>
      </c>
      <c r="F225" s="173">
        <v>11092.35311626797</v>
      </c>
      <c r="G225" s="311">
        <f>Verokompensaatiot[[#This Row],[Jäljelle jäävät korvaukset vuosilta 2010-2022, €]]+Verokompensaatiot[[#This Row],[Veromenetysten korvaus 2023]]</f>
        <v>524427.4422636329</v>
      </c>
    </row>
    <row r="226" spans="1:7">
      <c r="A226" s="35">
        <v>710</v>
      </c>
      <c r="B226" s="13" t="s">
        <v>234</v>
      </c>
      <c r="C226" s="311">
        <v>16051973.669276308</v>
      </c>
      <c r="D226" s="173">
        <v>11229907.091119945</v>
      </c>
      <c r="E226" s="173">
        <v>4822066.5781563632</v>
      </c>
      <c r="F226" s="173">
        <v>79954.304357171088</v>
      </c>
      <c r="G226" s="311">
        <f>Verokompensaatiot[[#This Row],[Jäljelle jäävät korvaukset vuosilta 2010-2022, €]]+Verokompensaatiot[[#This Row],[Veromenetysten korvaus 2023]]</f>
        <v>4902020.8825135343</v>
      </c>
    </row>
    <row r="227" spans="1:7">
      <c r="A227" s="35">
        <v>729</v>
      </c>
      <c r="B227" s="13" t="s">
        <v>235</v>
      </c>
      <c r="C227" s="311">
        <v>6306202.7515819687</v>
      </c>
      <c r="D227" s="173">
        <v>4419896.2503372263</v>
      </c>
      <c r="E227" s="173">
        <v>1886306.5012447424</v>
      </c>
      <c r="F227" s="173">
        <v>18889.819577186558</v>
      </c>
      <c r="G227" s="311">
        <f>Verokompensaatiot[[#This Row],[Jäljelle jäävät korvaukset vuosilta 2010-2022, €]]+Verokompensaatiot[[#This Row],[Veromenetysten korvaus 2023]]</f>
        <v>1905196.320821929</v>
      </c>
    </row>
    <row r="228" spans="1:7">
      <c r="A228" s="35">
        <v>732</v>
      </c>
      <c r="B228" s="13" t="s">
        <v>236</v>
      </c>
      <c r="C228" s="311">
        <v>2488892.0303752562</v>
      </c>
      <c r="D228" s="173">
        <v>1744840.8980819618</v>
      </c>
      <c r="E228" s="173">
        <v>744051.13229329442</v>
      </c>
      <c r="F228" s="173">
        <v>11624.606209205826</v>
      </c>
      <c r="G228" s="311">
        <f>Verokompensaatiot[[#This Row],[Jäljelle jäävät korvaukset vuosilta 2010-2022, €]]+Verokompensaatiot[[#This Row],[Veromenetysten korvaus 2023]]</f>
        <v>755675.73850250023</v>
      </c>
    </row>
    <row r="229" spans="1:7">
      <c r="A229" s="35">
        <v>734</v>
      </c>
      <c r="B229" s="13" t="s">
        <v>237</v>
      </c>
      <c r="C229" s="311">
        <v>30209926.755465154</v>
      </c>
      <c r="D229" s="173">
        <v>21132009.225452807</v>
      </c>
      <c r="E229" s="173">
        <v>9077917.5300123468</v>
      </c>
      <c r="F229" s="173">
        <v>195909.04029755029</v>
      </c>
      <c r="G229" s="311">
        <f>Verokompensaatiot[[#This Row],[Jäljelle jäävät korvaukset vuosilta 2010-2022, €]]+Verokompensaatiot[[#This Row],[Veromenetysten korvaus 2023]]</f>
        <v>9273826.5703098979</v>
      </c>
    </row>
    <row r="230" spans="1:7">
      <c r="A230" s="35">
        <v>738</v>
      </c>
      <c r="B230" s="13" t="s">
        <v>238</v>
      </c>
      <c r="C230" s="311">
        <v>1915189.9029749373</v>
      </c>
      <c r="D230" s="173">
        <v>1343363.4337225633</v>
      </c>
      <c r="E230" s="173">
        <v>571826.46925237402</v>
      </c>
      <c r="F230" s="173">
        <v>13072.689577295136</v>
      </c>
      <c r="G230" s="311">
        <f>Verokompensaatiot[[#This Row],[Jäljelle jäävät korvaukset vuosilta 2010-2022, €]]+Verokompensaatiot[[#This Row],[Veromenetysten korvaus 2023]]</f>
        <v>584899.15882966912</v>
      </c>
    </row>
    <row r="231" spans="1:7">
      <c r="A231" s="35">
        <v>739</v>
      </c>
      <c r="B231" s="13" t="s">
        <v>239</v>
      </c>
      <c r="C231" s="311">
        <v>2424447.1275602533</v>
      </c>
      <c r="D231" s="173">
        <v>1701388.8589313866</v>
      </c>
      <c r="E231" s="173">
        <v>723058.26862886664</v>
      </c>
      <c r="F231" s="173">
        <v>-3373.838652351018</v>
      </c>
      <c r="G231" s="311">
        <f>Verokompensaatiot[[#This Row],[Jäljelle jäävät korvaukset vuosilta 2010-2022, €]]+Verokompensaatiot[[#This Row],[Veromenetysten korvaus 2023]]</f>
        <v>719684.42997651559</v>
      </c>
    </row>
    <row r="232" spans="1:7">
      <c r="A232" s="35">
        <v>740</v>
      </c>
      <c r="B232" s="13" t="s">
        <v>240</v>
      </c>
      <c r="C232" s="311">
        <v>20355049.122418426</v>
      </c>
      <c r="D232" s="173">
        <v>14288904.142906262</v>
      </c>
      <c r="E232" s="173">
        <v>6066144.9795121644</v>
      </c>
      <c r="F232" s="173">
        <v>89354.226677668281</v>
      </c>
      <c r="G232" s="311">
        <f>Verokompensaatiot[[#This Row],[Jäljelle jäävät korvaukset vuosilta 2010-2022, €]]+Verokompensaatiot[[#This Row],[Veromenetysten korvaus 2023]]</f>
        <v>6155499.2061898327</v>
      </c>
    </row>
    <row r="233" spans="1:7">
      <c r="A233" s="35">
        <v>742</v>
      </c>
      <c r="B233" s="13" t="s">
        <v>241</v>
      </c>
      <c r="C233" s="311">
        <v>760117.69443824957</v>
      </c>
      <c r="D233" s="173">
        <v>533029.80120348418</v>
      </c>
      <c r="E233" s="173">
        <v>227087.89323476539</v>
      </c>
      <c r="F233" s="173">
        <v>-2049.8728032689583</v>
      </c>
      <c r="G233" s="311">
        <f>Verokompensaatiot[[#This Row],[Jäljelle jäävät korvaukset vuosilta 2010-2022, €]]+Verokompensaatiot[[#This Row],[Veromenetysten korvaus 2023]]</f>
        <v>225038.02043149644</v>
      </c>
    </row>
    <row r="234" spans="1:7">
      <c r="A234" s="35">
        <v>743</v>
      </c>
      <c r="B234" s="13" t="s">
        <v>242</v>
      </c>
      <c r="C234" s="311">
        <v>32369501.429993518</v>
      </c>
      <c r="D234" s="173">
        <v>22750470.573308073</v>
      </c>
      <c r="E234" s="173">
        <v>9619030.8566854447</v>
      </c>
      <c r="F234" s="173">
        <v>326535.07111564599</v>
      </c>
      <c r="G234" s="311">
        <f>Verokompensaatiot[[#This Row],[Jäljelle jäävät korvaukset vuosilta 2010-2022, €]]+Verokompensaatiot[[#This Row],[Veromenetysten korvaus 2023]]</f>
        <v>9945565.9278010912</v>
      </c>
    </row>
    <row r="235" spans="1:7">
      <c r="A235" s="35">
        <v>746</v>
      </c>
      <c r="B235" s="13" t="s">
        <v>243</v>
      </c>
      <c r="C235" s="311">
        <v>2965832.681737382</v>
      </c>
      <c r="D235" s="173">
        <v>2086274.2848583567</v>
      </c>
      <c r="E235" s="173">
        <v>879558.39687902527</v>
      </c>
      <c r="F235" s="173">
        <v>43991.782165541314</v>
      </c>
      <c r="G235" s="311">
        <f>Verokompensaatiot[[#This Row],[Jäljelle jäävät korvaukset vuosilta 2010-2022, €]]+Verokompensaatiot[[#This Row],[Veromenetysten korvaus 2023]]</f>
        <v>923550.17904456658</v>
      </c>
    </row>
    <row r="236" spans="1:7">
      <c r="A236" s="35">
        <v>747</v>
      </c>
      <c r="B236" s="13" t="s">
        <v>244</v>
      </c>
      <c r="C236" s="311">
        <v>1116998.2608955826</v>
      </c>
      <c r="D236" s="173">
        <v>784046.68247535359</v>
      </c>
      <c r="E236" s="173">
        <v>332951.57842022902</v>
      </c>
      <c r="F236" s="173">
        <v>3063.8817496296242</v>
      </c>
      <c r="G236" s="311">
        <f>Verokompensaatiot[[#This Row],[Jäljelle jäävät korvaukset vuosilta 2010-2022, €]]+Verokompensaatiot[[#This Row],[Veromenetysten korvaus 2023]]</f>
        <v>336015.46016985865</v>
      </c>
    </row>
    <row r="237" spans="1:7">
      <c r="A237" s="35">
        <v>748</v>
      </c>
      <c r="B237" s="13" t="s">
        <v>245</v>
      </c>
      <c r="C237" s="311">
        <v>3237607.5872490415</v>
      </c>
      <c r="D237" s="173">
        <v>2269453.851386237</v>
      </c>
      <c r="E237" s="173">
        <v>968153.73586280458</v>
      </c>
      <c r="F237" s="173">
        <v>57271.085692550507</v>
      </c>
      <c r="G237" s="311">
        <f>Verokompensaatiot[[#This Row],[Jäljelle jäävät korvaukset vuosilta 2010-2022, €]]+Verokompensaatiot[[#This Row],[Veromenetysten korvaus 2023]]</f>
        <v>1025424.8215553551</v>
      </c>
    </row>
    <row r="238" spans="1:7">
      <c r="A238" s="35">
        <v>749</v>
      </c>
      <c r="B238" s="13" t="s">
        <v>246</v>
      </c>
      <c r="C238" s="311">
        <v>10171111.007828463</v>
      </c>
      <c r="D238" s="173">
        <v>7132932.7635704437</v>
      </c>
      <c r="E238" s="173">
        <v>3038178.2442580191</v>
      </c>
      <c r="F238" s="173">
        <v>47326.547815596714</v>
      </c>
      <c r="G238" s="311">
        <f>Verokompensaatiot[[#This Row],[Jäljelle jäävät korvaukset vuosilta 2010-2022, €]]+Verokompensaatiot[[#This Row],[Veromenetysten korvaus 2023]]</f>
        <v>3085504.7920736158</v>
      </c>
    </row>
    <row r="239" spans="1:7">
      <c r="A239" s="35">
        <v>751</v>
      </c>
      <c r="B239" s="13" t="s">
        <v>247</v>
      </c>
      <c r="C239" s="311">
        <v>1765546.7622344922</v>
      </c>
      <c r="D239" s="173">
        <v>1237889.3637190198</v>
      </c>
      <c r="E239" s="173">
        <v>527657.39851547242</v>
      </c>
      <c r="F239" s="173">
        <v>-6137.0511839194933</v>
      </c>
      <c r="G239" s="311">
        <f>Verokompensaatiot[[#This Row],[Jäljelle jäävät korvaukset vuosilta 2010-2022, €]]+Verokompensaatiot[[#This Row],[Veromenetysten korvaus 2023]]</f>
        <v>521520.34733155294</v>
      </c>
    </row>
    <row r="240" spans="1:7">
      <c r="A240" s="35">
        <v>753</v>
      </c>
      <c r="B240" s="13" t="s">
        <v>248</v>
      </c>
      <c r="C240" s="311">
        <v>8181838.7585110879</v>
      </c>
      <c r="D240" s="173">
        <v>5677173.4762421548</v>
      </c>
      <c r="E240" s="173">
        <v>2504665.282268933</v>
      </c>
      <c r="F240" s="173">
        <v>25712.604965830247</v>
      </c>
      <c r="G240" s="311">
        <f>Verokompensaatiot[[#This Row],[Jäljelle jäävät korvaukset vuosilta 2010-2022, €]]+Verokompensaatiot[[#This Row],[Veromenetysten korvaus 2023]]</f>
        <v>2530377.8872347632</v>
      </c>
    </row>
    <row r="241" spans="1:7">
      <c r="A241" s="35">
        <v>755</v>
      </c>
      <c r="B241" s="13" t="s">
        <v>249</v>
      </c>
      <c r="C241" s="311">
        <v>3038323.0277892426</v>
      </c>
      <c r="D241" s="173">
        <v>2118261.7021271167</v>
      </c>
      <c r="E241" s="173">
        <v>920061.32566212583</v>
      </c>
      <c r="F241" s="173">
        <v>-7260.8258873286659</v>
      </c>
      <c r="G241" s="311">
        <f>Verokompensaatiot[[#This Row],[Jäljelle jäävät korvaukset vuosilta 2010-2022, €]]+Verokompensaatiot[[#This Row],[Veromenetysten korvaus 2023]]</f>
        <v>912800.49977479712</v>
      </c>
    </row>
    <row r="242" spans="1:7">
      <c r="A242" s="35">
        <v>758</v>
      </c>
      <c r="B242" s="13" t="s">
        <v>250</v>
      </c>
      <c r="C242" s="311">
        <v>5054979.3097698623</v>
      </c>
      <c r="D242" s="173">
        <v>3532799.0221280023</v>
      </c>
      <c r="E242" s="173">
        <v>1522180.2876418601</v>
      </c>
      <c r="F242" s="173">
        <v>-163.92862647312768</v>
      </c>
      <c r="G242" s="311">
        <f>Verokompensaatiot[[#This Row],[Jäljelle jäävät korvaukset vuosilta 2010-2022, €]]+Verokompensaatiot[[#This Row],[Veromenetysten korvaus 2023]]</f>
        <v>1522016.359015387</v>
      </c>
    </row>
    <row r="243" spans="1:7">
      <c r="A243" s="35">
        <v>759</v>
      </c>
      <c r="B243" s="13" t="s">
        <v>251</v>
      </c>
      <c r="C243" s="311">
        <v>1554416.6734008971</v>
      </c>
      <c r="D243" s="173">
        <v>1091927.4358975545</v>
      </c>
      <c r="E243" s="173">
        <v>462489.23750334256</v>
      </c>
      <c r="F243" s="173">
        <v>25148.061304736195</v>
      </c>
      <c r="G243" s="311">
        <f>Verokompensaatiot[[#This Row],[Jäljelle jäävät korvaukset vuosilta 2010-2022, €]]+Verokompensaatiot[[#This Row],[Veromenetysten korvaus 2023]]</f>
        <v>487637.29880807875</v>
      </c>
    </row>
    <row r="244" spans="1:7">
      <c r="A244" s="35">
        <v>761</v>
      </c>
      <c r="B244" s="13" t="s">
        <v>252</v>
      </c>
      <c r="C244" s="311">
        <v>5956096.5129892016</v>
      </c>
      <c r="D244" s="173">
        <v>4169339.5554828024</v>
      </c>
      <c r="E244" s="173">
        <v>1786756.9575063991</v>
      </c>
      <c r="F244" s="173">
        <v>53692.480676303407</v>
      </c>
      <c r="G244" s="311">
        <f>Verokompensaatiot[[#This Row],[Jäljelle jäävät korvaukset vuosilta 2010-2022, €]]+Verokompensaatiot[[#This Row],[Veromenetysten korvaus 2023]]</f>
        <v>1840449.4381827025</v>
      </c>
    </row>
    <row r="245" spans="1:7">
      <c r="A245" s="35">
        <v>762</v>
      </c>
      <c r="B245" s="13" t="s">
        <v>253</v>
      </c>
      <c r="C245" s="311">
        <v>2838254.8865405461</v>
      </c>
      <c r="D245" s="173">
        <v>1995370.3311661878</v>
      </c>
      <c r="E245" s="173">
        <v>842884.55537435832</v>
      </c>
      <c r="F245" s="173">
        <v>47886.618104084322</v>
      </c>
      <c r="G245" s="311">
        <f>Verokompensaatiot[[#This Row],[Jäljelle jäävät korvaukset vuosilta 2010-2022, €]]+Verokompensaatiot[[#This Row],[Veromenetysten korvaus 2023]]</f>
        <v>890771.17347844259</v>
      </c>
    </row>
    <row r="246" spans="1:7">
      <c r="A246" s="35">
        <v>765</v>
      </c>
      <c r="B246" s="13" t="s">
        <v>254</v>
      </c>
      <c r="C246" s="311">
        <v>6263266.1937809037</v>
      </c>
      <c r="D246" s="173">
        <v>4395114.2104134681</v>
      </c>
      <c r="E246" s="173">
        <v>1868151.9833674356</v>
      </c>
      <c r="F246" s="173">
        <v>19570.869428239428</v>
      </c>
      <c r="G246" s="311">
        <f>Verokompensaatiot[[#This Row],[Jäljelle jäävät korvaukset vuosilta 2010-2022, €]]+Verokompensaatiot[[#This Row],[Veromenetysten korvaus 2023]]</f>
        <v>1887722.8527956752</v>
      </c>
    </row>
    <row r="247" spans="1:7">
      <c r="A247" s="35">
        <v>768</v>
      </c>
      <c r="B247" s="13" t="s">
        <v>255</v>
      </c>
      <c r="C247" s="311">
        <v>1888764.8482496762</v>
      </c>
      <c r="D247" s="173">
        <v>1325290.4920920224</v>
      </c>
      <c r="E247" s="173">
        <v>563474.35615765373</v>
      </c>
      <c r="F247" s="173">
        <v>5941.1853285183406</v>
      </c>
      <c r="G247" s="311">
        <f>Verokompensaatiot[[#This Row],[Jäljelle jäävät korvaukset vuosilta 2010-2022, €]]+Verokompensaatiot[[#This Row],[Veromenetysten korvaus 2023]]</f>
        <v>569415.54148617212</v>
      </c>
    </row>
    <row r="248" spans="1:7">
      <c r="A248" s="35">
        <v>777</v>
      </c>
      <c r="B248" s="13" t="s">
        <v>256</v>
      </c>
      <c r="C248" s="311">
        <v>5154800.7070890032</v>
      </c>
      <c r="D248" s="173">
        <v>3615022.197175011</v>
      </c>
      <c r="E248" s="173">
        <v>1539778.5099139921</v>
      </c>
      <c r="F248" s="173">
        <v>19789.883609670003</v>
      </c>
      <c r="G248" s="311">
        <f>Verokompensaatiot[[#This Row],[Jäljelle jäävät korvaukset vuosilta 2010-2022, €]]+Verokompensaatiot[[#This Row],[Veromenetysten korvaus 2023]]</f>
        <v>1559568.3935236621</v>
      </c>
    </row>
    <row r="249" spans="1:7">
      <c r="A249" s="35">
        <v>778</v>
      </c>
      <c r="B249" s="13" t="s">
        <v>257</v>
      </c>
      <c r="C249" s="311">
        <v>4490126.9750424102</v>
      </c>
      <c r="D249" s="173">
        <v>3150935.1993503687</v>
      </c>
      <c r="E249" s="173">
        <v>1339191.7756920415</v>
      </c>
      <c r="F249" s="173">
        <v>25836.74676842519</v>
      </c>
      <c r="G249" s="311">
        <f>Verokompensaatiot[[#This Row],[Jäljelle jäävät korvaukset vuosilta 2010-2022, €]]+Verokompensaatiot[[#This Row],[Veromenetysten korvaus 2023]]</f>
        <v>1365028.5224604667</v>
      </c>
    </row>
    <row r="250" spans="1:7">
      <c r="A250" s="35">
        <v>781</v>
      </c>
      <c r="B250" s="13" t="s">
        <v>258</v>
      </c>
      <c r="C250" s="311">
        <v>2642846.6544762929</v>
      </c>
      <c r="D250" s="173">
        <v>1852723.242580995</v>
      </c>
      <c r="E250" s="173">
        <v>790123.41189529793</v>
      </c>
      <c r="F250" s="173">
        <v>15295.777044647873</v>
      </c>
      <c r="G250" s="311">
        <f>Verokompensaatiot[[#This Row],[Jäljelle jäävät korvaukset vuosilta 2010-2022, €]]+Verokompensaatiot[[#This Row],[Veromenetysten korvaus 2023]]</f>
        <v>805419.18893994577</v>
      </c>
    </row>
    <row r="251" spans="1:7">
      <c r="A251" s="35">
        <v>783</v>
      </c>
      <c r="B251" s="13" t="s">
        <v>259</v>
      </c>
      <c r="C251" s="311">
        <v>4135763.3066697591</v>
      </c>
      <c r="D251" s="173">
        <v>2907169.1693065078</v>
      </c>
      <c r="E251" s="173">
        <v>1228594.1373632513</v>
      </c>
      <c r="F251" s="173">
        <v>35317.354481228693</v>
      </c>
      <c r="G251" s="311">
        <f>Verokompensaatiot[[#This Row],[Jäljelle jäävät korvaukset vuosilta 2010-2022, €]]+Verokompensaatiot[[#This Row],[Veromenetysten korvaus 2023]]</f>
        <v>1263911.4918444799</v>
      </c>
    </row>
    <row r="252" spans="1:7">
      <c r="A252" s="35">
        <v>785</v>
      </c>
      <c r="B252" s="13" t="s">
        <v>260</v>
      </c>
      <c r="C252" s="311">
        <v>1958875.3334883768</v>
      </c>
      <c r="D252" s="173">
        <v>1371848.1116550362</v>
      </c>
      <c r="E252" s="173">
        <v>587027.22183334059</v>
      </c>
      <c r="F252" s="173">
        <v>51338.667307487944</v>
      </c>
      <c r="G252" s="311">
        <f>Verokompensaatiot[[#This Row],[Jäljelle jäävät korvaukset vuosilta 2010-2022, €]]+Verokompensaatiot[[#This Row],[Veromenetysten korvaus 2023]]</f>
        <v>638365.88914082851</v>
      </c>
    </row>
    <row r="253" spans="1:7">
      <c r="A253" s="35">
        <v>790</v>
      </c>
      <c r="B253" s="13" t="s">
        <v>261</v>
      </c>
      <c r="C253" s="311">
        <v>14795834.095750891</v>
      </c>
      <c r="D253" s="173">
        <v>10393376.626100179</v>
      </c>
      <c r="E253" s="173">
        <v>4402457.4696507119</v>
      </c>
      <c r="F253" s="173">
        <v>73381.225287534617</v>
      </c>
      <c r="G253" s="311">
        <f>Verokompensaatiot[[#This Row],[Jäljelle jäävät korvaukset vuosilta 2010-2022, €]]+Verokompensaatiot[[#This Row],[Veromenetysten korvaus 2023]]</f>
        <v>4475838.6949382462</v>
      </c>
    </row>
    <row r="254" spans="1:7">
      <c r="A254" s="35">
        <v>791</v>
      </c>
      <c r="B254" s="13" t="s">
        <v>262</v>
      </c>
      <c r="C254" s="311">
        <v>4054664.5666210842</v>
      </c>
      <c r="D254" s="173">
        <v>2843514.7785984869</v>
      </c>
      <c r="E254" s="173">
        <v>1211149.7880225973</v>
      </c>
      <c r="F254" s="173">
        <v>51753.704841404033</v>
      </c>
      <c r="G254" s="311">
        <f>Verokompensaatiot[[#This Row],[Jäljelle jäävät korvaukset vuosilta 2010-2022, €]]+Verokompensaatiot[[#This Row],[Veromenetysten korvaus 2023]]</f>
        <v>1262903.4928640013</v>
      </c>
    </row>
    <row r="255" spans="1:7">
      <c r="A255" s="35">
        <v>831</v>
      </c>
      <c r="B255" s="13" t="s">
        <v>263</v>
      </c>
      <c r="C255" s="311">
        <v>2316145.1856104983</v>
      </c>
      <c r="D255" s="173">
        <v>1630304.1900245138</v>
      </c>
      <c r="E255" s="173">
        <v>685840.99558598455</v>
      </c>
      <c r="F255" s="173">
        <v>9763.2882684731758</v>
      </c>
      <c r="G255" s="311">
        <f>Verokompensaatiot[[#This Row],[Jäljelle jäävät korvaukset vuosilta 2010-2022, €]]+Verokompensaatiot[[#This Row],[Veromenetysten korvaus 2023]]</f>
        <v>695604.28385445778</v>
      </c>
    </row>
    <row r="256" spans="1:7">
      <c r="A256" s="35">
        <v>832</v>
      </c>
      <c r="B256" s="13" t="s">
        <v>264</v>
      </c>
      <c r="C256" s="311">
        <v>2562167.0502761239</v>
      </c>
      <c r="D256" s="173">
        <v>1798074.6690510975</v>
      </c>
      <c r="E256" s="173">
        <v>764092.38122502645</v>
      </c>
      <c r="F256" s="173">
        <v>1254.7139901988273</v>
      </c>
      <c r="G256" s="311">
        <f>Verokompensaatiot[[#This Row],[Jäljelle jäävät korvaukset vuosilta 2010-2022, €]]+Verokompensaatiot[[#This Row],[Veromenetysten korvaus 2023]]</f>
        <v>765347.09521522524</v>
      </c>
    </row>
    <row r="257" spans="1:7">
      <c r="A257" s="35">
        <v>833</v>
      </c>
      <c r="B257" s="13" t="s">
        <v>265</v>
      </c>
      <c r="C257" s="311">
        <v>1103683.1998708695</v>
      </c>
      <c r="D257" s="173">
        <v>773995.57247688994</v>
      </c>
      <c r="E257" s="173">
        <v>329687.62739397958</v>
      </c>
      <c r="F257" s="173">
        <v>12594.140706300877</v>
      </c>
      <c r="G257" s="311">
        <f>Verokompensaatiot[[#This Row],[Jäljelle jäävät korvaukset vuosilta 2010-2022, €]]+Verokompensaatiot[[#This Row],[Veromenetysten korvaus 2023]]</f>
        <v>342281.76810028043</v>
      </c>
    </row>
    <row r="258" spans="1:7">
      <c r="A258" s="35">
        <v>834</v>
      </c>
      <c r="B258" s="13" t="s">
        <v>266</v>
      </c>
      <c r="C258" s="311">
        <v>3708979.5918655051</v>
      </c>
      <c r="D258" s="173">
        <v>2609410.0476463553</v>
      </c>
      <c r="E258" s="173">
        <v>1099569.5442191497</v>
      </c>
      <c r="F258" s="173">
        <v>14152.149904406295</v>
      </c>
      <c r="G258" s="311">
        <f>Verokompensaatiot[[#This Row],[Jäljelle jäävät korvaukset vuosilta 2010-2022, €]]+Verokompensaatiot[[#This Row],[Veromenetysten korvaus 2023]]</f>
        <v>1113721.6941235561</v>
      </c>
    </row>
    <row r="259" spans="1:7">
      <c r="A259" s="35">
        <v>837</v>
      </c>
      <c r="B259" s="13" t="s">
        <v>267</v>
      </c>
      <c r="C259" s="311">
        <v>117060643.86201537</v>
      </c>
      <c r="D259" s="173">
        <v>81865033.504743978</v>
      </c>
      <c r="E259" s="173">
        <v>35195610.357271388</v>
      </c>
      <c r="F259" s="173">
        <v>1104413.0387818404</v>
      </c>
      <c r="G259" s="311">
        <f>Verokompensaatiot[[#This Row],[Jäljelle jäävät korvaukset vuosilta 2010-2022, €]]+Verokompensaatiot[[#This Row],[Veromenetysten korvaus 2023]]</f>
        <v>36300023.396053225</v>
      </c>
    </row>
    <row r="260" spans="1:7">
      <c r="A260" s="35">
        <v>844</v>
      </c>
      <c r="B260" s="13" t="s">
        <v>268</v>
      </c>
      <c r="C260" s="311">
        <v>1211900.8783003301</v>
      </c>
      <c r="D260" s="173">
        <v>850327.49589453544</v>
      </c>
      <c r="E260" s="173">
        <v>361573.38240579469</v>
      </c>
      <c r="F260" s="173">
        <v>5808.2449532271885</v>
      </c>
      <c r="G260" s="311">
        <f>Verokompensaatiot[[#This Row],[Jäljelle jäävät korvaukset vuosilta 2010-2022, €]]+Verokompensaatiot[[#This Row],[Veromenetysten korvaus 2023]]</f>
        <v>367381.62735902186</v>
      </c>
    </row>
    <row r="261" spans="1:7">
      <c r="A261" s="35">
        <v>845</v>
      </c>
      <c r="B261" s="13" t="s">
        <v>269</v>
      </c>
      <c r="C261" s="311">
        <v>1903717.6959708424</v>
      </c>
      <c r="D261" s="173">
        <v>1331868.4926218244</v>
      </c>
      <c r="E261" s="173">
        <v>571849.203349018</v>
      </c>
      <c r="F261" s="173">
        <v>23576.062992805266</v>
      </c>
      <c r="G261" s="311">
        <f>Verokompensaatiot[[#This Row],[Jäljelle jäävät korvaukset vuosilta 2010-2022, €]]+Verokompensaatiot[[#This Row],[Veromenetysten korvaus 2023]]</f>
        <v>595425.26634182327</v>
      </c>
    </row>
    <row r="262" spans="1:7">
      <c r="A262" s="35">
        <v>846</v>
      </c>
      <c r="B262" s="13" t="s">
        <v>270</v>
      </c>
      <c r="C262" s="311">
        <v>3738628.9424776365</v>
      </c>
      <c r="D262" s="173">
        <v>2627877.7801566725</v>
      </c>
      <c r="E262" s="173">
        <v>1110751.162320964</v>
      </c>
      <c r="F262" s="173">
        <v>27071.592281790701</v>
      </c>
      <c r="G262" s="311">
        <f>Verokompensaatiot[[#This Row],[Jäljelle jäävät korvaukset vuosilta 2010-2022, €]]+Verokompensaatiot[[#This Row],[Veromenetysten korvaus 2023]]</f>
        <v>1137822.7546027547</v>
      </c>
    </row>
    <row r="263" spans="1:7">
      <c r="A263" s="35">
        <v>848</v>
      </c>
      <c r="B263" s="13" t="s">
        <v>271</v>
      </c>
      <c r="C263" s="311">
        <v>3181416.3734441213</v>
      </c>
      <c r="D263" s="173">
        <v>2231096.2699434785</v>
      </c>
      <c r="E263" s="173">
        <v>950320.10350064281</v>
      </c>
      <c r="F263" s="173">
        <v>39001.058347373561</v>
      </c>
      <c r="G263" s="311">
        <f>Verokompensaatiot[[#This Row],[Jäljelle jäävät korvaukset vuosilta 2010-2022, €]]+Verokompensaatiot[[#This Row],[Veromenetysten korvaus 2023]]</f>
        <v>989321.16184801632</v>
      </c>
    </row>
    <row r="264" spans="1:7">
      <c r="A264" s="35">
        <v>849</v>
      </c>
      <c r="B264" s="13" t="s">
        <v>272</v>
      </c>
      <c r="C264" s="311">
        <v>2165019.4841542882</v>
      </c>
      <c r="D264" s="173">
        <v>1517975.3511777897</v>
      </c>
      <c r="E264" s="173">
        <v>647044.13297649845</v>
      </c>
      <c r="F264" s="173">
        <v>51920.984185277259</v>
      </c>
      <c r="G264" s="311">
        <f>Verokompensaatiot[[#This Row],[Jäljelle jäävät korvaukset vuosilta 2010-2022, €]]+Verokompensaatiot[[#This Row],[Veromenetysten korvaus 2023]]</f>
        <v>698965.11716177571</v>
      </c>
    </row>
    <row r="265" spans="1:7">
      <c r="A265" s="35">
        <v>850</v>
      </c>
      <c r="B265" s="13" t="s">
        <v>273</v>
      </c>
      <c r="C265" s="311">
        <v>1427829.0367570685</v>
      </c>
      <c r="D265" s="173">
        <v>1003078.241190937</v>
      </c>
      <c r="E265" s="173">
        <v>424750.79556613148</v>
      </c>
      <c r="F265" s="173">
        <v>-4651.3659379420787</v>
      </c>
      <c r="G265" s="311">
        <f>Verokompensaatiot[[#This Row],[Jäljelle jäävät korvaukset vuosilta 2010-2022, €]]+Verokompensaatiot[[#This Row],[Veromenetysten korvaus 2023]]</f>
        <v>420099.42962818942</v>
      </c>
    </row>
    <row r="266" spans="1:7">
      <c r="A266" s="35">
        <v>851</v>
      </c>
      <c r="B266" s="13" t="s">
        <v>274</v>
      </c>
      <c r="C266" s="311">
        <v>10885150.482996266</v>
      </c>
      <c r="D266" s="173">
        <v>7654358.1523133954</v>
      </c>
      <c r="E266" s="173">
        <v>3230792.3306828709</v>
      </c>
      <c r="F266" s="173">
        <v>61546.273163761813</v>
      </c>
      <c r="G266" s="311">
        <f>Verokompensaatiot[[#This Row],[Jäljelle jäävät korvaukset vuosilta 2010-2022, €]]+Verokompensaatiot[[#This Row],[Veromenetysten korvaus 2023]]</f>
        <v>3292338.6038466329</v>
      </c>
    </row>
    <row r="267" spans="1:7">
      <c r="A267" s="35">
        <v>853</v>
      </c>
      <c r="B267" s="13" t="s">
        <v>275</v>
      </c>
      <c r="C267" s="311">
        <v>101052572.13740179</v>
      </c>
      <c r="D267" s="173">
        <v>70671720.52821371</v>
      </c>
      <c r="E267" s="173">
        <v>30380851.60918808</v>
      </c>
      <c r="F267" s="173">
        <v>959930.43811724277</v>
      </c>
      <c r="G267" s="311">
        <f>Verokompensaatiot[[#This Row],[Jäljelle jäävät korvaukset vuosilta 2010-2022, €]]+Verokompensaatiot[[#This Row],[Veromenetysten korvaus 2023]]</f>
        <v>31340782.047305323</v>
      </c>
    </row>
    <row r="268" spans="1:7">
      <c r="A268" s="35">
        <v>854</v>
      </c>
      <c r="B268" s="13" t="s">
        <v>276</v>
      </c>
      <c r="C268" s="311">
        <v>2268127.0872382307</v>
      </c>
      <c r="D268" s="173">
        <v>1592970.1746957037</v>
      </c>
      <c r="E268" s="173">
        <v>675156.91254252708</v>
      </c>
      <c r="F268" s="173">
        <v>2556.6129473977126</v>
      </c>
      <c r="G268" s="311">
        <f>Verokompensaatiot[[#This Row],[Jäljelle jäävät korvaukset vuosilta 2010-2022, €]]+Verokompensaatiot[[#This Row],[Veromenetysten korvaus 2023]]</f>
        <v>677713.52548992482</v>
      </c>
    </row>
    <row r="269" spans="1:7">
      <c r="A269" s="35">
        <v>857</v>
      </c>
      <c r="B269" s="13" t="s">
        <v>277</v>
      </c>
      <c r="C269" s="311">
        <v>1804787.613218969</v>
      </c>
      <c r="D269" s="173">
        <v>1263376.6643490982</v>
      </c>
      <c r="E269" s="173">
        <v>541410.94886987074</v>
      </c>
      <c r="F269" s="173">
        <v>-13959.098295751075</v>
      </c>
      <c r="G269" s="311">
        <f>Verokompensaatiot[[#This Row],[Jäljelle jäävät korvaukset vuosilta 2010-2022, €]]+Verokompensaatiot[[#This Row],[Veromenetysten korvaus 2023]]</f>
        <v>527451.85057411972</v>
      </c>
    </row>
    <row r="270" spans="1:7">
      <c r="A270" s="35">
        <v>858</v>
      </c>
      <c r="B270" s="13" t="s">
        <v>278</v>
      </c>
      <c r="C270" s="311">
        <v>15044079.26054896</v>
      </c>
      <c r="D270" s="173">
        <v>10449577.117429107</v>
      </c>
      <c r="E270" s="173">
        <v>4594502.143119853</v>
      </c>
      <c r="F270" s="173">
        <v>34635.344596189068</v>
      </c>
      <c r="G270" s="311">
        <f>Verokompensaatiot[[#This Row],[Jäljelle jäävät korvaukset vuosilta 2010-2022, €]]+Verokompensaatiot[[#This Row],[Veromenetysten korvaus 2023]]</f>
        <v>4629137.4877160424</v>
      </c>
    </row>
    <row r="271" spans="1:7">
      <c r="A271" s="35">
        <v>859</v>
      </c>
      <c r="B271" s="13" t="s">
        <v>279</v>
      </c>
      <c r="C271" s="311">
        <v>3312813.4295565658</v>
      </c>
      <c r="D271" s="173">
        <v>2336673.0353434347</v>
      </c>
      <c r="E271" s="173">
        <v>976140.39421313116</v>
      </c>
      <c r="F271" s="173">
        <v>-7920.1064644364451</v>
      </c>
      <c r="G271" s="311">
        <f>Verokompensaatiot[[#This Row],[Jäljelle jäävät korvaukset vuosilta 2010-2022, €]]+Verokompensaatiot[[#This Row],[Veromenetysten korvaus 2023]]</f>
        <v>968220.28774869477</v>
      </c>
    </row>
    <row r="272" spans="1:7">
      <c r="A272" s="35">
        <v>886</v>
      </c>
      <c r="B272" s="13" t="s">
        <v>280</v>
      </c>
      <c r="C272" s="311">
        <v>6475622.1633369755</v>
      </c>
      <c r="D272" s="173">
        <v>4562511.0484115137</v>
      </c>
      <c r="E272" s="173">
        <v>1913111.1149254618</v>
      </c>
      <c r="F272" s="173">
        <v>22221.716583287445</v>
      </c>
      <c r="G272" s="311">
        <f>Verokompensaatiot[[#This Row],[Jäljelle jäävät korvaukset vuosilta 2010-2022, €]]+Verokompensaatiot[[#This Row],[Veromenetysten korvaus 2023]]</f>
        <v>1935332.8315087492</v>
      </c>
    </row>
    <row r="273" spans="1:7">
      <c r="A273" s="35">
        <v>887</v>
      </c>
      <c r="B273" s="13" t="s">
        <v>281</v>
      </c>
      <c r="C273" s="311">
        <v>3434638.6272101505</v>
      </c>
      <c r="D273" s="173">
        <v>2407699.3481854247</v>
      </c>
      <c r="E273" s="173">
        <v>1026939.2790247258</v>
      </c>
      <c r="F273" s="173">
        <v>32458.453391598592</v>
      </c>
      <c r="G273" s="311">
        <f>Verokompensaatiot[[#This Row],[Jäljelle jäävät korvaukset vuosilta 2010-2022, €]]+Verokompensaatiot[[#This Row],[Veromenetysten korvaus 2023]]</f>
        <v>1059397.7324163243</v>
      </c>
    </row>
    <row r="274" spans="1:7">
      <c r="A274" s="35">
        <v>889</v>
      </c>
      <c r="B274" s="13" t="s">
        <v>282</v>
      </c>
      <c r="C274" s="311">
        <v>1809750.447115452</v>
      </c>
      <c r="D274" s="173">
        <v>1268594.7717289804</v>
      </c>
      <c r="E274" s="173">
        <v>541155.67538647167</v>
      </c>
      <c r="F274" s="173">
        <v>14049.635947136856</v>
      </c>
      <c r="G274" s="311">
        <f>Verokompensaatiot[[#This Row],[Jäljelle jäävät korvaukset vuosilta 2010-2022, €]]+Verokompensaatiot[[#This Row],[Veromenetysten korvaus 2023]]</f>
        <v>555205.31133360858</v>
      </c>
    </row>
    <row r="275" spans="1:7">
      <c r="A275" s="35">
        <v>890</v>
      </c>
      <c r="B275" s="13" t="s">
        <v>283</v>
      </c>
      <c r="C275" s="311">
        <v>774254.34802629496</v>
      </c>
      <c r="D275" s="173">
        <v>540117.86917101708</v>
      </c>
      <c r="E275" s="173">
        <v>234136.47885527788</v>
      </c>
      <c r="F275" s="173">
        <v>415.16024042479006</v>
      </c>
      <c r="G275" s="311">
        <f>Verokompensaatiot[[#This Row],[Jäljelle jäävät korvaukset vuosilta 2010-2022, €]]+Verokompensaatiot[[#This Row],[Veromenetysten korvaus 2023]]</f>
        <v>234551.63909570267</v>
      </c>
    </row>
    <row r="276" spans="1:7">
      <c r="A276" s="35">
        <v>892</v>
      </c>
      <c r="B276" s="13" t="s">
        <v>284</v>
      </c>
      <c r="C276" s="311">
        <v>2011872.2560610052</v>
      </c>
      <c r="D276" s="173">
        <v>1416617.6639711794</v>
      </c>
      <c r="E276" s="173">
        <v>595254.59208982578</v>
      </c>
      <c r="F276" s="173">
        <v>1533.6609779800779</v>
      </c>
      <c r="G276" s="311">
        <f>Verokompensaatiot[[#This Row],[Jäljelle jäävät korvaukset vuosilta 2010-2022, €]]+Verokompensaatiot[[#This Row],[Veromenetysten korvaus 2023]]</f>
        <v>596788.2530678059</v>
      </c>
    </row>
    <row r="277" spans="1:7">
      <c r="A277" s="35">
        <v>893</v>
      </c>
      <c r="B277" s="13" t="s">
        <v>285</v>
      </c>
      <c r="C277" s="311">
        <v>4934230.6697417554</v>
      </c>
      <c r="D277" s="173">
        <v>3473816.1842338797</v>
      </c>
      <c r="E277" s="173">
        <v>1460414.4855078757</v>
      </c>
      <c r="F277" s="173">
        <v>60625.900128260953</v>
      </c>
      <c r="G277" s="311">
        <f>Verokompensaatiot[[#This Row],[Jäljelle jäävät korvaukset vuosilta 2010-2022, €]]+Verokompensaatiot[[#This Row],[Veromenetysten korvaus 2023]]</f>
        <v>1521040.3856361366</v>
      </c>
    </row>
    <row r="278" spans="1:7">
      <c r="A278" s="35">
        <v>895</v>
      </c>
      <c r="B278" s="13" t="s">
        <v>286</v>
      </c>
      <c r="C278" s="311">
        <v>8462970.7317899838</v>
      </c>
      <c r="D278" s="173">
        <v>5942824.0579203162</v>
      </c>
      <c r="E278" s="173">
        <v>2520146.6738696676</v>
      </c>
      <c r="F278" s="173">
        <v>92937.041364089062</v>
      </c>
      <c r="G278" s="311">
        <f>Verokompensaatiot[[#This Row],[Jäljelle jäävät korvaukset vuosilta 2010-2022, €]]+Verokompensaatiot[[#This Row],[Veromenetysten korvaus 2023]]</f>
        <v>2613083.7152337567</v>
      </c>
    </row>
    <row r="279" spans="1:7">
      <c r="A279" s="35">
        <v>905</v>
      </c>
      <c r="B279" s="13" t="s">
        <v>287</v>
      </c>
      <c r="C279" s="311">
        <v>33970056.61300391</v>
      </c>
      <c r="D279" s="173">
        <v>23825291.11175305</v>
      </c>
      <c r="E279" s="173">
        <v>10144765.501250859</v>
      </c>
      <c r="F279" s="173">
        <v>321831.39234283863</v>
      </c>
      <c r="G279" s="311">
        <f>Verokompensaatiot[[#This Row],[Jäljelle jäävät korvaukset vuosilta 2010-2022, €]]+Verokompensaatiot[[#This Row],[Veromenetysten korvaus 2023]]</f>
        <v>10466596.893593699</v>
      </c>
    </row>
    <row r="280" spans="1:7">
      <c r="A280" s="35">
        <v>908</v>
      </c>
      <c r="B280" s="13" t="s">
        <v>288</v>
      </c>
      <c r="C280" s="311">
        <v>9587990.1707395967</v>
      </c>
      <c r="D280" s="173">
        <v>6707948.3673347095</v>
      </c>
      <c r="E280" s="173">
        <v>2880041.8034048872</v>
      </c>
      <c r="F280" s="173">
        <v>44150.756896426377</v>
      </c>
      <c r="G280" s="311">
        <f>Verokompensaatiot[[#This Row],[Jäljelle jäävät korvaukset vuosilta 2010-2022, €]]+Verokompensaatiot[[#This Row],[Veromenetysten korvaus 2023]]</f>
        <v>2924192.5603013136</v>
      </c>
    </row>
    <row r="281" spans="1:7">
      <c r="A281" s="35">
        <v>915</v>
      </c>
      <c r="B281" s="13" t="s">
        <v>289</v>
      </c>
      <c r="C281" s="311">
        <v>10963425.13668745</v>
      </c>
      <c r="D281" s="173">
        <v>7679749.4584001955</v>
      </c>
      <c r="E281" s="173">
        <v>3283675.6782872546</v>
      </c>
      <c r="F281" s="173">
        <v>39353.641208604487</v>
      </c>
      <c r="G281" s="311">
        <f>Verokompensaatiot[[#This Row],[Jäljelle jäävät korvaukset vuosilta 2010-2022, €]]+Verokompensaatiot[[#This Row],[Veromenetysten korvaus 2023]]</f>
        <v>3323029.3194958591</v>
      </c>
    </row>
    <row r="282" spans="1:7">
      <c r="A282" s="35">
        <v>918</v>
      </c>
      <c r="B282" s="13" t="s">
        <v>290</v>
      </c>
      <c r="C282" s="311">
        <v>1689683.8533343424</v>
      </c>
      <c r="D282" s="173">
        <v>1190629.0820513554</v>
      </c>
      <c r="E282" s="173">
        <v>499054.77128298697</v>
      </c>
      <c r="F282" s="173">
        <v>21572.855488505309</v>
      </c>
      <c r="G282" s="311">
        <f>Verokompensaatiot[[#This Row],[Jäljelle jäävät korvaukset vuosilta 2010-2022, €]]+Verokompensaatiot[[#This Row],[Veromenetysten korvaus 2023]]</f>
        <v>520627.6267714923</v>
      </c>
    </row>
    <row r="283" spans="1:7">
      <c r="A283" s="35">
        <v>921</v>
      </c>
      <c r="B283" s="13" t="s">
        <v>291</v>
      </c>
      <c r="C283" s="311">
        <v>1603816.8977849092</v>
      </c>
      <c r="D283" s="173">
        <v>1124132.7832885173</v>
      </c>
      <c r="E283" s="173">
        <v>479684.11449639197</v>
      </c>
      <c r="F283" s="173">
        <v>9406.0216091275306</v>
      </c>
      <c r="G283" s="311">
        <f>Verokompensaatiot[[#This Row],[Jäljelle jäävät korvaukset vuosilta 2010-2022, €]]+Verokompensaatiot[[#This Row],[Veromenetysten korvaus 2023]]</f>
        <v>489090.13610551949</v>
      </c>
    </row>
    <row r="284" spans="1:7">
      <c r="A284" s="35">
        <v>922</v>
      </c>
      <c r="B284" s="13" t="s">
        <v>292</v>
      </c>
      <c r="C284" s="311">
        <v>2438906.2781831902</v>
      </c>
      <c r="D284" s="173">
        <v>1708816.2007618744</v>
      </c>
      <c r="E284" s="173">
        <v>730090.07742131571</v>
      </c>
      <c r="F284" s="173">
        <v>-6485.0449546950767</v>
      </c>
      <c r="G284" s="311">
        <f>Verokompensaatiot[[#This Row],[Jäljelle jäävät korvaukset vuosilta 2010-2022, €]]+Verokompensaatiot[[#This Row],[Veromenetysten korvaus 2023]]</f>
        <v>723605.03246662067</v>
      </c>
    </row>
    <row r="285" spans="1:7">
      <c r="A285" s="35">
        <v>924</v>
      </c>
      <c r="B285" s="13" t="s">
        <v>293</v>
      </c>
      <c r="C285" s="311">
        <v>2331482.7032699832</v>
      </c>
      <c r="D285" s="173">
        <v>1637740.857504816</v>
      </c>
      <c r="E285" s="173">
        <v>693741.84576516715</v>
      </c>
      <c r="F285" s="173">
        <v>30170.156266949314</v>
      </c>
      <c r="G285" s="311">
        <f>Verokompensaatiot[[#This Row],[Jäljelle jäävät korvaukset vuosilta 2010-2022, €]]+Verokompensaatiot[[#This Row],[Veromenetysten korvaus 2023]]</f>
        <v>723912.00203211652</v>
      </c>
    </row>
    <row r="286" spans="1:7">
      <c r="A286" s="35">
        <v>925</v>
      </c>
      <c r="B286" s="13" t="s">
        <v>294</v>
      </c>
      <c r="C286" s="311">
        <v>2587658.4990995508</v>
      </c>
      <c r="D286" s="173">
        <v>1819089.9908363929</v>
      </c>
      <c r="E286" s="173">
        <v>768568.50826315791</v>
      </c>
      <c r="F286" s="173">
        <v>48968.154768137865</v>
      </c>
      <c r="G286" s="311">
        <f>Verokompensaatiot[[#This Row],[Jäljelle jäävät korvaukset vuosilta 2010-2022, €]]+Verokompensaatiot[[#This Row],[Veromenetysten korvaus 2023]]</f>
        <v>817536.66303129576</v>
      </c>
    </row>
    <row r="287" spans="1:7">
      <c r="A287" s="35">
        <v>927</v>
      </c>
      <c r="B287" s="13" t="s">
        <v>295</v>
      </c>
      <c r="C287" s="311">
        <v>13762467.198739575</v>
      </c>
      <c r="D287" s="173">
        <v>9505857.7756426129</v>
      </c>
      <c r="E287" s="173">
        <v>4256609.4230969623</v>
      </c>
      <c r="F287" s="173">
        <v>-68608.07755265868</v>
      </c>
      <c r="G287" s="311">
        <f>Verokompensaatiot[[#This Row],[Jäljelle jäävät korvaukset vuosilta 2010-2022, €]]+Verokompensaatiot[[#This Row],[Veromenetysten korvaus 2023]]</f>
        <v>4188001.3455443038</v>
      </c>
    </row>
    <row r="288" spans="1:7">
      <c r="A288" s="35">
        <v>931</v>
      </c>
      <c r="B288" s="13" t="s">
        <v>296</v>
      </c>
      <c r="C288" s="311">
        <v>4352705.8415672462</v>
      </c>
      <c r="D288" s="173">
        <v>3051328.312514781</v>
      </c>
      <c r="E288" s="173">
        <v>1301377.5290524652</v>
      </c>
      <c r="F288" s="173">
        <v>11635.436649277457</v>
      </c>
      <c r="G288" s="311">
        <f>Verokompensaatiot[[#This Row],[Jäljelle jäävät korvaukset vuosilta 2010-2022, €]]+Verokompensaatiot[[#This Row],[Veromenetysten korvaus 2023]]</f>
        <v>1313012.9657017426</v>
      </c>
    </row>
    <row r="289" spans="1:7">
      <c r="A289" s="35">
        <v>934</v>
      </c>
      <c r="B289" s="13" t="s">
        <v>297</v>
      </c>
      <c r="C289" s="311">
        <v>1827503.0426406444</v>
      </c>
      <c r="D289" s="173">
        <v>1285643.1591544794</v>
      </c>
      <c r="E289" s="173">
        <v>541859.88348616497</v>
      </c>
      <c r="F289" s="173">
        <v>23703.806716905008</v>
      </c>
      <c r="G289" s="311">
        <f>Verokompensaatiot[[#This Row],[Jäljelle jäävät korvaukset vuosilta 2010-2022, €]]+Verokompensaatiot[[#This Row],[Veromenetysten korvaus 2023]]</f>
        <v>565563.69020306994</v>
      </c>
    </row>
    <row r="290" spans="1:7">
      <c r="A290" s="35">
        <v>935</v>
      </c>
      <c r="B290" s="13" t="s">
        <v>298</v>
      </c>
      <c r="C290" s="311">
        <v>2082562.8176878851</v>
      </c>
      <c r="D290" s="173">
        <v>1461604.8313106913</v>
      </c>
      <c r="E290" s="173">
        <v>620957.98637719383</v>
      </c>
      <c r="F290" s="173">
        <v>11645.861488796032</v>
      </c>
      <c r="G290" s="311">
        <f>Verokompensaatiot[[#This Row],[Jäljelle jäävät korvaukset vuosilta 2010-2022, €]]+Verokompensaatiot[[#This Row],[Veromenetysten korvaus 2023]]</f>
        <v>632603.8478659899</v>
      </c>
    </row>
    <row r="291" spans="1:7">
      <c r="A291" s="35">
        <v>936</v>
      </c>
      <c r="B291" s="13" t="s">
        <v>299</v>
      </c>
      <c r="C291" s="311">
        <v>4607284.2549322601</v>
      </c>
      <c r="D291" s="173">
        <v>3233998.3895016187</v>
      </c>
      <c r="E291" s="173">
        <v>1373285.8654306415</v>
      </c>
      <c r="F291" s="173">
        <v>50339.758117988895</v>
      </c>
      <c r="G291" s="311">
        <f>Verokompensaatiot[[#This Row],[Jäljelle jäävät korvaukset vuosilta 2010-2022, €]]+Verokompensaatiot[[#This Row],[Veromenetysten korvaus 2023]]</f>
        <v>1423625.6235486304</v>
      </c>
    </row>
    <row r="292" spans="1:7">
      <c r="A292" s="35">
        <v>946</v>
      </c>
      <c r="B292" s="13" t="s">
        <v>300</v>
      </c>
      <c r="C292" s="311">
        <v>4456367.1899150303</v>
      </c>
      <c r="D292" s="173">
        <v>3136854.5569595797</v>
      </c>
      <c r="E292" s="173">
        <v>1319512.6329554506</v>
      </c>
      <c r="F292" s="173">
        <v>60705.961757716679</v>
      </c>
      <c r="G292" s="311">
        <f>Verokompensaatiot[[#This Row],[Jäljelle jäävät korvaukset vuosilta 2010-2022, €]]+Verokompensaatiot[[#This Row],[Veromenetysten korvaus 2023]]</f>
        <v>1380218.5947131673</v>
      </c>
    </row>
    <row r="293" spans="1:7">
      <c r="A293" s="35">
        <v>976</v>
      </c>
      <c r="B293" s="13" t="s">
        <v>301</v>
      </c>
      <c r="C293" s="311">
        <v>2696653.9618642372</v>
      </c>
      <c r="D293" s="173">
        <v>1888081.3395385093</v>
      </c>
      <c r="E293" s="173">
        <v>808572.62232572795</v>
      </c>
      <c r="F293" s="173">
        <v>21048.482027635415</v>
      </c>
      <c r="G293" s="311">
        <f>Verokompensaatiot[[#This Row],[Jäljelle jäävät korvaukset vuosilta 2010-2022, €]]+Verokompensaatiot[[#This Row],[Veromenetysten korvaus 2023]]</f>
        <v>829621.10435336339</v>
      </c>
    </row>
    <row r="294" spans="1:7">
      <c r="A294" s="35">
        <v>977</v>
      </c>
      <c r="B294" s="13" t="s">
        <v>302</v>
      </c>
      <c r="C294" s="311">
        <v>8059607.8749968307</v>
      </c>
      <c r="D294" s="173">
        <v>5669657.7313953703</v>
      </c>
      <c r="E294" s="173">
        <v>2389950.1436014604</v>
      </c>
      <c r="F294" s="173">
        <v>44937.787466313654</v>
      </c>
      <c r="G294" s="311">
        <f>Verokompensaatiot[[#This Row],[Jäljelle jäävät korvaukset vuosilta 2010-2022, €]]+Verokompensaatiot[[#This Row],[Veromenetysten korvaus 2023]]</f>
        <v>2434887.9310677741</v>
      </c>
    </row>
    <row r="295" spans="1:7">
      <c r="A295" s="35">
        <v>980</v>
      </c>
      <c r="B295" s="13" t="s">
        <v>303</v>
      </c>
      <c r="C295" s="311">
        <v>14464844.446224453</v>
      </c>
      <c r="D295" s="173">
        <v>10163885.309710452</v>
      </c>
      <c r="E295" s="173">
        <v>4300959.1365140006</v>
      </c>
      <c r="F295" s="173">
        <v>19975.28073261473</v>
      </c>
      <c r="G295" s="311">
        <f>Verokompensaatiot[[#This Row],[Jäljelle jäävät korvaukset vuosilta 2010-2022, €]]+Verokompensaatiot[[#This Row],[Veromenetysten korvaus 2023]]</f>
        <v>4320934.4172466155</v>
      </c>
    </row>
    <row r="296" spans="1:7">
      <c r="A296" s="35">
        <v>981</v>
      </c>
      <c r="B296" s="13" t="s">
        <v>304</v>
      </c>
      <c r="C296" s="311">
        <v>1650734.9916412393</v>
      </c>
      <c r="D296" s="173">
        <v>1159893.3660612078</v>
      </c>
      <c r="E296" s="173">
        <v>490841.62558003142</v>
      </c>
      <c r="F296" s="173">
        <v>21478.351001625619</v>
      </c>
      <c r="G296" s="311">
        <f>Verokompensaatiot[[#This Row],[Jäljelle jäävät korvaukset vuosilta 2010-2022, €]]+Verokompensaatiot[[#This Row],[Veromenetysten korvaus 2023]]</f>
        <v>512319.97658165707</v>
      </c>
    </row>
    <row r="297" spans="1:7">
      <c r="A297" s="35">
        <v>989</v>
      </c>
      <c r="B297" s="13" t="s">
        <v>305</v>
      </c>
      <c r="C297" s="311">
        <v>3777222.1418359703</v>
      </c>
      <c r="D297" s="173">
        <v>2653754.1365008405</v>
      </c>
      <c r="E297" s="173">
        <v>1123468.0053351298</v>
      </c>
      <c r="F297" s="173">
        <v>35623.232407423544</v>
      </c>
      <c r="G297" s="311">
        <f>Verokompensaatiot[[#This Row],[Jäljelle jäävät korvaukset vuosilta 2010-2022, €]]+Verokompensaatiot[[#This Row],[Veromenetysten korvaus 2023]]</f>
        <v>1159091.2377425532</v>
      </c>
    </row>
    <row r="298" spans="1:7">
      <c r="A298" s="35">
        <v>992</v>
      </c>
      <c r="B298" s="13" t="s">
        <v>306</v>
      </c>
      <c r="C298" s="311">
        <v>10004435.821346484</v>
      </c>
      <c r="D298" s="173">
        <v>7027231.4305414259</v>
      </c>
      <c r="E298" s="173">
        <v>2977204.3908050582</v>
      </c>
      <c r="F298" s="173">
        <v>4712.8354448471327</v>
      </c>
      <c r="G298" s="311">
        <f>Verokompensaatiot[[#This Row],[Jäljelle jäävät korvaukset vuosilta 2010-2022, €]]+Verokompensaatiot[[#This Row],[Veromenetysten korvaus 2023]]</f>
        <v>2981917.2262499053</v>
      </c>
    </row>
    <row r="299" spans="1:7">
      <c r="A299" s="313"/>
    </row>
  </sheetData>
  <pageMargins left="0.7" right="0.7" top="0.75" bottom="0.75" header="0.3" footer="0.3"/>
  <pageSetup paperSize="9" orientation="portrait" r:id="rId1"/>
  <ignoredErrors>
    <ignoredError sqref="C5 C6:C298" calculatedColumn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2"/>
  <sheetViews>
    <sheetView zoomScale="80" zoomScaleNormal="80" workbookViewId="0"/>
  </sheetViews>
  <sheetFormatPr defaultRowHeight="15"/>
  <cols>
    <col min="1" max="1" width="24.5" style="252" customWidth="1"/>
    <col min="2" max="2" width="39.125" style="39" bestFit="1" customWidth="1"/>
    <col min="3" max="3" width="20.5" style="46" customWidth="1"/>
    <col min="4" max="4" width="9.625" style="46" customWidth="1"/>
    <col min="5" max="5" width="20.125" style="46" customWidth="1"/>
    <col min="6" max="6" width="22.125" style="140" customWidth="1"/>
    <col min="7" max="11" width="9" style="23"/>
  </cols>
  <sheetData>
    <row r="1" spans="1:11" ht="23.25">
      <c r="A1" s="377" t="s">
        <v>1069</v>
      </c>
      <c r="C1" s="333"/>
      <c r="F1" s="169"/>
    </row>
    <row r="2" spans="1:11">
      <c r="A2" s="252" t="s">
        <v>372</v>
      </c>
    </row>
    <row r="4" spans="1:11">
      <c r="A4" s="475" t="s">
        <v>1100</v>
      </c>
      <c r="B4" s="476">
        <v>7436.67</v>
      </c>
    </row>
    <row r="5" spans="1:11">
      <c r="C5" s="373"/>
      <c r="D5" s="373"/>
      <c r="E5" s="373"/>
      <c r="F5" s="373"/>
    </row>
    <row r="6" spans="1:11" s="379" customFormat="1" ht="28.5">
      <c r="A6" s="223" t="s">
        <v>771</v>
      </c>
      <c r="B6" s="222" t="s">
        <v>772</v>
      </c>
      <c r="C6" s="224" t="s">
        <v>773</v>
      </c>
      <c r="D6" s="224" t="s">
        <v>774</v>
      </c>
      <c r="E6" s="224" t="s">
        <v>775</v>
      </c>
      <c r="F6" s="224" t="s">
        <v>776</v>
      </c>
      <c r="G6" s="378"/>
      <c r="H6" s="378"/>
      <c r="I6" s="378"/>
      <c r="J6" s="378"/>
      <c r="K6" s="378"/>
    </row>
    <row r="7" spans="1:11" ht="14.25">
      <c r="A7" s="47"/>
      <c r="B7" s="139" t="s">
        <v>777</v>
      </c>
      <c r="F7" s="380">
        <f>F8-D8</f>
        <v>9556753.4834036548</v>
      </c>
    </row>
    <row r="8" spans="1:11">
      <c r="A8" s="140"/>
      <c r="B8" s="39" t="s">
        <v>13</v>
      </c>
      <c r="C8" s="43">
        <f>SUM(C9:C377)</f>
        <v>347058203.07743979</v>
      </c>
      <c r="D8" s="43">
        <f>SUM(D9:D377)</f>
        <v>7586689.2498128694</v>
      </c>
      <c r="E8" s="43">
        <f>SUM(E9:E377)</f>
        <v>337501449.5940361</v>
      </c>
      <c r="F8" s="381">
        <f>C8+D8-E8</f>
        <v>17143442.733216524</v>
      </c>
    </row>
    <row r="9" spans="1:11" s="50" customFormat="1">
      <c r="A9" s="15">
        <v>5</v>
      </c>
      <c r="B9" s="39" t="s">
        <v>778</v>
      </c>
      <c r="C9" s="46">
        <v>2944326.3863999997</v>
      </c>
      <c r="D9" s="384">
        <v>0</v>
      </c>
      <c r="E9" s="385">
        <v>694094.15778000013</v>
      </c>
      <c r="F9" s="386">
        <v>2250232.2286199997</v>
      </c>
      <c r="G9" s="117"/>
      <c r="H9" s="117"/>
      <c r="I9" s="117"/>
      <c r="J9" s="117"/>
      <c r="K9" s="117"/>
    </row>
    <row r="10" spans="1:11" s="50" customFormat="1">
      <c r="A10" s="15">
        <v>9</v>
      </c>
      <c r="B10" s="39" t="s">
        <v>779</v>
      </c>
      <c r="C10" s="46">
        <v>123597.45540000001</v>
      </c>
      <c r="D10" s="384">
        <v>0</v>
      </c>
      <c r="E10" s="385">
        <v>59567.726700000007</v>
      </c>
      <c r="F10" s="386">
        <v>64029.7287</v>
      </c>
      <c r="G10" s="117"/>
      <c r="H10" s="117"/>
      <c r="I10" s="117"/>
      <c r="J10" s="117"/>
      <c r="K10" s="117"/>
    </row>
    <row r="11" spans="1:11" s="50" customFormat="1">
      <c r="A11" s="15">
        <v>10</v>
      </c>
      <c r="B11" s="39" t="s">
        <v>780</v>
      </c>
      <c r="C11" s="46">
        <v>151708.068</v>
      </c>
      <c r="D11" s="384">
        <v>0</v>
      </c>
      <c r="E11" s="385">
        <v>232172.83740000002</v>
      </c>
      <c r="F11" s="386">
        <v>-80464.769400000019</v>
      </c>
      <c r="G11" s="117"/>
      <c r="H11" s="117"/>
      <c r="I11" s="117"/>
      <c r="J11" s="117"/>
      <c r="K11" s="117"/>
    </row>
    <row r="12" spans="1:11" s="50" customFormat="1">
      <c r="A12" s="15">
        <v>16</v>
      </c>
      <c r="B12" s="39" t="s">
        <v>781</v>
      </c>
      <c r="C12" s="46">
        <v>945944.42400000012</v>
      </c>
      <c r="D12" s="384">
        <v>0</v>
      </c>
      <c r="E12" s="385">
        <v>137013.20808000001</v>
      </c>
      <c r="F12" s="386">
        <v>808931.2159200001</v>
      </c>
      <c r="G12" s="117"/>
      <c r="H12" s="117"/>
      <c r="I12" s="117"/>
      <c r="J12" s="117"/>
      <c r="K12" s="117"/>
    </row>
    <row r="13" spans="1:11" s="50" customFormat="1">
      <c r="A13" s="15">
        <v>18</v>
      </c>
      <c r="B13" s="39" t="s">
        <v>782</v>
      </c>
      <c r="C13" s="46">
        <v>824206.1361</v>
      </c>
      <c r="D13" s="384">
        <v>0</v>
      </c>
      <c r="E13" s="385">
        <v>276257.41716000001</v>
      </c>
      <c r="F13" s="386">
        <v>547948.71894000005</v>
      </c>
      <c r="G13" s="117"/>
      <c r="H13" s="117"/>
      <c r="I13" s="117"/>
      <c r="J13" s="117"/>
      <c r="K13" s="117"/>
    </row>
    <row r="14" spans="1:11" s="50" customFormat="1">
      <c r="A14" s="15">
        <v>19</v>
      </c>
      <c r="B14" s="39" t="s">
        <v>783</v>
      </c>
      <c r="C14" s="46">
        <v>139809.39600000001</v>
      </c>
      <c r="D14" s="384">
        <v>0</v>
      </c>
      <c r="E14" s="385">
        <v>203839.12470000001</v>
      </c>
      <c r="F14" s="386">
        <v>-64029.728700000007</v>
      </c>
      <c r="G14" s="117"/>
      <c r="H14" s="117"/>
      <c r="I14" s="117"/>
      <c r="J14" s="117"/>
      <c r="K14" s="117"/>
    </row>
    <row r="15" spans="1:11" s="50" customFormat="1">
      <c r="A15" s="15">
        <v>20</v>
      </c>
      <c r="B15" s="39" t="s">
        <v>784</v>
      </c>
      <c r="C15" s="46">
        <v>288542.79600000003</v>
      </c>
      <c r="D15" s="384">
        <v>0</v>
      </c>
      <c r="E15" s="385">
        <v>934997.64575999998</v>
      </c>
      <c r="F15" s="386">
        <v>-646454.8497599999</v>
      </c>
      <c r="G15" s="117"/>
      <c r="H15" s="117"/>
      <c r="I15" s="117"/>
      <c r="J15" s="117"/>
      <c r="K15" s="117"/>
    </row>
    <row r="16" spans="1:11" s="50" customFormat="1">
      <c r="A16" s="15">
        <v>46</v>
      </c>
      <c r="B16" s="39" t="s">
        <v>785</v>
      </c>
      <c r="C16" s="46">
        <v>230611.1367</v>
      </c>
      <c r="D16" s="384">
        <v>0</v>
      </c>
      <c r="E16" s="385">
        <v>23797.344000000001</v>
      </c>
      <c r="F16" s="386">
        <v>206813.79269999999</v>
      </c>
      <c r="G16" s="117"/>
      <c r="H16" s="117"/>
      <c r="I16" s="117"/>
      <c r="J16" s="117"/>
      <c r="K16" s="117"/>
    </row>
    <row r="17" spans="1:11" s="50" customFormat="1">
      <c r="A17" s="15">
        <v>47</v>
      </c>
      <c r="B17" s="39" t="s">
        <v>786</v>
      </c>
      <c r="C17" s="46">
        <v>22310.010000000002</v>
      </c>
      <c r="D17" s="384">
        <v>0</v>
      </c>
      <c r="E17" s="385">
        <v>62542.394700000004</v>
      </c>
      <c r="F17" s="386">
        <v>-40232.384700000002</v>
      </c>
      <c r="G17" s="117"/>
      <c r="H17" s="117"/>
      <c r="I17" s="117"/>
      <c r="J17" s="117"/>
      <c r="K17" s="117"/>
    </row>
    <row r="18" spans="1:11" s="50" customFormat="1">
      <c r="A18" s="15">
        <v>49</v>
      </c>
      <c r="B18" s="39" t="s">
        <v>787</v>
      </c>
      <c r="C18" s="46">
        <v>3394244.9213999985</v>
      </c>
      <c r="D18" s="384">
        <v>0</v>
      </c>
      <c r="E18" s="385">
        <v>18431115.807366002</v>
      </c>
      <c r="F18" s="386">
        <v>-15036870.885966003</v>
      </c>
      <c r="G18" s="117"/>
      <c r="H18" s="117"/>
      <c r="I18" s="117"/>
      <c r="J18" s="117"/>
      <c r="K18" s="117"/>
    </row>
    <row r="19" spans="1:11" s="50" customFormat="1">
      <c r="A19" s="15">
        <v>50</v>
      </c>
      <c r="B19" s="39" t="s">
        <v>788</v>
      </c>
      <c r="C19" s="46">
        <v>358521.86070000008</v>
      </c>
      <c r="D19" s="384">
        <v>0</v>
      </c>
      <c r="E19" s="385">
        <v>194394.55380000002</v>
      </c>
      <c r="F19" s="386">
        <v>164127.30690000005</v>
      </c>
      <c r="G19" s="117"/>
      <c r="H19" s="117"/>
      <c r="I19" s="117"/>
      <c r="J19" s="117"/>
      <c r="K19" s="117"/>
    </row>
    <row r="20" spans="1:11" s="50" customFormat="1">
      <c r="A20" s="15">
        <v>51</v>
      </c>
      <c r="B20" s="39" t="s">
        <v>789</v>
      </c>
      <c r="C20" s="46">
        <v>305052.20340000006</v>
      </c>
      <c r="D20" s="384">
        <v>0</v>
      </c>
      <c r="E20" s="385">
        <v>431163.25326000003</v>
      </c>
      <c r="F20" s="386">
        <v>-126111.04985999997</v>
      </c>
      <c r="G20" s="117"/>
      <c r="H20" s="117"/>
      <c r="I20" s="117"/>
      <c r="J20" s="117"/>
      <c r="K20" s="117"/>
    </row>
    <row r="21" spans="1:11" s="50" customFormat="1">
      <c r="A21" s="15">
        <v>52</v>
      </c>
      <c r="B21" s="39" t="s">
        <v>790</v>
      </c>
      <c r="C21" s="46">
        <v>68417.364000000001</v>
      </c>
      <c r="D21" s="384">
        <v>0</v>
      </c>
      <c r="E21" s="385">
        <v>38745.0507</v>
      </c>
      <c r="F21" s="386">
        <v>29672.313300000002</v>
      </c>
      <c r="G21" s="117"/>
      <c r="H21" s="117"/>
      <c r="I21" s="117"/>
      <c r="J21" s="117"/>
      <c r="K21" s="117"/>
    </row>
    <row r="22" spans="1:11" s="50" customFormat="1">
      <c r="A22" s="15">
        <v>61</v>
      </c>
      <c r="B22" s="39" t="s">
        <v>791</v>
      </c>
      <c r="C22" s="46">
        <v>676736.97000000032</v>
      </c>
      <c r="D22" s="384">
        <v>0</v>
      </c>
      <c r="E22" s="385">
        <v>417658.26054000005</v>
      </c>
      <c r="F22" s="386">
        <v>259078.70946000027</v>
      </c>
      <c r="G22" s="117"/>
      <c r="H22" s="117"/>
      <c r="I22" s="117"/>
      <c r="J22" s="117"/>
      <c r="K22" s="117"/>
    </row>
    <row r="23" spans="1:11" s="50" customFormat="1">
      <c r="A23" s="15">
        <v>69</v>
      </c>
      <c r="B23" s="39" t="s">
        <v>792</v>
      </c>
      <c r="C23" s="46">
        <v>309439.83870000008</v>
      </c>
      <c r="D23" s="384">
        <v>0</v>
      </c>
      <c r="E23" s="385">
        <v>122110.12140000002</v>
      </c>
      <c r="F23" s="386">
        <v>187329.71730000008</v>
      </c>
      <c r="G23" s="117"/>
      <c r="H23" s="117"/>
      <c r="I23" s="117"/>
      <c r="J23" s="117"/>
      <c r="K23" s="117"/>
    </row>
    <row r="24" spans="1:11" s="50" customFormat="1">
      <c r="A24" s="15">
        <v>71</v>
      </c>
      <c r="B24" s="39" t="s">
        <v>793</v>
      </c>
      <c r="C24" s="46">
        <v>174092.44470000002</v>
      </c>
      <c r="D24" s="384">
        <v>0</v>
      </c>
      <c r="E24" s="385">
        <v>236634.83939999997</v>
      </c>
      <c r="F24" s="386">
        <v>-62542.394699999946</v>
      </c>
      <c r="G24" s="117"/>
      <c r="H24" s="117"/>
      <c r="I24" s="117"/>
      <c r="J24" s="117"/>
      <c r="K24" s="117"/>
    </row>
    <row r="25" spans="1:11" s="50" customFormat="1">
      <c r="A25" s="15">
        <v>72</v>
      </c>
      <c r="B25" s="39" t="s">
        <v>794</v>
      </c>
      <c r="C25" s="46">
        <v>7436.67</v>
      </c>
      <c r="D25" s="384">
        <v>0</v>
      </c>
      <c r="E25" s="385">
        <v>7436.67</v>
      </c>
      <c r="F25" s="386">
        <v>0</v>
      </c>
      <c r="G25" s="117"/>
      <c r="H25" s="117"/>
      <c r="I25" s="117"/>
      <c r="J25" s="117"/>
      <c r="K25" s="117"/>
    </row>
    <row r="26" spans="1:11" s="50" customFormat="1">
      <c r="A26" s="15">
        <v>74</v>
      </c>
      <c r="B26" s="39" t="s">
        <v>795</v>
      </c>
      <c r="C26" s="46">
        <v>50643.722699999998</v>
      </c>
      <c r="D26" s="384">
        <v>0</v>
      </c>
      <c r="E26" s="385">
        <v>23797.344000000001</v>
      </c>
      <c r="F26" s="386">
        <v>26846.378699999997</v>
      </c>
      <c r="G26" s="117"/>
      <c r="H26" s="117"/>
      <c r="I26" s="117"/>
      <c r="J26" s="117"/>
      <c r="K26" s="117"/>
    </row>
    <row r="27" spans="1:11" s="50" customFormat="1">
      <c r="A27" s="15">
        <v>75</v>
      </c>
      <c r="B27" s="39" t="s">
        <v>796</v>
      </c>
      <c r="C27" s="46">
        <v>269356.1874</v>
      </c>
      <c r="D27" s="384">
        <v>0</v>
      </c>
      <c r="E27" s="385">
        <v>331898.5821</v>
      </c>
      <c r="F27" s="386">
        <v>-62542.394700000004</v>
      </c>
      <c r="G27" s="117"/>
      <c r="H27" s="117"/>
      <c r="I27" s="117"/>
      <c r="J27" s="117"/>
      <c r="K27" s="117"/>
    </row>
    <row r="28" spans="1:11" s="50" customFormat="1">
      <c r="A28" s="15">
        <v>77</v>
      </c>
      <c r="B28" s="39" t="s">
        <v>797</v>
      </c>
      <c r="C28" s="46">
        <v>160632.07200000001</v>
      </c>
      <c r="D28" s="384">
        <v>0</v>
      </c>
      <c r="E28" s="385">
        <v>86220.751980000001</v>
      </c>
      <c r="F28" s="386">
        <v>74411.320020000014</v>
      </c>
      <c r="G28" s="117"/>
      <c r="H28" s="117"/>
      <c r="I28" s="117"/>
      <c r="J28" s="117"/>
      <c r="K28" s="117"/>
    </row>
    <row r="29" spans="1:11" s="50" customFormat="1">
      <c r="A29" s="15">
        <v>78</v>
      </c>
      <c r="B29" s="39" t="s">
        <v>798</v>
      </c>
      <c r="C29" s="46">
        <v>160780.80540000001</v>
      </c>
      <c r="D29" s="384">
        <v>0</v>
      </c>
      <c r="E29" s="385">
        <v>229451.01617999998</v>
      </c>
      <c r="F29" s="386">
        <v>-68670.210779999965</v>
      </c>
      <c r="G29" s="117"/>
      <c r="H29" s="117"/>
      <c r="I29" s="117"/>
      <c r="J29" s="117"/>
      <c r="K29" s="117"/>
    </row>
    <row r="30" spans="1:11" s="50" customFormat="1">
      <c r="A30" s="15">
        <v>79</v>
      </c>
      <c r="B30" s="39" t="s">
        <v>799</v>
      </c>
      <c r="C30" s="46">
        <v>77341.368000000002</v>
      </c>
      <c r="D30" s="384">
        <v>0</v>
      </c>
      <c r="E30" s="385">
        <v>162695.00425800003</v>
      </c>
      <c r="F30" s="386">
        <v>-85353.636258000028</v>
      </c>
      <c r="G30" s="117"/>
      <c r="H30" s="117"/>
      <c r="I30" s="117"/>
      <c r="J30" s="117"/>
      <c r="K30" s="117"/>
    </row>
    <row r="31" spans="1:11" s="50" customFormat="1">
      <c r="A31" s="15">
        <v>81</v>
      </c>
      <c r="B31" s="39" t="s">
        <v>800</v>
      </c>
      <c r="C31" s="46">
        <v>35770.382700000002</v>
      </c>
      <c r="D31" s="384">
        <v>0</v>
      </c>
      <c r="E31" s="385">
        <v>226922.54837999999</v>
      </c>
      <c r="F31" s="386">
        <v>-191152.16567999998</v>
      </c>
      <c r="G31" s="117"/>
      <c r="H31" s="117"/>
      <c r="I31" s="117"/>
      <c r="J31" s="117"/>
      <c r="K31" s="117"/>
    </row>
    <row r="32" spans="1:11" s="50" customFormat="1">
      <c r="A32" s="15">
        <v>82</v>
      </c>
      <c r="B32" s="39" t="s">
        <v>801</v>
      </c>
      <c r="C32" s="46">
        <v>190527.48539999995</v>
      </c>
      <c r="D32" s="384">
        <v>0</v>
      </c>
      <c r="E32" s="385">
        <v>158058.98418</v>
      </c>
      <c r="F32" s="386">
        <v>32468.501219999947</v>
      </c>
      <c r="G32" s="117"/>
      <c r="H32" s="117"/>
      <c r="I32" s="117"/>
      <c r="J32" s="117"/>
      <c r="K32" s="117"/>
    </row>
    <row r="33" spans="1:11" s="50" customFormat="1">
      <c r="A33" s="15">
        <v>86</v>
      </c>
      <c r="B33" s="39" t="s">
        <v>802</v>
      </c>
      <c r="C33" s="46">
        <v>489481.61939999991</v>
      </c>
      <c r="D33" s="384">
        <v>0</v>
      </c>
      <c r="E33" s="385">
        <v>1442119.0464000001</v>
      </c>
      <c r="F33" s="386">
        <v>-952637.42700000014</v>
      </c>
      <c r="G33" s="117"/>
      <c r="H33" s="117"/>
      <c r="I33" s="117"/>
      <c r="J33" s="117"/>
      <c r="K33" s="117"/>
    </row>
    <row r="34" spans="1:11" s="50" customFormat="1">
      <c r="A34" s="15">
        <v>90</v>
      </c>
      <c r="B34" s="39" t="s">
        <v>803</v>
      </c>
      <c r="C34" s="46">
        <v>14873.34</v>
      </c>
      <c r="D34" s="384">
        <v>0</v>
      </c>
      <c r="E34" s="385">
        <v>38670.684000000001</v>
      </c>
      <c r="F34" s="386">
        <v>-23797.344000000001</v>
      </c>
      <c r="G34" s="117"/>
      <c r="H34" s="117"/>
      <c r="I34" s="117"/>
      <c r="J34" s="117"/>
      <c r="K34" s="117"/>
    </row>
    <row r="35" spans="1:11" s="50" customFormat="1">
      <c r="A35" s="15">
        <v>91</v>
      </c>
      <c r="B35" s="39" t="s">
        <v>804</v>
      </c>
      <c r="C35" s="46">
        <v>6052631.3463000003</v>
      </c>
      <c r="D35" s="384">
        <v>0</v>
      </c>
      <c r="E35" s="385">
        <v>96572446.399266049</v>
      </c>
      <c r="F35" s="386">
        <v>-90519815.052966043</v>
      </c>
      <c r="G35" s="117"/>
      <c r="H35" s="117"/>
      <c r="I35" s="117"/>
      <c r="J35" s="117"/>
      <c r="K35" s="117"/>
    </row>
    <row r="36" spans="1:11" s="50" customFormat="1">
      <c r="A36" s="15">
        <v>92</v>
      </c>
      <c r="B36" s="39" t="s">
        <v>805</v>
      </c>
      <c r="C36" s="46">
        <v>4284711.7872000011</v>
      </c>
      <c r="D36" s="384">
        <v>0</v>
      </c>
      <c r="E36" s="385">
        <v>9879155.0214600042</v>
      </c>
      <c r="F36" s="386">
        <v>-5594443.2342600031</v>
      </c>
      <c r="G36" s="117"/>
      <c r="H36" s="117"/>
      <c r="I36" s="117"/>
      <c r="J36" s="117"/>
      <c r="K36" s="117"/>
    </row>
    <row r="37" spans="1:11" s="50" customFormat="1">
      <c r="A37" s="15">
        <v>97</v>
      </c>
      <c r="B37" s="39" t="s">
        <v>806</v>
      </c>
      <c r="C37" s="46">
        <v>123523.08870000001</v>
      </c>
      <c r="D37" s="384">
        <v>0</v>
      </c>
      <c r="E37" s="385">
        <v>118094.31960000002</v>
      </c>
      <c r="F37" s="386">
        <v>5428.7690999999904</v>
      </c>
      <c r="G37" s="117"/>
      <c r="H37" s="117"/>
      <c r="I37" s="117"/>
      <c r="J37" s="117"/>
      <c r="K37" s="117"/>
    </row>
    <row r="38" spans="1:11" s="50" customFormat="1">
      <c r="A38" s="15">
        <v>98</v>
      </c>
      <c r="B38" s="39" t="s">
        <v>807</v>
      </c>
      <c r="C38" s="46">
        <v>1092000.6228</v>
      </c>
      <c r="D38" s="384">
        <v>0</v>
      </c>
      <c r="E38" s="385">
        <v>3453814.1354339998</v>
      </c>
      <c r="F38" s="386">
        <v>-2361813.5126339998</v>
      </c>
      <c r="G38" s="117"/>
      <c r="H38" s="117"/>
      <c r="I38" s="117"/>
      <c r="J38" s="117"/>
      <c r="K38" s="117"/>
    </row>
    <row r="39" spans="1:11" s="50" customFormat="1">
      <c r="A39" s="15">
        <v>102</v>
      </c>
      <c r="B39" s="39" t="s">
        <v>808</v>
      </c>
      <c r="C39" s="46">
        <v>267943.22010000009</v>
      </c>
      <c r="D39" s="384">
        <v>0</v>
      </c>
      <c r="E39" s="385">
        <v>112323.46368</v>
      </c>
      <c r="F39" s="386">
        <v>155619.75642000011</v>
      </c>
      <c r="G39" s="117"/>
      <c r="H39" s="117"/>
      <c r="I39" s="117"/>
      <c r="J39" s="117"/>
      <c r="K39" s="117"/>
    </row>
    <row r="40" spans="1:11" s="50" customFormat="1">
      <c r="A40" s="15">
        <v>103</v>
      </c>
      <c r="B40" s="39" t="s">
        <v>809</v>
      </c>
      <c r="C40" s="46">
        <v>50643.722699999998</v>
      </c>
      <c r="D40" s="384">
        <v>0</v>
      </c>
      <c r="E40" s="385">
        <v>84778.038</v>
      </c>
      <c r="F40" s="386">
        <v>-34134.315300000002</v>
      </c>
      <c r="G40" s="117"/>
      <c r="H40" s="117"/>
      <c r="I40" s="117"/>
      <c r="J40" s="117"/>
      <c r="K40" s="117"/>
    </row>
    <row r="41" spans="1:11" s="50" customFormat="1">
      <c r="A41" s="15">
        <v>105</v>
      </c>
      <c r="B41" s="39" t="s">
        <v>810</v>
      </c>
      <c r="C41" s="46">
        <v>23797.344000000001</v>
      </c>
      <c r="D41" s="384">
        <v>0</v>
      </c>
      <c r="E41" s="385">
        <v>26772.012000000002</v>
      </c>
      <c r="F41" s="386">
        <v>-2974.6680000000015</v>
      </c>
      <c r="G41" s="117"/>
      <c r="H41" s="117"/>
      <c r="I41" s="117"/>
      <c r="J41" s="117"/>
      <c r="K41" s="117"/>
    </row>
    <row r="42" spans="1:11" s="50" customFormat="1">
      <c r="A42" s="15">
        <v>106</v>
      </c>
      <c r="B42" s="39" t="s">
        <v>811</v>
      </c>
      <c r="C42" s="46">
        <v>1225637.5827000001</v>
      </c>
      <c r="D42" s="384">
        <v>0</v>
      </c>
      <c r="E42" s="385">
        <v>1182296.6699400004</v>
      </c>
      <c r="F42" s="386">
        <v>43340.912759999745</v>
      </c>
      <c r="G42" s="117"/>
      <c r="H42" s="117"/>
      <c r="I42" s="117"/>
      <c r="J42" s="117"/>
      <c r="K42" s="117"/>
    </row>
    <row r="43" spans="1:11" s="50" customFormat="1">
      <c r="A43" s="15">
        <v>108</v>
      </c>
      <c r="B43" s="39" t="s">
        <v>812</v>
      </c>
      <c r="C43" s="46">
        <v>166655.77470000001</v>
      </c>
      <c r="D43" s="384">
        <v>0</v>
      </c>
      <c r="E43" s="385">
        <v>391466.3088</v>
      </c>
      <c r="F43" s="386">
        <v>-224810.53409999999</v>
      </c>
      <c r="G43" s="117"/>
      <c r="H43" s="117"/>
      <c r="I43" s="117"/>
      <c r="J43" s="117"/>
      <c r="K43" s="117"/>
    </row>
    <row r="44" spans="1:11" s="50" customFormat="1">
      <c r="A44" s="15">
        <v>109</v>
      </c>
      <c r="B44" s="39" t="s">
        <v>813</v>
      </c>
      <c r="C44" s="46">
        <v>885409.93020000018</v>
      </c>
      <c r="D44" s="384">
        <v>0</v>
      </c>
      <c r="E44" s="385">
        <v>1079016.19698</v>
      </c>
      <c r="F44" s="386">
        <v>-193606.26677999983</v>
      </c>
      <c r="G44" s="117"/>
      <c r="H44" s="117"/>
      <c r="I44" s="117"/>
      <c r="J44" s="117"/>
      <c r="K44" s="117"/>
    </row>
    <row r="45" spans="1:11" s="50" customFormat="1">
      <c r="A45" s="15">
        <v>111</v>
      </c>
      <c r="B45" s="39" t="s">
        <v>814</v>
      </c>
      <c r="C45" s="46">
        <v>349597.8567</v>
      </c>
      <c r="D45" s="384">
        <v>0</v>
      </c>
      <c r="E45" s="385">
        <v>253025.26007999998</v>
      </c>
      <c r="F45" s="386">
        <v>96572.596620000026</v>
      </c>
      <c r="G45" s="117"/>
      <c r="H45" s="117"/>
      <c r="I45" s="117"/>
      <c r="J45" s="117"/>
      <c r="K45" s="117"/>
    </row>
    <row r="46" spans="1:11" s="50" customFormat="1">
      <c r="A46" s="15">
        <v>139</v>
      </c>
      <c r="B46" s="39" t="s">
        <v>815</v>
      </c>
      <c r="C46" s="46">
        <v>271140.98820000002</v>
      </c>
      <c r="D46" s="384">
        <v>0</v>
      </c>
      <c r="E46" s="385">
        <v>202604.63748</v>
      </c>
      <c r="F46" s="386">
        <v>68536.350720000017</v>
      </c>
      <c r="G46" s="117"/>
      <c r="H46" s="117"/>
      <c r="I46" s="117"/>
      <c r="J46" s="117"/>
      <c r="K46" s="117"/>
    </row>
    <row r="47" spans="1:11" s="50" customFormat="1">
      <c r="A47" s="15">
        <v>140</v>
      </c>
      <c r="B47" s="39" t="s">
        <v>816</v>
      </c>
      <c r="C47" s="46">
        <v>492456.28740000003</v>
      </c>
      <c r="D47" s="384">
        <v>0</v>
      </c>
      <c r="E47" s="385">
        <v>374361.96779999998</v>
      </c>
      <c r="F47" s="386">
        <v>118094.31960000005</v>
      </c>
      <c r="G47" s="117"/>
      <c r="H47" s="117"/>
      <c r="I47" s="117"/>
      <c r="J47" s="117"/>
      <c r="K47" s="117"/>
    </row>
    <row r="48" spans="1:11" s="50" customFormat="1">
      <c r="A48" s="15">
        <v>142</v>
      </c>
      <c r="B48" s="39" t="s">
        <v>817</v>
      </c>
      <c r="C48" s="46">
        <v>477582.9474</v>
      </c>
      <c r="D48" s="384">
        <v>0</v>
      </c>
      <c r="E48" s="385">
        <v>65591.429400000008</v>
      </c>
      <c r="F48" s="386">
        <v>411991.51799999998</v>
      </c>
      <c r="G48" s="117"/>
      <c r="H48" s="117"/>
      <c r="I48" s="117"/>
      <c r="J48" s="117"/>
      <c r="K48" s="117"/>
    </row>
    <row r="49" spans="1:11" s="50" customFormat="1">
      <c r="A49" s="15">
        <v>143</v>
      </c>
      <c r="B49" s="39" t="s">
        <v>818</v>
      </c>
      <c r="C49" s="46">
        <v>400315.94610000012</v>
      </c>
      <c r="D49" s="384">
        <v>0</v>
      </c>
      <c r="E49" s="385">
        <v>75928.400700000013</v>
      </c>
      <c r="F49" s="386">
        <v>324387.54540000012</v>
      </c>
      <c r="G49" s="117"/>
      <c r="H49" s="117"/>
      <c r="I49" s="117"/>
      <c r="J49" s="117"/>
      <c r="K49" s="117"/>
    </row>
    <row r="50" spans="1:11" s="50" customFormat="1">
      <c r="A50" s="15">
        <v>145</v>
      </c>
      <c r="B50" s="39" t="s">
        <v>819</v>
      </c>
      <c r="C50" s="46">
        <v>431698.69349999999</v>
      </c>
      <c r="D50" s="384">
        <v>0</v>
      </c>
      <c r="E50" s="385">
        <v>339127.02533999999</v>
      </c>
      <c r="F50" s="386">
        <v>92571.668160000001</v>
      </c>
      <c r="G50" s="117"/>
      <c r="H50" s="117"/>
      <c r="I50" s="117"/>
      <c r="J50" s="117"/>
      <c r="K50" s="117"/>
    </row>
    <row r="51" spans="1:11" s="50" customFormat="1">
      <c r="A51" s="15">
        <v>146</v>
      </c>
      <c r="B51" s="39" t="s">
        <v>820</v>
      </c>
      <c r="C51" s="46">
        <v>72953.732699999993</v>
      </c>
      <c r="D51" s="384">
        <v>0</v>
      </c>
      <c r="E51" s="385">
        <v>101213.0787</v>
      </c>
      <c r="F51" s="386">
        <v>-28259.346000000005</v>
      </c>
      <c r="G51" s="117"/>
      <c r="H51" s="117"/>
      <c r="I51" s="117"/>
      <c r="J51" s="117"/>
      <c r="K51" s="117"/>
    </row>
    <row r="52" spans="1:11" s="50" customFormat="1">
      <c r="A52" s="15">
        <v>148</v>
      </c>
      <c r="B52" s="39" t="s">
        <v>821</v>
      </c>
      <c r="C52" s="46">
        <v>133860.06</v>
      </c>
      <c r="D52" s="384">
        <v>0</v>
      </c>
      <c r="E52" s="385">
        <v>159144.73800000001</v>
      </c>
      <c r="F52" s="386">
        <v>-25284.678000000014</v>
      </c>
      <c r="G52" s="117"/>
      <c r="H52" s="117"/>
      <c r="I52" s="117"/>
      <c r="J52" s="117"/>
      <c r="K52" s="117"/>
    </row>
    <row r="53" spans="1:11" s="50" customFormat="1">
      <c r="A53" s="15">
        <v>149</v>
      </c>
      <c r="B53" s="39" t="s">
        <v>822</v>
      </c>
      <c r="C53" s="46">
        <v>71466.398700000005</v>
      </c>
      <c r="D53" s="384">
        <v>0</v>
      </c>
      <c r="E53" s="385">
        <v>2608938.5187359997</v>
      </c>
      <c r="F53" s="386">
        <v>-2537472.1200359999</v>
      </c>
      <c r="G53" s="117"/>
      <c r="H53" s="117"/>
      <c r="I53" s="117"/>
      <c r="J53" s="117"/>
      <c r="K53" s="117"/>
    </row>
    <row r="54" spans="1:11" s="50" customFormat="1">
      <c r="A54" s="15">
        <v>151</v>
      </c>
      <c r="B54" s="39" t="s">
        <v>823</v>
      </c>
      <c r="C54" s="46">
        <v>19335.342000000001</v>
      </c>
      <c r="D54" s="384">
        <v>0</v>
      </c>
      <c r="E54" s="385">
        <v>47594.688000000002</v>
      </c>
      <c r="F54" s="386">
        <v>-28259.346000000001</v>
      </c>
      <c r="G54" s="117"/>
      <c r="H54" s="117"/>
      <c r="I54" s="117"/>
      <c r="J54" s="117"/>
      <c r="K54" s="117"/>
    </row>
    <row r="55" spans="1:11" s="50" customFormat="1">
      <c r="A55" s="15">
        <v>152</v>
      </c>
      <c r="B55" s="39" t="s">
        <v>824</v>
      </c>
      <c r="C55" s="46">
        <v>345284.58809999999</v>
      </c>
      <c r="D55" s="384">
        <v>0</v>
      </c>
      <c r="E55" s="385">
        <v>136462.89449999999</v>
      </c>
      <c r="F55" s="386">
        <v>208821.6936</v>
      </c>
      <c r="G55" s="117"/>
      <c r="H55" s="117"/>
      <c r="I55" s="117"/>
      <c r="J55" s="117"/>
      <c r="K55" s="117"/>
    </row>
    <row r="56" spans="1:11" s="50" customFormat="1">
      <c r="A56" s="15">
        <v>153</v>
      </c>
      <c r="B56" s="39" t="s">
        <v>825</v>
      </c>
      <c r="C56" s="46">
        <v>371833.5</v>
      </c>
      <c r="D56" s="384">
        <v>0</v>
      </c>
      <c r="E56" s="385">
        <v>1464086.9695799998</v>
      </c>
      <c r="F56" s="386">
        <v>-1092253.4695799998</v>
      </c>
      <c r="G56" s="117"/>
      <c r="H56" s="117"/>
      <c r="I56" s="117"/>
      <c r="J56" s="117"/>
      <c r="K56" s="117"/>
    </row>
    <row r="57" spans="1:11" s="50" customFormat="1">
      <c r="A57" s="15">
        <v>165</v>
      </c>
      <c r="B57" s="39" t="s">
        <v>826</v>
      </c>
      <c r="C57" s="46">
        <v>788361.38670000003</v>
      </c>
      <c r="D57" s="384">
        <v>0</v>
      </c>
      <c r="E57" s="385">
        <v>391629.91554000002</v>
      </c>
      <c r="F57" s="386">
        <v>396731.47116000002</v>
      </c>
      <c r="G57" s="117"/>
      <c r="H57" s="117"/>
      <c r="I57" s="117"/>
      <c r="J57" s="117"/>
      <c r="K57" s="117"/>
    </row>
    <row r="58" spans="1:11" s="50" customFormat="1">
      <c r="A58" s="15">
        <v>167</v>
      </c>
      <c r="B58" s="39" t="s">
        <v>827</v>
      </c>
      <c r="C58" s="46">
        <v>715705.12080000015</v>
      </c>
      <c r="D58" s="384">
        <v>0</v>
      </c>
      <c r="E58" s="385">
        <v>11202797.503422001</v>
      </c>
      <c r="F58" s="386">
        <v>-10487092.382622002</v>
      </c>
      <c r="G58" s="117"/>
      <c r="H58" s="117"/>
      <c r="I58" s="117"/>
      <c r="J58" s="117"/>
      <c r="K58" s="117"/>
    </row>
    <row r="59" spans="1:11" s="50" customFormat="1">
      <c r="A59" s="15">
        <v>169</v>
      </c>
      <c r="B59" s="39" t="s">
        <v>828</v>
      </c>
      <c r="C59" s="46">
        <v>261770.78400000004</v>
      </c>
      <c r="D59" s="384">
        <v>0</v>
      </c>
      <c r="E59" s="385">
        <v>159992.51837999999</v>
      </c>
      <c r="F59" s="386">
        <v>101778.26562000005</v>
      </c>
      <c r="G59" s="117"/>
      <c r="H59" s="117"/>
      <c r="I59" s="117"/>
      <c r="J59" s="117"/>
      <c r="K59" s="117"/>
    </row>
    <row r="60" spans="1:11" s="50" customFormat="1">
      <c r="A60" s="15">
        <v>171</v>
      </c>
      <c r="B60" s="39" t="s">
        <v>829</v>
      </c>
      <c r="C60" s="46">
        <v>67078.763399999996</v>
      </c>
      <c r="D60" s="384">
        <v>0</v>
      </c>
      <c r="E60" s="385">
        <v>89299.533360000001</v>
      </c>
      <c r="F60" s="386">
        <v>-22220.769960000005</v>
      </c>
      <c r="G60" s="117"/>
      <c r="H60" s="117"/>
      <c r="I60" s="117"/>
      <c r="J60" s="117"/>
      <c r="K60" s="117"/>
    </row>
    <row r="61" spans="1:11" s="50" customFormat="1">
      <c r="A61" s="15">
        <v>172</v>
      </c>
      <c r="B61" s="39" t="s">
        <v>830</v>
      </c>
      <c r="C61" s="46">
        <v>305052.2034</v>
      </c>
      <c r="D61" s="384">
        <v>0</v>
      </c>
      <c r="E61" s="385">
        <v>327168.85998000001</v>
      </c>
      <c r="F61" s="386">
        <v>-22116.65658000001</v>
      </c>
      <c r="G61" s="117"/>
      <c r="H61" s="117"/>
      <c r="I61" s="117"/>
      <c r="J61" s="117"/>
      <c r="K61" s="117"/>
    </row>
    <row r="62" spans="1:11" s="50" customFormat="1">
      <c r="A62" s="15">
        <v>176</v>
      </c>
      <c r="B62" s="39" t="s">
        <v>831</v>
      </c>
      <c r="C62" s="46">
        <v>66930.030000000013</v>
      </c>
      <c r="D62" s="384">
        <v>0</v>
      </c>
      <c r="E62" s="385">
        <v>284155.16070000001</v>
      </c>
      <c r="F62" s="386">
        <v>-217225.13069999998</v>
      </c>
      <c r="G62" s="117"/>
      <c r="H62" s="117"/>
      <c r="I62" s="117"/>
      <c r="J62" s="117"/>
      <c r="K62" s="117"/>
    </row>
    <row r="63" spans="1:11" s="50" customFormat="1">
      <c r="A63" s="15">
        <v>177</v>
      </c>
      <c r="B63" s="39" t="s">
        <v>832</v>
      </c>
      <c r="C63" s="46">
        <v>184503.78270000001</v>
      </c>
      <c r="D63" s="384">
        <v>0</v>
      </c>
      <c r="E63" s="385">
        <v>80375.52936</v>
      </c>
      <c r="F63" s="386">
        <v>104128.25334000001</v>
      </c>
      <c r="G63" s="117"/>
      <c r="H63" s="117"/>
      <c r="I63" s="117"/>
      <c r="J63" s="117"/>
      <c r="K63" s="117"/>
    </row>
    <row r="64" spans="1:11" s="50" customFormat="1">
      <c r="A64" s="15">
        <v>178</v>
      </c>
      <c r="B64" s="39" t="s">
        <v>833</v>
      </c>
      <c r="C64" s="46">
        <v>129546.79140000002</v>
      </c>
      <c r="D64" s="384">
        <v>0</v>
      </c>
      <c r="E64" s="385">
        <v>119908.86708000001</v>
      </c>
      <c r="F64" s="386">
        <v>9637.9243200000055</v>
      </c>
      <c r="G64" s="117"/>
      <c r="H64" s="117"/>
      <c r="I64" s="117"/>
      <c r="J64" s="117"/>
      <c r="K64" s="117"/>
    </row>
    <row r="65" spans="1:11" s="50" customFormat="1">
      <c r="A65" s="15">
        <v>179</v>
      </c>
      <c r="B65" s="39" t="s">
        <v>834</v>
      </c>
      <c r="C65" s="46">
        <v>1196634.5697000003</v>
      </c>
      <c r="D65" s="384">
        <v>0</v>
      </c>
      <c r="E65" s="385">
        <v>12061185.549510002</v>
      </c>
      <c r="F65" s="386">
        <v>-10864550.979810001</v>
      </c>
      <c r="G65" s="117"/>
      <c r="H65" s="117"/>
      <c r="I65" s="117"/>
      <c r="J65" s="117"/>
      <c r="K65" s="117"/>
    </row>
    <row r="66" spans="1:11" s="50" customFormat="1">
      <c r="A66" s="15">
        <v>181</v>
      </c>
      <c r="B66" s="39" t="s">
        <v>835</v>
      </c>
      <c r="C66" s="46">
        <v>53544.024000000005</v>
      </c>
      <c r="D66" s="384">
        <v>0</v>
      </c>
      <c r="E66" s="385">
        <v>58006.025999999998</v>
      </c>
      <c r="F66" s="386">
        <v>-4462.0019999999931</v>
      </c>
      <c r="G66" s="117"/>
      <c r="H66" s="117"/>
      <c r="I66" s="117"/>
      <c r="J66" s="117"/>
      <c r="K66" s="117"/>
    </row>
    <row r="67" spans="1:11" s="50" customFormat="1">
      <c r="A67" s="15">
        <v>182</v>
      </c>
      <c r="B67" s="39" t="s">
        <v>836</v>
      </c>
      <c r="C67" s="46">
        <v>172530.74400000001</v>
      </c>
      <c r="D67" s="384">
        <v>0</v>
      </c>
      <c r="E67" s="385">
        <v>447464.43390000006</v>
      </c>
      <c r="F67" s="386">
        <v>-274933.68990000006</v>
      </c>
      <c r="G67" s="117"/>
      <c r="H67" s="117"/>
      <c r="I67" s="117"/>
      <c r="J67" s="117"/>
      <c r="K67" s="117"/>
    </row>
    <row r="68" spans="1:11" s="50" customFormat="1">
      <c r="A68" s="15">
        <v>186</v>
      </c>
      <c r="B68" s="39" t="s">
        <v>837</v>
      </c>
      <c r="C68" s="46">
        <v>793492.6889999999</v>
      </c>
      <c r="D68" s="384">
        <v>0</v>
      </c>
      <c r="E68" s="385">
        <v>3296909.3224380007</v>
      </c>
      <c r="F68" s="386">
        <v>-2503416.6334380009</v>
      </c>
      <c r="G68" s="117"/>
      <c r="H68" s="117"/>
      <c r="I68" s="117"/>
      <c r="J68" s="117"/>
      <c r="K68" s="117"/>
    </row>
    <row r="69" spans="1:11" s="50" customFormat="1">
      <c r="A69" s="15">
        <v>202</v>
      </c>
      <c r="B69" s="39" t="s">
        <v>838</v>
      </c>
      <c r="C69" s="46">
        <v>1256053.5629999998</v>
      </c>
      <c r="D69" s="384">
        <v>0</v>
      </c>
      <c r="E69" s="385">
        <v>3793183.5962159997</v>
      </c>
      <c r="F69" s="386">
        <v>-2537130.0332159996</v>
      </c>
      <c r="G69" s="117"/>
      <c r="H69" s="117"/>
      <c r="I69" s="117"/>
      <c r="J69" s="117"/>
      <c r="K69" s="117"/>
    </row>
    <row r="70" spans="1:11" s="50" customFormat="1">
      <c r="A70" s="15">
        <v>204</v>
      </c>
      <c r="B70" s="39" t="s">
        <v>839</v>
      </c>
      <c r="C70" s="46">
        <v>22310.010000000002</v>
      </c>
      <c r="D70" s="384">
        <v>0</v>
      </c>
      <c r="E70" s="385">
        <v>908820.56735999999</v>
      </c>
      <c r="F70" s="386">
        <v>-886510.55735999998</v>
      </c>
      <c r="G70" s="117"/>
      <c r="H70" s="117"/>
      <c r="I70" s="117"/>
      <c r="J70" s="117"/>
      <c r="K70" s="117"/>
    </row>
    <row r="71" spans="1:11" s="50" customFormat="1">
      <c r="A71" s="15">
        <v>205</v>
      </c>
      <c r="B71" s="39" t="s">
        <v>840</v>
      </c>
      <c r="C71" s="46">
        <v>422625.95610000013</v>
      </c>
      <c r="D71" s="384">
        <v>0</v>
      </c>
      <c r="E71" s="385">
        <v>629499.24216000014</v>
      </c>
      <c r="F71" s="386">
        <v>-206873.28606000001</v>
      </c>
      <c r="G71" s="117"/>
      <c r="H71" s="117"/>
      <c r="I71" s="117"/>
      <c r="J71" s="117"/>
      <c r="K71" s="117"/>
    </row>
    <row r="72" spans="1:11" s="50" customFormat="1">
      <c r="A72" s="15">
        <v>208</v>
      </c>
      <c r="B72" s="39" t="s">
        <v>841</v>
      </c>
      <c r="C72" s="46">
        <v>108649.74870000003</v>
      </c>
      <c r="D72" s="384">
        <v>0</v>
      </c>
      <c r="E72" s="385">
        <v>73280.946179999999</v>
      </c>
      <c r="F72" s="386">
        <v>35368.802520000027</v>
      </c>
      <c r="G72" s="117"/>
      <c r="H72" s="117"/>
      <c r="I72" s="117"/>
      <c r="J72" s="117"/>
      <c r="K72" s="117"/>
    </row>
    <row r="73" spans="1:11" s="50" customFormat="1">
      <c r="A73" s="15">
        <v>211</v>
      </c>
      <c r="B73" s="39" t="s">
        <v>842</v>
      </c>
      <c r="C73" s="46">
        <v>822495.70200000005</v>
      </c>
      <c r="D73" s="384">
        <v>0</v>
      </c>
      <c r="E73" s="385">
        <v>2028952.6254360005</v>
      </c>
      <c r="F73" s="386">
        <v>-1206456.9234360005</v>
      </c>
      <c r="G73" s="117"/>
      <c r="H73" s="117"/>
      <c r="I73" s="117"/>
      <c r="J73" s="117"/>
      <c r="K73" s="117"/>
    </row>
    <row r="74" spans="1:11" s="50" customFormat="1">
      <c r="A74" s="15">
        <v>213</v>
      </c>
      <c r="B74" s="39" t="s">
        <v>843</v>
      </c>
      <c r="C74" s="46">
        <v>62616.761399999996</v>
      </c>
      <c r="D74" s="384">
        <v>0</v>
      </c>
      <c r="E74" s="385">
        <v>166844.66611799999</v>
      </c>
      <c r="F74" s="386">
        <v>-104227.90471800001</v>
      </c>
      <c r="G74" s="117"/>
      <c r="H74" s="117"/>
      <c r="I74" s="117"/>
      <c r="J74" s="117"/>
      <c r="K74" s="117"/>
    </row>
    <row r="75" spans="1:11" s="50" customFormat="1">
      <c r="A75" s="15">
        <v>214</v>
      </c>
      <c r="B75" s="39" t="s">
        <v>844</v>
      </c>
      <c r="C75" s="46">
        <v>452149.53600000014</v>
      </c>
      <c r="D75" s="384">
        <v>0</v>
      </c>
      <c r="E75" s="385">
        <v>232247.20410000006</v>
      </c>
      <c r="F75" s="386">
        <v>219902.33190000008</v>
      </c>
      <c r="G75" s="117"/>
      <c r="H75" s="117"/>
      <c r="I75" s="117"/>
      <c r="J75" s="117"/>
      <c r="K75" s="117"/>
    </row>
    <row r="76" spans="1:11" s="50" customFormat="1">
      <c r="A76" s="15">
        <v>216</v>
      </c>
      <c r="B76" s="39" t="s">
        <v>845</v>
      </c>
      <c r="C76" s="46">
        <v>65517.062699999995</v>
      </c>
      <c r="D76" s="384">
        <v>0</v>
      </c>
      <c r="E76" s="385">
        <v>54317.437680000003</v>
      </c>
      <c r="F76" s="386">
        <v>11199.625019999992</v>
      </c>
      <c r="G76" s="117"/>
      <c r="H76" s="117"/>
      <c r="I76" s="117"/>
      <c r="J76" s="117"/>
      <c r="K76" s="117"/>
    </row>
    <row r="77" spans="1:11" s="50" customFormat="1">
      <c r="A77" s="15">
        <v>217</v>
      </c>
      <c r="B77" s="39" t="s">
        <v>846</v>
      </c>
      <c r="C77" s="46">
        <v>46107.353999999999</v>
      </c>
      <c r="D77" s="384">
        <v>0</v>
      </c>
      <c r="E77" s="385">
        <v>72879.365999999995</v>
      </c>
      <c r="F77" s="386">
        <v>-26772.011999999995</v>
      </c>
      <c r="G77" s="117"/>
      <c r="H77" s="117"/>
      <c r="I77" s="117"/>
      <c r="J77" s="117"/>
      <c r="K77" s="117"/>
    </row>
    <row r="78" spans="1:11" s="50" customFormat="1">
      <c r="A78" s="15">
        <v>218</v>
      </c>
      <c r="B78" s="39" t="s">
        <v>847</v>
      </c>
      <c r="C78" s="46">
        <v>22310.010000000002</v>
      </c>
      <c r="D78" s="384">
        <v>0</v>
      </c>
      <c r="E78" s="385">
        <v>367520.23139999999</v>
      </c>
      <c r="F78" s="386">
        <v>-345210.22139999998</v>
      </c>
      <c r="G78" s="117"/>
      <c r="H78" s="117"/>
      <c r="I78" s="117"/>
      <c r="J78" s="117"/>
      <c r="K78" s="117"/>
    </row>
    <row r="79" spans="1:11" s="50" customFormat="1">
      <c r="A79" s="15">
        <v>224</v>
      </c>
      <c r="B79" s="39" t="s">
        <v>848</v>
      </c>
      <c r="C79" s="46">
        <v>380757.50400000007</v>
      </c>
      <c r="D79" s="384">
        <v>0</v>
      </c>
      <c r="E79" s="385">
        <v>122035.75470000002</v>
      </c>
      <c r="F79" s="386">
        <v>258721.74930000005</v>
      </c>
      <c r="G79" s="117"/>
      <c r="H79" s="117"/>
      <c r="I79" s="117"/>
      <c r="J79" s="117"/>
      <c r="K79" s="117"/>
    </row>
    <row r="80" spans="1:11" s="50" customFormat="1">
      <c r="A80" s="15">
        <v>226</v>
      </c>
      <c r="B80" s="39" t="s">
        <v>849</v>
      </c>
      <c r="C80" s="46">
        <v>86339.738700000002</v>
      </c>
      <c r="D80" s="384">
        <v>0</v>
      </c>
      <c r="E80" s="385">
        <v>59642.093399999998</v>
      </c>
      <c r="F80" s="386">
        <v>26697.645300000004</v>
      </c>
      <c r="G80" s="117"/>
      <c r="H80" s="117"/>
      <c r="I80" s="117"/>
      <c r="J80" s="117"/>
      <c r="K80" s="117"/>
    </row>
    <row r="81" spans="1:11" s="50" customFormat="1">
      <c r="A81" s="15">
        <v>230</v>
      </c>
      <c r="B81" s="39" t="s">
        <v>850</v>
      </c>
      <c r="C81" s="46">
        <v>68566.097399999999</v>
      </c>
      <c r="D81" s="384">
        <v>0</v>
      </c>
      <c r="E81" s="385">
        <v>73548.666299999997</v>
      </c>
      <c r="F81" s="386">
        <v>-4982.5688999999984</v>
      </c>
      <c r="G81" s="117"/>
      <c r="H81" s="117"/>
      <c r="I81" s="117"/>
      <c r="J81" s="117"/>
      <c r="K81" s="117"/>
    </row>
    <row r="82" spans="1:11" s="50" customFormat="1">
      <c r="A82" s="15">
        <v>231</v>
      </c>
      <c r="B82" s="39" t="s">
        <v>851</v>
      </c>
      <c r="C82" s="46">
        <v>76002.767399999997</v>
      </c>
      <c r="D82" s="384">
        <v>0</v>
      </c>
      <c r="E82" s="385">
        <v>288542.79599999997</v>
      </c>
      <c r="F82" s="386">
        <v>-212540.02859999996</v>
      </c>
      <c r="G82" s="117"/>
      <c r="H82" s="117"/>
      <c r="I82" s="117"/>
      <c r="J82" s="117"/>
      <c r="K82" s="117"/>
    </row>
    <row r="83" spans="1:11" s="50" customFormat="1">
      <c r="A83" s="15">
        <v>232</v>
      </c>
      <c r="B83" s="39" t="s">
        <v>852</v>
      </c>
      <c r="C83" s="46">
        <v>215663.43000000002</v>
      </c>
      <c r="D83" s="384">
        <v>0</v>
      </c>
      <c r="E83" s="385">
        <v>245930.67690000002</v>
      </c>
      <c r="F83" s="386">
        <v>-30267.246899999998</v>
      </c>
      <c r="G83" s="117"/>
      <c r="H83" s="117"/>
      <c r="I83" s="117"/>
      <c r="J83" s="117"/>
      <c r="K83" s="117"/>
    </row>
    <row r="84" spans="1:11" s="50" customFormat="1">
      <c r="A84" s="15">
        <v>233</v>
      </c>
      <c r="B84" s="39" t="s">
        <v>853</v>
      </c>
      <c r="C84" s="46">
        <v>461296.64009999996</v>
      </c>
      <c r="D84" s="384">
        <v>0</v>
      </c>
      <c r="E84" s="385">
        <v>266604.61950000003</v>
      </c>
      <c r="F84" s="386">
        <v>194692.02059999993</v>
      </c>
      <c r="G84" s="117"/>
      <c r="H84" s="117"/>
      <c r="I84" s="117"/>
      <c r="J84" s="117"/>
      <c r="K84" s="117"/>
    </row>
    <row r="85" spans="1:11" s="50" customFormat="1">
      <c r="A85" s="15">
        <v>235</v>
      </c>
      <c r="B85" s="39" t="s">
        <v>854</v>
      </c>
      <c r="C85" s="46">
        <v>3763252.4868000001</v>
      </c>
      <c r="D85" s="384">
        <v>0</v>
      </c>
      <c r="E85" s="385">
        <v>1420165.9965599994</v>
      </c>
      <c r="F85" s="386">
        <v>2343086.4902400007</v>
      </c>
      <c r="G85" s="117"/>
      <c r="H85" s="117"/>
      <c r="I85" s="117"/>
      <c r="J85" s="117"/>
      <c r="K85" s="117"/>
    </row>
    <row r="86" spans="1:11" s="50" customFormat="1">
      <c r="A86" s="15">
        <v>236</v>
      </c>
      <c r="B86" s="39" t="s">
        <v>855</v>
      </c>
      <c r="C86" s="46">
        <v>333311.54940000002</v>
      </c>
      <c r="D86" s="384">
        <v>0</v>
      </c>
      <c r="E86" s="385">
        <v>66216.109679999994</v>
      </c>
      <c r="F86" s="386">
        <v>267095.43972000002</v>
      </c>
      <c r="G86" s="117"/>
      <c r="H86" s="117"/>
      <c r="I86" s="117"/>
      <c r="J86" s="117"/>
      <c r="K86" s="117"/>
    </row>
    <row r="87" spans="1:11" s="50" customFormat="1">
      <c r="A87" s="15">
        <v>239</v>
      </c>
      <c r="B87" s="39" t="s">
        <v>856</v>
      </c>
      <c r="C87" s="46">
        <v>65442.695999999996</v>
      </c>
      <c r="D87" s="384">
        <v>0</v>
      </c>
      <c r="E87" s="385">
        <v>19335.342000000001</v>
      </c>
      <c r="F87" s="386">
        <v>46107.353999999992</v>
      </c>
      <c r="G87" s="117"/>
      <c r="H87" s="117"/>
      <c r="I87" s="117"/>
      <c r="J87" s="117"/>
      <c r="K87" s="117"/>
    </row>
    <row r="88" spans="1:11" s="50" customFormat="1">
      <c r="A88" s="15">
        <v>240</v>
      </c>
      <c r="B88" s="39" t="s">
        <v>857</v>
      </c>
      <c r="C88" s="46">
        <v>194989.48740000004</v>
      </c>
      <c r="D88" s="384">
        <v>0</v>
      </c>
      <c r="E88" s="385">
        <v>459879.21079799999</v>
      </c>
      <c r="F88" s="386">
        <v>-264889.72339799994</v>
      </c>
      <c r="G88" s="117"/>
      <c r="H88" s="117"/>
      <c r="I88" s="117"/>
      <c r="J88" s="117"/>
      <c r="K88" s="117"/>
    </row>
    <row r="89" spans="1:11" s="50" customFormat="1">
      <c r="A89" s="15">
        <v>241</v>
      </c>
      <c r="B89" s="39" t="s">
        <v>858</v>
      </c>
      <c r="C89" s="46">
        <v>358596.22740000003</v>
      </c>
      <c r="D89" s="384">
        <v>0</v>
      </c>
      <c r="E89" s="385">
        <v>186913.26378000001</v>
      </c>
      <c r="F89" s="386">
        <v>171682.96362000002</v>
      </c>
      <c r="G89" s="117"/>
      <c r="H89" s="117"/>
      <c r="I89" s="117"/>
      <c r="J89" s="117"/>
      <c r="K89" s="117"/>
    </row>
    <row r="90" spans="1:11" s="50" customFormat="1">
      <c r="A90" s="15">
        <v>244</v>
      </c>
      <c r="B90" s="39" t="s">
        <v>859</v>
      </c>
      <c r="C90" s="46">
        <v>428500.92540000001</v>
      </c>
      <c r="D90" s="384">
        <v>0</v>
      </c>
      <c r="E90" s="385">
        <v>553368.56403600005</v>
      </c>
      <c r="F90" s="386">
        <v>-124867.63863600005</v>
      </c>
      <c r="G90" s="117"/>
      <c r="H90" s="117"/>
      <c r="I90" s="117"/>
      <c r="J90" s="117"/>
      <c r="K90" s="117"/>
    </row>
    <row r="91" spans="1:11" s="50" customFormat="1">
      <c r="A91" s="15">
        <v>245</v>
      </c>
      <c r="B91" s="39" t="s">
        <v>860</v>
      </c>
      <c r="C91" s="46">
        <v>638438.11950000015</v>
      </c>
      <c r="D91" s="384">
        <v>0</v>
      </c>
      <c r="E91" s="385">
        <v>1806560.4964199997</v>
      </c>
      <c r="F91" s="386">
        <v>-1168122.3769199997</v>
      </c>
      <c r="G91" s="117"/>
      <c r="H91" s="117"/>
      <c r="I91" s="117"/>
      <c r="J91" s="117"/>
      <c r="K91" s="117"/>
    </row>
    <row r="92" spans="1:11" s="50" customFormat="1">
      <c r="A92" s="15">
        <v>249</v>
      </c>
      <c r="B92" s="39" t="s">
        <v>861</v>
      </c>
      <c r="C92" s="46">
        <v>194989.48740000001</v>
      </c>
      <c r="D92" s="384">
        <v>0</v>
      </c>
      <c r="E92" s="385">
        <v>127271.17038000001</v>
      </c>
      <c r="F92" s="386">
        <v>67718.317020000002</v>
      </c>
      <c r="G92" s="117"/>
      <c r="H92" s="117"/>
      <c r="I92" s="117"/>
      <c r="J92" s="117"/>
      <c r="K92" s="117"/>
    </row>
    <row r="93" spans="1:11" s="50" customFormat="1">
      <c r="A93" s="15">
        <v>250</v>
      </c>
      <c r="B93" s="39" t="s">
        <v>862</v>
      </c>
      <c r="C93" s="46">
        <v>55105.724699999999</v>
      </c>
      <c r="D93" s="384">
        <v>0</v>
      </c>
      <c r="E93" s="385">
        <v>11898.672</v>
      </c>
      <c r="F93" s="386">
        <v>43207.0527</v>
      </c>
      <c r="G93" s="117"/>
      <c r="H93" s="117"/>
      <c r="I93" s="117"/>
      <c r="J93" s="117"/>
      <c r="K93" s="117"/>
    </row>
    <row r="94" spans="1:11" s="50" customFormat="1">
      <c r="A94" s="15">
        <v>256</v>
      </c>
      <c r="B94" s="39" t="s">
        <v>863</v>
      </c>
      <c r="C94" s="46">
        <v>114524.71800000001</v>
      </c>
      <c r="D94" s="384">
        <v>0</v>
      </c>
      <c r="E94" s="385">
        <v>19335.342000000001</v>
      </c>
      <c r="F94" s="386">
        <v>95189.376000000004</v>
      </c>
      <c r="G94" s="117"/>
      <c r="H94" s="117"/>
      <c r="I94" s="117"/>
      <c r="J94" s="117"/>
      <c r="K94" s="117"/>
    </row>
    <row r="95" spans="1:11" s="50" customFormat="1">
      <c r="A95" s="15">
        <v>257</v>
      </c>
      <c r="B95" s="39" t="s">
        <v>864</v>
      </c>
      <c r="C95" s="46">
        <v>1194775.4021999999</v>
      </c>
      <c r="D95" s="384">
        <v>0</v>
      </c>
      <c r="E95" s="385">
        <v>1744787.0533980001</v>
      </c>
      <c r="F95" s="386">
        <v>-550011.65119800018</v>
      </c>
      <c r="G95" s="117"/>
      <c r="H95" s="117"/>
      <c r="I95" s="117"/>
      <c r="J95" s="117"/>
      <c r="K95" s="117"/>
    </row>
    <row r="96" spans="1:11" s="50" customFormat="1">
      <c r="A96" s="15">
        <v>260</v>
      </c>
      <c r="B96" s="39" t="s">
        <v>865</v>
      </c>
      <c r="C96" s="46">
        <v>144271.39800000002</v>
      </c>
      <c r="D96" s="384">
        <v>0</v>
      </c>
      <c r="E96" s="385">
        <v>145193.54508000001</v>
      </c>
      <c r="F96" s="386">
        <v>-922.14707999999519</v>
      </c>
      <c r="G96" s="117"/>
      <c r="H96" s="117"/>
      <c r="I96" s="117"/>
      <c r="J96" s="117"/>
      <c r="K96" s="117"/>
    </row>
    <row r="97" spans="1:11" s="50" customFormat="1">
      <c r="A97" s="15">
        <v>261</v>
      </c>
      <c r="B97" s="39" t="s">
        <v>866</v>
      </c>
      <c r="C97" s="46">
        <v>140181.22950000002</v>
      </c>
      <c r="D97" s="384">
        <v>0</v>
      </c>
      <c r="E97" s="385">
        <v>142932.79739999998</v>
      </c>
      <c r="F97" s="386">
        <v>-2751.5678999999654</v>
      </c>
      <c r="G97" s="117"/>
      <c r="H97" s="117"/>
      <c r="I97" s="117"/>
      <c r="J97" s="117"/>
      <c r="K97" s="117"/>
    </row>
    <row r="98" spans="1:11" s="50" customFormat="1">
      <c r="A98" s="15">
        <v>263</v>
      </c>
      <c r="B98" s="39" t="s">
        <v>867</v>
      </c>
      <c r="C98" s="46">
        <v>251656.91280000005</v>
      </c>
      <c r="D98" s="384">
        <v>0</v>
      </c>
      <c r="E98" s="385">
        <v>104187.74669999999</v>
      </c>
      <c r="F98" s="386">
        <v>147469.16610000006</v>
      </c>
      <c r="G98" s="117"/>
      <c r="H98" s="117"/>
      <c r="I98" s="117"/>
      <c r="J98" s="117"/>
      <c r="K98" s="117"/>
    </row>
    <row r="99" spans="1:11" s="50" customFormat="1">
      <c r="A99" s="15">
        <v>265</v>
      </c>
      <c r="B99" s="39" t="s">
        <v>868</v>
      </c>
      <c r="C99" s="46">
        <v>4536.3687</v>
      </c>
      <c r="D99" s="384">
        <v>0</v>
      </c>
      <c r="E99" s="385">
        <v>53618.390699999996</v>
      </c>
      <c r="F99" s="386">
        <v>-49082.021999999997</v>
      </c>
      <c r="G99" s="117"/>
      <c r="H99" s="117"/>
      <c r="I99" s="117"/>
      <c r="J99" s="117"/>
      <c r="K99" s="117"/>
    </row>
    <row r="100" spans="1:11" s="50" customFormat="1">
      <c r="A100" s="15">
        <v>271</v>
      </c>
      <c r="B100" s="39" t="s">
        <v>869</v>
      </c>
      <c r="C100" s="46">
        <v>276867.22409999999</v>
      </c>
      <c r="D100" s="384">
        <v>0</v>
      </c>
      <c r="E100" s="385">
        <v>189709.45170000003</v>
      </c>
      <c r="F100" s="386">
        <v>87157.772399999958</v>
      </c>
      <c r="G100" s="117"/>
      <c r="H100" s="117"/>
      <c r="I100" s="117"/>
      <c r="J100" s="117"/>
      <c r="K100" s="117"/>
    </row>
    <row r="101" spans="1:11" s="50" customFormat="1">
      <c r="A101" s="15">
        <v>272</v>
      </c>
      <c r="B101" s="39" t="s">
        <v>870</v>
      </c>
      <c r="C101" s="46">
        <v>724554.75810000033</v>
      </c>
      <c r="D101" s="384">
        <v>0</v>
      </c>
      <c r="E101" s="385">
        <v>707480.16378000018</v>
      </c>
      <c r="F101" s="386">
        <v>17074.594320000149</v>
      </c>
      <c r="G101" s="117"/>
      <c r="H101" s="117"/>
      <c r="I101" s="117"/>
      <c r="J101" s="117"/>
      <c r="K101" s="117"/>
    </row>
    <row r="102" spans="1:11" s="50" customFormat="1">
      <c r="A102" s="15">
        <v>273</v>
      </c>
      <c r="B102" s="39" t="s">
        <v>871</v>
      </c>
      <c r="C102" s="46">
        <v>166655.77470000001</v>
      </c>
      <c r="D102" s="384">
        <v>0</v>
      </c>
      <c r="E102" s="385">
        <v>78114.781680000015</v>
      </c>
      <c r="F102" s="386">
        <v>88540.993019999994</v>
      </c>
      <c r="G102" s="117"/>
      <c r="H102" s="117"/>
      <c r="I102" s="117"/>
      <c r="J102" s="117"/>
      <c r="K102" s="117"/>
    </row>
    <row r="103" spans="1:11" s="50" customFormat="1">
      <c r="A103" s="15">
        <v>275</v>
      </c>
      <c r="B103" s="39" t="s">
        <v>872</v>
      </c>
      <c r="C103" s="46">
        <v>75854.034</v>
      </c>
      <c r="D103" s="384">
        <v>0</v>
      </c>
      <c r="E103" s="385">
        <v>34982.095679999999</v>
      </c>
      <c r="F103" s="386">
        <v>40871.938320000001</v>
      </c>
      <c r="G103" s="117"/>
      <c r="H103" s="117"/>
      <c r="I103" s="117"/>
      <c r="J103" s="117"/>
      <c r="K103" s="117"/>
    </row>
    <row r="104" spans="1:11" s="50" customFormat="1">
      <c r="A104" s="15">
        <v>276</v>
      </c>
      <c r="B104" s="39" t="s">
        <v>873</v>
      </c>
      <c r="C104" s="46">
        <v>404703.58140000002</v>
      </c>
      <c r="D104" s="384">
        <v>0</v>
      </c>
      <c r="E104" s="385">
        <v>624690.691338</v>
      </c>
      <c r="F104" s="386">
        <v>-219987.10993799998</v>
      </c>
      <c r="G104" s="117"/>
      <c r="H104" s="117"/>
      <c r="I104" s="117"/>
      <c r="J104" s="117"/>
      <c r="K104" s="117"/>
    </row>
    <row r="105" spans="1:11" s="50" customFormat="1">
      <c r="A105" s="15">
        <v>280</v>
      </c>
      <c r="B105" s="39" t="s">
        <v>874</v>
      </c>
      <c r="C105" s="46">
        <v>7436.67</v>
      </c>
      <c r="D105" s="384">
        <v>0</v>
      </c>
      <c r="E105" s="385">
        <v>733255.66200000013</v>
      </c>
      <c r="F105" s="386">
        <v>-725818.99200000009</v>
      </c>
      <c r="G105" s="117"/>
      <c r="H105" s="117"/>
      <c r="I105" s="117"/>
      <c r="J105" s="117"/>
      <c r="K105" s="117"/>
    </row>
    <row r="106" spans="1:11" s="50" customFormat="1">
      <c r="A106" s="15">
        <v>284</v>
      </c>
      <c r="B106" s="39" t="s">
        <v>875</v>
      </c>
      <c r="C106" s="46">
        <v>1179530.2287000001</v>
      </c>
      <c r="D106" s="384">
        <v>0</v>
      </c>
      <c r="E106" s="385">
        <v>14873.34</v>
      </c>
      <c r="F106" s="386">
        <v>1164656.8887</v>
      </c>
      <c r="G106" s="117"/>
      <c r="H106" s="117"/>
      <c r="I106" s="117"/>
      <c r="J106" s="117"/>
      <c r="K106" s="117"/>
    </row>
    <row r="107" spans="1:11" s="50" customFormat="1">
      <c r="A107" s="15">
        <v>285</v>
      </c>
      <c r="B107" s="39" t="s">
        <v>876</v>
      </c>
      <c r="C107" s="46">
        <v>613004.70810000005</v>
      </c>
      <c r="D107" s="384">
        <v>0</v>
      </c>
      <c r="E107" s="385">
        <v>1173131.7178319998</v>
      </c>
      <c r="F107" s="386">
        <v>-560127.00973199971</v>
      </c>
      <c r="G107" s="117"/>
      <c r="H107" s="117"/>
      <c r="I107" s="117"/>
      <c r="J107" s="117"/>
      <c r="K107" s="117"/>
    </row>
    <row r="108" spans="1:11" s="50" customFormat="1">
      <c r="A108" s="15">
        <v>286</v>
      </c>
      <c r="B108" s="39" t="s">
        <v>877</v>
      </c>
      <c r="C108" s="46">
        <v>1089620.8884000003</v>
      </c>
      <c r="D108" s="384">
        <v>0</v>
      </c>
      <c r="E108" s="385">
        <v>1284565.7557799998</v>
      </c>
      <c r="F108" s="386">
        <v>-194944.86737999949</v>
      </c>
      <c r="G108" s="117"/>
      <c r="H108" s="117"/>
      <c r="I108" s="117"/>
      <c r="J108" s="117"/>
      <c r="K108" s="117"/>
    </row>
    <row r="109" spans="1:11" s="50" customFormat="1">
      <c r="A109" s="15">
        <v>287</v>
      </c>
      <c r="B109" s="39" t="s">
        <v>878</v>
      </c>
      <c r="C109" s="46">
        <v>655914.29400000011</v>
      </c>
      <c r="D109" s="384">
        <v>0</v>
      </c>
      <c r="E109" s="385">
        <v>103399.45968000001</v>
      </c>
      <c r="F109" s="386">
        <v>552514.83432000014</v>
      </c>
      <c r="G109" s="117"/>
      <c r="H109" s="117"/>
      <c r="I109" s="117"/>
      <c r="J109" s="117"/>
      <c r="K109" s="117"/>
    </row>
    <row r="110" spans="1:11" s="50" customFormat="1">
      <c r="A110" s="15">
        <v>288</v>
      </c>
      <c r="B110" s="39" t="s">
        <v>879</v>
      </c>
      <c r="C110" s="46">
        <v>59567.726699999999</v>
      </c>
      <c r="D110" s="384">
        <v>0</v>
      </c>
      <c r="E110" s="385">
        <v>665909.17848</v>
      </c>
      <c r="F110" s="386">
        <v>-606341.45178</v>
      </c>
      <c r="G110" s="117"/>
      <c r="H110" s="117"/>
      <c r="I110" s="117"/>
      <c r="J110" s="117"/>
      <c r="K110" s="117"/>
    </row>
    <row r="111" spans="1:11" s="50" customFormat="1">
      <c r="A111" s="15">
        <v>290</v>
      </c>
      <c r="B111" s="39" t="s">
        <v>880</v>
      </c>
      <c r="C111" s="46">
        <v>50718.089400000004</v>
      </c>
      <c r="D111" s="384">
        <v>0</v>
      </c>
      <c r="E111" s="385">
        <v>131658.80567999999</v>
      </c>
      <c r="F111" s="386">
        <v>-80940.716279999993</v>
      </c>
      <c r="G111" s="117"/>
      <c r="H111" s="117"/>
      <c r="I111" s="117"/>
      <c r="J111" s="117"/>
      <c r="K111" s="117"/>
    </row>
    <row r="112" spans="1:11" s="50" customFormat="1">
      <c r="A112" s="15">
        <v>291</v>
      </c>
      <c r="B112" s="39" t="s">
        <v>881</v>
      </c>
      <c r="C112" s="46">
        <v>11898.672</v>
      </c>
      <c r="D112" s="384">
        <v>0</v>
      </c>
      <c r="E112" s="385">
        <v>19335.342000000001</v>
      </c>
      <c r="F112" s="386">
        <v>-7436.67</v>
      </c>
      <c r="G112" s="117"/>
      <c r="H112" s="117"/>
      <c r="I112" s="117"/>
      <c r="J112" s="117"/>
      <c r="K112" s="117"/>
    </row>
    <row r="113" spans="1:15" s="50" customFormat="1">
      <c r="A113" s="15">
        <v>297</v>
      </c>
      <c r="B113" s="39" t="s">
        <v>882</v>
      </c>
      <c r="C113" s="46">
        <v>1266390.5343000004</v>
      </c>
      <c r="D113" s="384">
        <v>0</v>
      </c>
      <c r="E113" s="385">
        <v>4224477.7348679993</v>
      </c>
      <c r="F113" s="386">
        <v>-2958087.2005679989</v>
      </c>
      <c r="G113" s="117"/>
      <c r="H113" s="117"/>
      <c r="I113" s="117"/>
      <c r="J113" s="117"/>
      <c r="K113" s="117"/>
    </row>
    <row r="114" spans="1:15" s="50" customFormat="1">
      <c r="A114" s="15">
        <v>300</v>
      </c>
      <c r="B114" s="39" t="s">
        <v>883</v>
      </c>
      <c r="C114" s="46">
        <v>354134.22540000011</v>
      </c>
      <c r="D114" s="384">
        <v>0</v>
      </c>
      <c r="E114" s="385">
        <v>19335.342000000001</v>
      </c>
      <c r="F114" s="386">
        <v>334798.88340000011</v>
      </c>
      <c r="G114" s="117"/>
      <c r="H114" s="117"/>
      <c r="I114" s="117"/>
      <c r="J114" s="117"/>
      <c r="K114" s="117"/>
    </row>
    <row r="115" spans="1:15" s="50" customFormat="1">
      <c r="A115" s="15">
        <v>301</v>
      </c>
      <c r="B115" s="39" t="s">
        <v>884</v>
      </c>
      <c r="C115" s="46">
        <v>700757.41410000005</v>
      </c>
      <c r="D115" s="384">
        <v>0</v>
      </c>
      <c r="E115" s="385">
        <v>242985.75558</v>
      </c>
      <c r="F115" s="386">
        <v>457771.65852000006</v>
      </c>
      <c r="G115" s="117"/>
      <c r="H115" s="117"/>
      <c r="I115" s="117"/>
      <c r="J115" s="117"/>
      <c r="K115" s="117"/>
    </row>
    <row r="116" spans="1:15" s="50" customFormat="1">
      <c r="A116" s="28">
        <v>304</v>
      </c>
      <c r="B116" s="39" t="s">
        <v>885</v>
      </c>
      <c r="C116" s="46">
        <v>0</v>
      </c>
      <c r="D116" s="384">
        <v>0</v>
      </c>
      <c r="E116" s="385">
        <v>169556.07600000003</v>
      </c>
      <c r="F116" s="386">
        <v>-169556.07600000003</v>
      </c>
      <c r="G116" s="117"/>
      <c r="H116" s="117"/>
      <c r="I116" s="117"/>
      <c r="J116" s="117"/>
      <c r="K116" s="117"/>
    </row>
    <row r="117" spans="1:15" s="50" customFormat="1">
      <c r="A117" s="15">
        <v>305</v>
      </c>
      <c r="B117" s="39" t="s">
        <v>886</v>
      </c>
      <c r="C117" s="46">
        <v>111624.41670000002</v>
      </c>
      <c r="D117" s="384">
        <v>0</v>
      </c>
      <c r="E117" s="385">
        <v>204359.69160000002</v>
      </c>
      <c r="F117" s="386">
        <v>-92735.274900000004</v>
      </c>
      <c r="G117" s="117"/>
      <c r="H117" s="117"/>
      <c r="I117" s="117"/>
      <c r="J117" s="117"/>
      <c r="K117" s="117"/>
    </row>
    <row r="118" spans="1:15" s="50" customFormat="1">
      <c r="A118" s="15">
        <v>309</v>
      </c>
      <c r="B118" s="39" t="s">
        <v>887</v>
      </c>
      <c r="C118" s="46">
        <v>141296.72999999998</v>
      </c>
      <c r="D118" s="384">
        <v>0</v>
      </c>
      <c r="E118" s="385">
        <v>160379.22521999999</v>
      </c>
      <c r="F118" s="386">
        <v>-19082.495220000012</v>
      </c>
      <c r="G118" s="117"/>
      <c r="H118" s="117"/>
      <c r="I118" s="117"/>
      <c r="J118" s="117"/>
      <c r="K118" s="117"/>
    </row>
    <row r="119" spans="1:15" s="50" customFormat="1">
      <c r="A119" s="15">
        <v>312</v>
      </c>
      <c r="B119" s="39" t="s">
        <v>888</v>
      </c>
      <c r="C119" s="46">
        <v>52056.69</v>
      </c>
      <c r="D119" s="384">
        <v>0</v>
      </c>
      <c r="E119" s="385">
        <v>19335.342000000001</v>
      </c>
      <c r="F119" s="386">
        <v>32721.348000000002</v>
      </c>
      <c r="G119" s="117"/>
      <c r="H119" s="117"/>
      <c r="I119" s="117"/>
      <c r="J119" s="117"/>
      <c r="K119" s="117"/>
    </row>
    <row r="120" spans="1:15" s="50" customFormat="1">
      <c r="A120" s="15">
        <v>316</v>
      </c>
      <c r="B120" s="39" t="s">
        <v>889</v>
      </c>
      <c r="C120" s="46">
        <v>159219.10470000003</v>
      </c>
      <c r="D120" s="384">
        <v>0</v>
      </c>
      <c r="E120" s="385">
        <v>381218.57753999997</v>
      </c>
      <c r="F120" s="386">
        <v>-221999.47283999994</v>
      </c>
      <c r="G120" s="117"/>
      <c r="H120" s="117"/>
      <c r="I120" s="117"/>
      <c r="J120" s="117"/>
      <c r="K120" s="117"/>
    </row>
    <row r="121" spans="1:15" s="50" customFormat="1">
      <c r="A121" s="15">
        <v>317</v>
      </c>
      <c r="B121" s="39" t="s">
        <v>890</v>
      </c>
      <c r="C121" s="46">
        <v>19335.342000000001</v>
      </c>
      <c r="D121" s="384">
        <v>0</v>
      </c>
      <c r="E121" s="385">
        <v>46107.353999999999</v>
      </c>
      <c r="F121" s="386">
        <v>-26772.011999999999</v>
      </c>
      <c r="G121" s="117"/>
      <c r="H121" s="117"/>
      <c r="I121" s="117"/>
      <c r="J121" s="117"/>
      <c r="K121" s="117"/>
    </row>
    <row r="122" spans="1:15" s="50" customFormat="1">
      <c r="A122" s="15">
        <v>320</v>
      </c>
      <c r="B122" s="39" t="s">
        <v>891</v>
      </c>
      <c r="C122" s="46">
        <v>130885.39200000001</v>
      </c>
      <c r="D122" s="384">
        <v>0</v>
      </c>
      <c r="E122" s="385">
        <v>240948.10800000001</v>
      </c>
      <c r="F122" s="386">
        <v>-110062.716</v>
      </c>
      <c r="G122" s="117"/>
      <c r="H122" s="117"/>
      <c r="I122" s="117"/>
      <c r="J122" s="117"/>
      <c r="K122" s="117"/>
    </row>
    <row r="123" spans="1:15" s="50" customFormat="1">
      <c r="A123" s="15">
        <v>322</v>
      </c>
      <c r="B123" s="39" t="s">
        <v>892</v>
      </c>
      <c r="C123" s="46">
        <v>214473.56279999999</v>
      </c>
      <c r="D123" s="384">
        <v>0</v>
      </c>
      <c r="E123" s="385">
        <v>138793.54687800002</v>
      </c>
      <c r="F123" s="386">
        <v>75680.015921999962</v>
      </c>
      <c r="G123" s="117"/>
      <c r="H123" s="117"/>
      <c r="I123" s="117"/>
      <c r="J123" s="117"/>
      <c r="K123" s="117"/>
    </row>
    <row r="124" spans="1:15" s="50" customFormat="1">
      <c r="A124" s="15">
        <v>398</v>
      </c>
      <c r="B124" s="39" t="s">
        <v>893</v>
      </c>
      <c r="C124" s="46">
        <v>3512339.2409999981</v>
      </c>
      <c r="D124" s="384">
        <v>0</v>
      </c>
      <c r="E124" s="385">
        <v>11297067.707009997</v>
      </c>
      <c r="F124" s="386">
        <v>-7784728.4660099987</v>
      </c>
      <c r="G124" s="117"/>
      <c r="H124" s="117"/>
      <c r="I124" s="117"/>
      <c r="J124" s="117"/>
      <c r="K124" s="117"/>
    </row>
    <row r="125" spans="1:15" s="50" customFormat="1">
      <c r="A125" s="15">
        <v>399</v>
      </c>
      <c r="B125" s="39" t="s">
        <v>894</v>
      </c>
      <c r="C125" s="46">
        <v>165391.54080000002</v>
      </c>
      <c r="D125" s="384">
        <v>0</v>
      </c>
      <c r="E125" s="385">
        <v>92244.45468000001</v>
      </c>
      <c r="F125" s="386">
        <v>73147.086120000007</v>
      </c>
      <c r="G125" s="117"/>
      <c r="H125" s="117"/>
      <c r="I125" s="117"/>
      <c r="J125" s="117"/>
      <c r="K125" s="117"/>
      <c r="M125" s="117"/>
      <c r="N125" s="382"/>
      <c r="O125" s="383"/>
    </row>
    <row r="126" spans="1:15" s="50" customFormat="1">
      <c r="A126" s="15">
        <v>400</v>
      </c>
      <c r="B126" s="39" t="s">
        <v>895</v>
      </c>
      <c r="C126" s="46">
        <v>322751.478</v>
      </c>
      <c r="D126" s="384">
        <v>0</v>
      </c>
      <c r="E126" s="385">
        <v>108649.74870000001</v>
      </c>
      <c r="F126" s="386">
        <v>214101.72930000001</v>
      </c>
      <c r="G126" s="117"/>
      <c r="H126" s="117"/>
      <c r="I126" s="117"/>
      <c r="J126" s="117"/>
      <c r="K126" s="117"/>
      <c r="M126" s="117"/>
      <c r="N126" s="382"/>
    </row>
    <row r="127" spans="1:15" s="50" customFormat="1">
      <c r="A127" s="15">
        <v>402</v>
      </c>
      <c r="B127" s="39" t="s">
        <v>896</v>
      </c>
      <c r="C127" s="46">
        <v>481896.21600000001</v>
      </c>
      <c r="D127" s="384">
        <v>0</v>
      </c>
      <c r="E127" s="385">
        <v>226877.92836000002</v>
      </c>
      <c r="F127" s="386">
        <v>255018.28764</v>
      </c>
      <c r="G127" s="117"/>
      <c r="H127" s="117"/>
      <c r="I127" s="117"/>
      <c r="J127" s="117"/>
      <c r="K127" s="117"/>
    </row>
    <row r="128" spans="1:15" s="50" customFormat="1">
      <c r="A128" s="15">
        <v>403</v>
      </c>
      <c r="B128" s="39" t="s">
        <v>897</v>
      </c>
      <c r="C128" s="46">
        <v>11973.038700000001</v>
      </c>
      <c r="D128" s="384">
        <v>0</v>
      </c>
      <c r="E128" s="385">
        <v>74441.066699999996</v>
      </c>
      <c r="F128" s="386">
        <v>-62468.027999999991</v>
      </c>
      <c r="G128" s="117"/>
      <c r="H128" s="117"/>
      <c r="I128" s="117"/>
      <c r="J128" s="117"/>
      <c r="K128" s="117"/>
    </row>
    <row r="129" spans="1:11" s="50" customFormat="1">
      <c r="A129" s="15">
        <v>405</v>
      </c>
      <c r="B129" s="39" t="s">
        <v>898</v>
      </c>
      <c r="C129" s="46">
        <v>938656.48739999998</v>
      </c>
      <c r="D129" s="384">
        <v>0</v>
      </c>
      <c r="E129" s="385">
        <v>3108498.3133199988</v>
      </c>
      <c r="F129" s="386">
        <v>-2169841.8259199988</v>
      </c>
      <c r="G129" s="117"/>
      <c r="H129" s="117"/>
      <c r="I129" s="117"/>
      <c r="J129" s="117"/>
      <c r="K129" s="117"/>
    </row>
    <row r="130" spans="1:11" s="50" customFormat="1">
      <c r="A130" s="15">
        <v>407</v>
      </c>
      <c r="B130" s="39" t="s">
        <v>899</v>
      </c>
      <c r="C130" s="46">
        <v>108649.7487</v>
      </c>
      <c r="D130" s="384">
        <v>0</v>
      </c>
      <c r="E130" s="385">
        <v>1144533.2596800001</v>
      </c>
      <c r="F130" s="386">
        <v>-1035883.5109800001</v>
      </c>
      <c r="G130" s="117"/>
      <c r="H130" s="117"/>
      <c r="I130" s="117"/>
      <c r="J130" s="117"/>
      <c r="K130" s="117"/>
    </row>
    <row r="131" spans="1:11" s="50" customFormat="1">
      <c r="A131" s="15">
        <v>408</v>
      </c>
      <c r="B131" s="39" t="s">
        <v>900</v>
      </c>
      <c r="C131" s="46">
        <v>193799.62020000003</v>
      </c>
      <c r="D131" s="384">
        <v>0</v>
      </c>
      <c r="E131" s="385">
        <v>253218.61350000004</v>
      </c>
      <c r="F131" s="386">
        <v>-59418.993300000002</v>
      </c>
      <c r="G131" s="117"/>
      <c r="H131" s="117"/>
      <c r="I131" s="117"/>
      <c r="J131" s="117"/>
      <c r="K131" s="117"/>
    </row>
    <row r="132" spans="1:11" s="50" customFormat="1">
      <c r="A132" s="15">
        <v>410</v>
      </c>
      <c r="B132" s="39" t="s">
        <v>901</v>
      </c>
      <c r="C132" s="46">
        <v>642751.38810000021</v>
      </c>
      <c r="D132" s="384">
        <v>0</v>
      </c>
      <c r="E132" s="385">
        <v>440221.11731999996</v>
      </c>
      <c r="F132" s="386">
        <v>202530.27078000025</v>
      </c>
      <c r="G132" s="117"/>
      <c r="H132" s="117"/>
      <c r="I132" s="117"/>
      <c r="J132" s="117"/>
      <c r="K132" s="117"/>
    </row>
    <row r="133" spans="1:11" s="50" customFormat="1">
      <c r="A133" s="15">
        <v>416</v>
      </c>
      <c r="B133" s="39" t="s">
        <v>902</v>
      </c>
      <c r="C133" s="46">
        <v>80316.035999999993</v>
      </c>
      <c r="D133" s="384">
        <v>0</v>
      </c>
      <c r="E133" s="385">
        <v>37183.35</v>
      </c>
      <c r="F133" s="386">
        <v>43132.685999999994</v>
      </c>
      <c r="G133" s="117"/>
      <c r="H133" s="117"/>
      <c r="I133" s="117"/>
      <c r="J133" s="117"/>
      <c r="K133" s="117"/>
    </row>
    <row r="134" spans="1:11" s="50" customFormat="1">
      <c r="A134" s="15">
        <v>418</v>
      </c>
      <c r="B134" s="39" t="s">
        <v>903</v>
      </c>
      <c r="C134" s="46">
        <v>626688.18090000004</v>
      </c>
      <c r="D134" s="384">
        <v>0</v>
      </c>
      <c r="E134" s="385">
        <v>1114737.4976580001</v>
      </c>
      <c r="F134" s="386">
        <v>-488049.31675800006</v>
      </c>
      <c r="G134" s="117"/>
      <c r="H134" s="117"/>
      <c r="I134" s="117"/>
      <c r="J134" s="117"/>
      <c r="K134" s="117"/>
    </row>
    <row r="135" spans="1:11" s="50" customFormat="1">
      <c r="A135" s="15">
        <v>420</v>
      </c>
      <c r="B135" s="39" t="s">
        <v>904</v>
      </c>
      <c r="C135" s="46">
        <v>142858.4307</v>
      </c>
      <c r="D135" s="384">
        <v>0</v>
      </c>
      <c r="E135" s="385">
        <v>277893.48456000001</v>
      </c>
      <c r="F135" s="386">
        <v>-135035.05386000001</v>
      </c>
      <c r="G135" s="117"/>
      <c r="H135" s="117"/>
      <c r="I135" s="117"/>
      <c r="J135" s="117"/>
      <c r="K135" s="117"/>
    </row>
    <row r="136" spans="1:11" s="50" customFormat="1">
      <c r="A136" s="15">
        <v>421</v>
      </c>
      <c r="B136" s="39" t="s">
        <v>905</v>
      </c>
      <c r="C136" s="46">
        <v>11898.672</v>
      </c>
      <c r="D136" s="384">
        <v>0</v>
      </c>
      <c r="E136" s="385">
        <v>7436.67</v>
      </c>
      <c r="F136" s="386">
        <v>4462.0020000000004</v>
      </c>
      <c r="G136" s="117"/>
      <c r="H136" s="117"/>
      <c r="I136" s="117"/>
      <c r="J136" s="117"/>
      <c r="K136" s="117"/>
    </row>
    <row r="137" spans="1:11" s="50" customFormat="1">
      <c r="A137" s="15">
        <v>422</v>
      </c>
      <c r="B137" s="39" t="s">
        <v>906</v>
      </c>
      <c r="C137" s="46">
        <v>318363.84269999992</v>
      </c>
      <c r="D137" s="384">
        <v>0</v>
      </c>
      <c r="E137" s="385">
        <v>221166.56579999995</v>
      </c>
      <c r="F137" s="386">
        <v>97197.276899999968</v>
      </c>
      <c r="G137" s="117"/>
      <c r="H137" s="117"/>
      <c r="I137" s="117"/>
      <c r="J137" s="117"/>
      <c r="K137" s="117"/>
    </row>
    <row r="138" spans="1:11" s="50" customFormat="1">
      <c r="A138" s="15">
        <v>423</v>
      </c>
      <c r="B138" s="39" t="s">
        <v>907</v>
      </c>
      <c r="C138" s="46">
        <v>550611.04680000013</v>
      </c>
      <c r="D138" s="384">
        <v>0</v>
      </c>
      <c r="E138" s="385">
        <v>1413666.3469800001</v>
      </c>
      <c r="F138" s="386">
        <v>-863055.30018000002</v>
      </c>
      <c r="G138" s="117"/>
      <c r="H138" s="117"/>
      <c r="I138" s="117"/>
      <c r="J138" s="117"/>
      <c r="K138" s="117"/>
    </row>
    <row r="139" spans="1:11" s="50" customFormat="1">
      <c r="A139" s="15">
        <v>425</v>
      </c>
      <c r="B139" s="39" t="s">
        <v>908</v>
      </c>
      <c r="C139" s="46">
        <v>276792.85740000004</v>
      </c>
      <c r="D139" s="384">
        <v>0</v>
      </c>
      <c r="E139" s="385">
        <v>71273.045280000006</v>
      </c>
      <c r="F139" s="386">
        <v>205519.81212000002</v>
      </c>
      <c r="G139" s="117"/>
      <c r="H139" s="117"/>
      <c r="I139" s="117"/>
      <c r="J139" s="117"/>
      <c r="K139" s="117"/>
    </row>
    <row r="140" spans="1:11" s="50" customFormat="1">
      <c r="A140" s="15">
        <v>426</v>
      </c>
      <c r="B140" s="39" t="s">
        <v>909</v>
      </c>
      <c r="C140" s="46">
        <v>325800.51270000008</v>
      </c>
      <c r="D140" s="384">
        <v>0</v>
      </c>
      <c r="E140" s="385">
        <v>1082010.2003220001</v>
      </c>
      <c r="F140" s="386">
        <v>-756209.687622</v>
      </c>
      <c r="G140" s="117"/>
      <c r="H140" s="117"/>
      <c r="I140" s="117"/>
      <c r="J140" s="117"/>
      <c r="K140" s="117"/>
    </row>
    <row r="141" spans="1:11" s="50" customFormat="1">
      <c r="A141" s="15">
        <v>430</v>
      </c>
      <c r="B141" s="39" t="s">
        <v>910</v>
      </c>
      <c r="C141" s="46">
        <v>656137.39410000015</v>
      </c>
      <c r="D141" s="384">
        <v>0</v>
      </c>
      <c r="E141" s="385">
        <v>671348.35891800001</v>
      </c>
      <c r="F141" s="386">
        <v>-15210.964817999862</v>
      </c>
      <c r="G141" s="117"/>
      <c r="H141" s="117"/>
      <c r="I141" s="117"/>
      <c r="J141" s="117"/>
      <c r="K141" s="117"/>
    </row>
    <row r="142" spans="1:11" s="50" customFormat="1">
      <c r="A142" s="28">
        <v>433</v>
      </c>
      <c r="B142" s="39" t="s">
        <v>911</v>
      </c>
      <c r="C142" s="46">
        <v>245558.84339999998</v>
      </c>
      <c r="D142" s="384">
        <v>0</v>
      </c>
      <c r="E142" s="385">
        <v>278979.23838</v>
      </c>
      <c r="F142" s="386">
        <v>-33420.394980000012</v>
      </c>
      <c r="G142" s="117"/>
      <c r="H142" s="117"/>
      <c r="I142" s="117"/>
      <c r="J142" s="117"/>
      <c r="K142" s="117"/>
    </row>
    <row r="143" spans="1:11" s="50" customFormat="1">
      <c r="A143" s="15">
        <v>434</v>
      </c>
      <c r="B143" s="39" t="s">
        <v>912</v>
      </c>
      <c r="C143" s="46">
        <v>1419214.1027999998</v>
      </c>
      <c r="D143" s="384">
        <v>0</v>
      </c>
      <c r="E143" s="385">
        <v>510899.22900000005</v>
      </c>
      <c r="F143" s="386">
        <v>908314.87379999971</v>
      </c>
      <c r="G143" s="117"/>
      <c r="H143" s="117"/>
      <c r="I143" s="117"/>
      <c r="J143" s="117"/>
      <c r="K143" s="117"/>
    </row>
    <row r="144" spans="1:11" s="50" customFormat="1">
      <c r="A144" s="15">
        <v>435</v>
      </c>
      <c r="B144" s="39" t="s">
        <v>913</v>
      </c>
      <c r="C144" s="46">
        <v>68566.097399999999</v>
      </c>
      <c r="D144" s="384">
        <v>0</v>
      </c>
      <c r="E144" s="385">
        <v>130885.39200000001</v>
      </c>
      <c r="F144" s="386">
        <v>-62319.294600000008</v>
      </c>
      <c r="G144" s="117"/>
      <c r="H144" s="117"/>
      <c r="I144" s="117"/>
      <c r="J144" s="117"/>
      <c r="K144" s="117"/>
    </row>
    <row r="145" spans="1:11" s="50" customFormat="1">
      <c r="A145" s="15">
        <v>436</v>
      </c>
      <c r="B145" s="39" t="s">
        <v>914</v>
      </c>
      <c r="C145" s="46">
        <v>59642.093399999998</v>
      </c>
      <c r="D145" s="384">
        <v>0</v>
      </c>
      <c r="E145" s="385">
        <v>104514.96018000001</v>
      </c>
      <c r="F145" s="386">
        <v>-44872.866780000011</v>
      </c>
      <c r="G145" s="117"/>
      <c r="H145" s="117"/>
      <c r="I145" s="117"/>
      <c r="J145" s="117"/>
      <c r="K145" s="117"/>
    </row>
    <row r="146" spans="1:11" s="50" customFormat="1">
      <c r="A146" s="15">
        <v>440</v>
      </c>
      <c r="B146" s="39" t="s">
        <v>915</v>
      </c>
      <c r="C146" s="46">
        <v>50569.356</v>
      </c>
      <c r="D146" s="384">
        <v>0</v>
      </c>
      <c r="E146" s="385">
        <v>235147.50539999999</v>
      </c>
      <c r="F146" s="386">
        <v>-184578.14939999999</v>
      </c>
      <c r="G146" s="117"/>
      <c r="H146" s="117"/>
      <c r="I146" s="117"/>
      <c r="J146" s="117"/>
      <c r="K146" s="117"/>
    </row>
    <row r="147" spans="1:11" s="50" customFormat="1">
      <c r="A147" s="15">
        <v>441</v>
      </c>
      <c r="B147" s="39" t="s">
        <v>916</v>
      </c>
      <c r="C147" s="46">
        <v>102626.046</v>
      </c>
      <c r="D147" s="384">
        <v>0</v>
      </c>
      <c r="E147" s="385">
        <v>130394.57178000001</v>
      </c>
      <c r="F147" s="386">
        <v>-27768.525780000011</v>
      </c>
      <c r="G147" s="117"/>
      <c r="H147" s="117"/>
      <c r="I147" s="117"/>
      <c r="J147" s="117"/>
      <c r="K147" s="117"/>
    </row>
    <row r="148" spans="1:11" s="50" customFormat="1">
      <c r="A148" s="15">
        <v>444</v>
      </c>
      <c r="B148" s="39" t="s">
        <v>917</v>
      </c>
      <c r="C148" s="46">
        <v>3800956.4037000001</v>
      </c>
      <c r="D148" s="384">
        <v>0</v>
      </c>
      <c r="E148" s="385">
        <v>1292319.2279219998</v>
      </c>
      <c r="F148" s="386">
        <v>2508637.1757780006</v>
      </c>
      <c r="G148" s="117"/>
      <c r="H148" s="117"/>
      <c r="I148" s="117"/>
      <c r="J148" s="117"/>
      <c r="K148" s="117"/>
    </row>
    <row r="149" spans="1:11" s="50" customFormat="1">
      <c r="A149" s="15">
        <v>445</v>
      </c>
      <c r="B149" s="39" t="s">
        <v>918</v>
      </c>
      <c r="C149" s="46">
        <v>288691.52940000006</v>
      </c>
      <c r="D149" s="384">
        <v>0</v>
      </c>
      <c r="E149" s="385">
        <v>300129.12786000001</v>
      </c>
      <c r="F149" s="386">
        <v>-11437.59845999995</v>
      </c>
      <c r="G149" s="117"/>
      <c r="H149" s="117"/>
      <c r="I149" s="117"/>
      <c r="J149" s="117"/>
      <c r="K149" s="117"/>
    </row>
    <row r="150" spans="1:11" s="50" customFormat="1">
      <c r="A150" s="15">
        <v>475</v>
      </c>
      <c r="B150" s="39" t="s">
        <v>919</v>
      </c>
      <c r="C150" s="46">
        <v>760102.04070000013</v>
      </c>
      <c r="D150" s="384">
        <v>0</v>
      </c>
      <c r="E150" s="385">
        <v>130944.88536</v>
      </c>
      <c r="F150" s="386">
        <v>629157.15534000017</v>
      </c>
      <c r="G150" s="117"/>
      <c r="H150" s="117"/>
      <c r="I150" s="117"/>
      <c r="J150" s="117"/>
      <c r="K150" s="117"/>
    </row>
    <row r="151" spans="1:11" s="50" customFormat="1">
      <c r="A151" s="15">
        <v>480</v>
      </c>
      <c r="B151" s="39" t="s">
        <v>920</v>
      </c>
      <c r="C151" s="46">
        <v>65665.796099999992</v>
      </c>
      <c r="D151" s="384">
        <v>0</v>
      </c>
      <c r="E151" s="385">
        <v>700534.3139999999</v>
      </c>
      <c r="F151" s="386">
        <v>-634868.51789999986</v>
      </c>
      <c r="G151" s="117"/>
      <c r="H151" s="117"/>
      <c r="I151" s="117"/>
      <c r="J151" s="117"/>
      <c r="K151" s="117"/>
    </row>
    <row r="152" spans="1:11" s="50" customFormat="1">
      <c r="A152" s="15">
        <v>481</v>
      </c>
      <c r="B152" s="39" t="s">
        <v>921</v>
      </c>
      <c r="C152" s="46">
        <v>352646.89140000002</v>
      </c>
      <c r="D152" s="384">
        <v>0</v>
      </c>
      <c r="E152" s="385">
        <v>507136.27397999994</v>
      </c>
      <c r="F152" s="386">
        <v>-154489.38257999992</v>
      </c>
      <c r="G152" s="117"/>
      <c r="H152" s="117"/>
      <c r="I152" s="117"/>
      <c r="J152" s="117"/>
      <c r="K152" s="117"/>
    </row>
    <row r="153" spans="1:11" s="50" customFormat="1">
      <c r="A153" s="15">
        <v>483</v>
      </c>
      <c r="B153" s="39" t="s">
        <v>922</v>
      </c>
      <c r="C153" s="46">
        <v>41645.351999999999</v>
      </c>
      <c r="D153" s="384">
        <v>0</v>
      </c>
      <c r="E153" s="385">
        <v>53544.023999999998</v>
      </c>
      <c r="F153" s="386">
        <v>-11898.671999999999</v>
      </c>
      <c r="G153" s="117"/>
      <c r="H153" s="117"/>
      <c r="I153" s="117"/>
      <c r="J153" s="117"/>
      <c r="K153" s="117"/>
    </row>
    <row r="154" spans="1:11" s="50" customFormat="1">
      <c r="A154" s="15">
        <v>484</v>
      </c>
      <c r="B154" s="39" t="s">
        <v>923</v>
      </c>
      <c r="C154" s="46">
        <v>154682.736</v>
      </c>
      <c r="D154" s="384">
        <v>0</v>
      </c>
      <c r="E154" s="385">
        <v>101138.712</v>
      </c>
      <c r="F154" s="386">
        <v>53544.024000000005</v>
      </c>
      <c r="G154" s="117"/>
      <c r="H154" s="117"/>
      <c r="I154" s="117"/>
      <c r="J154" s="117"/>
      <c r="K154" s="117"/>
    </row>
    <row r="155" spans="1:11" s="50" customFormat="1">
      <c r="A155" s="15">
        <v>489</v>
      </c>
      <c r="B155" s="39" t="s">
        <v>924</v>
      </c>
      <c r="C155" s="46">
        <v>0</v>
      </c>
      <c r="D155" s="384">
        <v>0</v>
      </c>
      <c r="E155" s="385">
        <v>1239767.2557000001</v>
      </c>
      <c r="F155" s="386">
        <v>-1239767.2557000001</v>
      </c>
      <c r="G155" s="117"/>
      <c r="H155" s="117"/>
      <c r="I155" s="117"/>
      <c r="J155" s="117"/>
      <c r="K155" s="117"/>
    </row>
    <row r="156" spans="1:11" s="50" customFormat="1">
      <c r="A156" s="15">
        <v>491</v>
      </c>
      <c r="B156" s="39" t="s">
        <v>925</v>
      </c>
      <c r="C156" s="46">
        <v>802119.22620000003</v>
      </c>
      <c r="D156" s="384">
        <v>0</v>
      </c>
      <c r="E156" s="385">
        <v>678874.26895800012</v>
      </c>
      <c r="F156" s="386">
        <v>123244.95724199992</v>
      </c>
      <c r="G156" s="117"/>
      <c r="H156" s="117"/>
      <c r="I156" s="117"/>
      <c r="J156" s="117"/>
      <c r="K156" s="117"/>
    </row>
    <row r="157" spans="1:11" s="50" customFormat="1">
      <c r="A157" s="15">
        <v>494</v>
      </c>
      <c r="B157" s="39" t="s">
        <v>926</v>
      </c>
      <c r="C157" s="46">
        <v>230685.50339999999</v>
      </c>
      <c r="D157" s="384">
        <v>0</v>
      </c>
      <c r="E157" s="385">
        <v>163963.70015999998</v>
      </c>
      <c r="F157" s="386">
        <v>66721.803240000008</v>
      </c>
      <c r="G157" s="117"/>
      <c r="H157" s="117"/>
      <c r="I157" s="117"/>
      <c r="J157" s="117"/>
      <c r="K157" s="117"/>
    </row>
    <row r="158" spans="1:11" s="50" customFormat="1">
      <c r="A158" s="15">
        <v>495</v>
      </c>
      <c r="B158" s="39" t="s">
        <v>927</v>
      </c>
      <c r="C158" s="46">
        <v>7436.67</v>
      </c>
      <c r="D158" s="384">
        <v>0</v>
      </c>
      <c r="E158" s="385">
        <v>81357.169800000018</v>
      </c>
      <c r="F158" s="386">
        <v>-73920.49980000002</v>
      </c>
      <c r="G158" s="117"/>
      <c r="H158" s="117"/>
      <c r="I158" s="117"/>
      <c r="J158" s="117"/>
      <c r="K158" s="117"/>
    </row>
    <row r="159" spans="1:11" s="50" customFormat="1">
      <c r="A159" s="15">
        <v>498</v>
      </c>
      <c r="B159" s="39" t="s">
        <v>928</v>
      </c>
      <c r="C159" s="46">
        <v>72879.366000000009</v>
      </c>
      <c r="D159" s="384">
        <v>0</v>
      </c>
      <c r="E159" s="385">
        <v>99710.871360000005</v>
      </c>
      <c r="F159" s="386">
        <v>-26831.505359999996</v>
      </c>
      <c r="G159" s="117"/>
      <c r="H159" s="117"/>
      <c r="I159" s="117"/>
      <c r="J159" s="117"/>
      <c r="K159" s="117"/>
    </row>
    <row r="160" spans="1:11" s="50" customFormat="1">
      <c r="A160" s="15">
        <v>499</v>
      </c>
      <c r="B160" s="39" t="s">
        <v>929</v>
      </c>
      <c r="C160" s="46">
        <v>1216713.5787</v>
      </c>
      <c r="D160" s="384">
        <v>0</v>
      </c>
      <c r="E160" s="385">
        <v>749809.68941999995</v>
      </c>
      <c r="F160" s="386">
        <v>466903.88928</v>
      </c>
      <c r="G160" s="117"/>
      <c r="H160" s="117"/>
      <c r="I160" s="117"/>
      <c r="J160" s="117"/>
      <c r="K160" s="117"/>
    </row>
    <row r="161" spans="1:11" s="50" customFormat="1">
      <c r="A161" s="15">
        <v>500</v>
      </c>
      <c r="B161" s="39" t="s">
        <v>930</v>
      </c>
      <c r="C161" s="46">
        <v>151856.8014</v>
      </c>
      <c r="D161" s="384">
        <v>0</v>
      </c>
      <c r="E161" s="385">
        <v>312286.59597600001</v>
      </c>
      <c r="F161" s="386">
        <v>-160429.79457600001</v>
      </c>
      <c r="G161" s="117"/>
      <c r="H161" s="117"/>
      <c r="I161" s="117"/>
      <c r="J161" s="117"/>
      <c r="K161" s="117"/>
    </row>
    <row r="162" spans="1:11" s="50" customFormat="1">
      <c r="A162" s="15">
        <v>503</v>
      </c>
      <c r="B162" s="39" t="s">
        <v>931</v>
      </c>
      <c r="C162" s="46">
        <v>351010.82400000008</v>
      </c>
      <c r="D162" s="384">
        <v>0</v>
      </c>
      <c r="E162" s="385">
        <v>226996.91508000001</v>
      </c>
      <c r="F162" s="386">
        <v>124013.90892000007</v>
      </c>
      <c r="G162" s="117"/>
      <c r="H162" s="117"/>
      <c r="I162" s="117"/>
      <c r="J162" s="117"/>
      <c r="K162" s="117"/>
    </row>
    <row r="163" spans="1:11" s="50" customFormat="1">
      <c r="A163" s="15">
        <v>504</v>
      </c>
      <c r="B163" s="39" t="s">
        <v>932</v>
      </c>
      <c r="C163" s="46">
        <v>65665.796100000007</v>
      </c>
      <c r="D163" s="384">
        <v>0</v>
      </c>
      <c r="E163" s="385">
        <v>879877.04772000003</v>
      </c>
      <c r="F163" s="386">
        <v>-814211.25162</v>
      </c>
      <c r="G163" s="117"/>
      <c r="H163" s="117"/>
      <c r="I163" s="117"/>
      <c r="J163" s="117"/>
      <c r="K163" s="117"/>
    </row>
    <row r="164" spans="1:11" s="50" customFormat="1">
      <c r="A164" s="15">
        <v>505</v>
      </c>
      <c r="B164" s="39" t="s">
        <v>933</v>
      </c>
      <c r="C164" s="46">
        <v>752888.47080000013</v>
      </c>
      <c r="D164" s="384">
        <v>0</v>
      </c>
      <c r="E164" s="385">
        <v>2340498.5290800002</v>
      </c>
      <c r="F164" s="386">
        <v>-1587610.05828</v>
      </c>
      <c r="G164" s="117"/>
      <c r="H164" s="117"/>
      <c r="I164" s="117"/>
      <c r="J164" s="117"/>
      <c r="K164" s="117"/>
    </row>
    <row r="165" spans="1:11" s="50" customFormat="1">
      <c r="A165" s="15">
        <v>507</v>
      </c>
      <c r="B165" s="39" t="s">
        <v>934</v>
      </c>
      <c r="C165" s="46">
        <v>263258.11800000002</v>
      </c>
      <c r="D165" s="384">
        <v>0</v>
      </c>
      <c r="E165" s="385">
        <v>106433.62104</v>
      </c>
      <c r="F165" s="386">
        <v>156824.49696000002</v>
      </c>
      <c r="G165" s="117"/>
      <c r="H165" s="117"/>
      <c r="I165" s="117"/>
      <c r="J165" s="117"/>
      <c r="K165" s="117"/>
    </row>
    <row r="166" spans="1:11" s="50" customFormat="1">
      <c r="A166" s="15">
        <v>508</v>
      </c>
      <c r="B166" s="39" t="s">
        <v>1084</v>
      </c>
      <c r="C166" s="46">
        <v>348259.2561</v>
      </c>
      <c r="D166" s="384">
        <v>0</v>
      </c>
      <c r="E166" s="385">
        <v>166878.87480000002</v>
      </c>
      <c r="F166" s="386">
        <v>181380.38129999998</v>
      </c>
      <c r="G166" s="117"/>
      <c r="H166" s="117"/>
      <c r="I166" s="117"/>
      <c r="J166" s="117"/>
      <c r="K166" s="117"/>
    </row>
    <row r="167" spans="1:11" s="50" customFormat="1">
      <c r="A167" s="15">
        <v>529</v>
      </c>
      <c r="B167" s="39" t="s">
        <v>935</v>
      </c>
      <c r="C167" s="46">
        <v>184652.51610000001</v>
      </c>
      <c r="D167" s="384">
        <v>0</v>
      </c>
      <c r="E167" s="385">
        <v>457548.55842000002</v>
      </c>
      <c r="F167" s="386">
        <v>-272896.04232000001</v>
      </c>
      <c r="G167" s="117"/>
      <c r="H167" s="117"/>
      <c r="I167" s="117"/>
      <c r="J167" s="117"/>
      <c r="K167" s="117"/>
    </row>
    <row r="168" spans="1:11" s="50" customFormat="1">
      <c r="A168" s="15">
        <v>531</v>
      </c>
      <c r="B168" s="39" t="s">
        <v>936</v>
      </c>
      <c r="C168" s="46">
        <v>144345.7647</v>
      </c>
      <c r="D168" s="384">
        <v>0</v>
      </c>
      <c r="E168" s="385">
        <v>132992.94427800001</v>
      </c>
      <c r="F168" s="386">
        <v>11352.82042199999</v>
      </c>
      <c r="G168" s="117"/>
      <c r="H168" s="117"/>
      <c r="I168" s="117"/>
      <c r="J168" s="117"/>
      <c r="K168" s="117"/>
    </row>
    <row r="169" spans="1:11" s="50" customFormat="1">
      <c r="A169" s="15">
        <v>535</v>
      </c>
      <c r="B169" s="39" t="s">
        <v>937</v>
      </c>
      <c r="C169" s="46">
        <v>270843.52139999997</v>
      </c>
      <c r="D169" s="384">
        <v>0</v>
      </c>
      <c r="E169" s="385">
        <v>360336.40818000003</v>
      </c>
      <c r="F169" s="386">
        <v>-89492.886780000059</v>
      </c>
      <c r="G169" s="117"/>
      <c r="H169" s="117"/>
      <c r="I169" s="117"/>
      <c r="J169" s="117"/>
      <c r="K169" s="117"/>
    </row>
    <row r="170" spans="1:11" s="50" customFormat="1">
      <c r="A170" s="15">
        <v>536</v>
      </c>
      <c r="B170" s="39" t="s">
        <v>938</v>
      </c>
      <c r="C170" s="46">
        <v>924080.61420000007</v>
      </c>
      <c r="D170" s="384">
        <v>0</v>
      </c>
      <c r="E170" s="385">
        <v>1141494.6363180003</v>
      </c>
      <c r="F170" s="386">
        <v>-217414.0221180002</v>
      </c>
      <c r="G170" s="117"/>
      <c r="H170" s="117"/>
      <c r="I170" s="117"/>
      <c r="J170" s="117"/>
      <c r="K170" s="117"/>
    </row>
    <row r="171" spans="1:11" s="50" customFormat="1">
      <c r="A171" s="15">
        <v>538</v>
      </c>
      <c r="B171" s="39" t="s">
        <v>939</v>
      </c>
      <c r="C171" s="46">
        <v>148882.13340000002</v>
      </c>
      <c r="D171" s="384">
        <v>0</v>
      </c>
      <c r="E171" s="385">
        <v>232098.47070000003</v>
      </c>
      <c r="F171" s="386">
        <v>-83216.337300000014</v>
      </c>
      <c r="G171" s="117"/>
      <c r="H171" s="117"/>
      <c r="I171" s="117"/>
      <c r="J171" s="117"/>
      <c r="K171" s="117"/>
    </row>
    <row r="172" spans="1:11" s="50" customFormat="1">
      <c r="A172" s="15">
        <v>541</v>
      </c>
      <c r="B172" s="39" t="s">
        <v>940</v>
      </c>
      <c r="C172" s="46">
        <v>95189.376000000004</v>
      </c>
      <c r="D172" s="384">
        <v>0</v>
      </c>
      <c r="E172" s="385">
        <v>180041.78070000003</v>
      </c>
      <c r="F172" s="386">
        <v>-84852.404700000028</v>
      </c>
      <c r="G172" s="117"/>
      <c r="H172" s="117"/>
      <c r="I172" s="117"/>
      <c r="J172" s="117"/>
      <c r="K172" s="117"/>
    </row>
    <row r="173" spans="1:11" s="50" customFormat="1">
      <c r="A173" s="15">
        <v>543</v>
      </c>
      <c r="B173" s="39" t="s">
        <v>941</v>
      </c>
      <c r="C173" s="46">
        <v>809332.79609999992</v>
      </c>
      <c r="D173" s="384">
        <v>0</v>
      </c>
      <c r="E173" s="385">
        <v>893496.5651580001</v>
      </c>
      <c r="F173" s="386">
        <v>-84163.76905800018</v>
      </c>
      <c r="G173" s="117"/>
      <c r="H173" s="117"/>
      <c r="I173" s="117"/>
      <c r="J173" s="117"/>
      <c r="K173" s="117"/>
    </row>
    <row r="174" spans="1:11" s="50" customFormat="1">
      <c r="A174" s="15">
        <v>545</v>
      </c>
      <c r="B174" s="39" t="s">
        <v>942</v>
      </c>
      <c r="C174" s="46">
        <v>133860.06</v>
      </c>
      <c r="D174" s="384">
        <v>0</v>
      </c>
      <c r="E174" s="385">
        <v>138396.42870000002</v>
      </c>
      <c r="F174" s="386">
        <v>-4536.3687000000209</v>
      </c>
      <c r="G174" s="117"/>
      <c r="H174" s="117"/>
      <c r="I174" s="117"/>
      <c r="J174" s="117"/>
      <c r="K174" s="117"/>
    </row>
    <row r="175" spans="1:11" s="50" customFormat="1">
      <c r="A175" s="15">
        <v>560</v>
      </c>
      <c r="B175" s="39" t="s">
        <v>943</v>
      </c>
      <c r="C175" s="46">
        <v>1349160.6714000001</v>
      </c>
      <c r="D175" s="384">
        <v>0</v>
      </c>
      <c r="E175" s="385">
        <v>998740.31899799989</v>
      </c>
      <c r="F175" s="386">
        <v>350420.35240200022</v>
      </c>
      <c r="G175" s="117"/>
      <c r="H175" s="117"/>
      <c r="I175" s="117"/>
      <c r="J175" s="117"/>
      <c r="K175" s="117"/>
    </row>
    <row r="176" spans="1:11" s="50" customFormat="1">
      <c r="A176" s="15">
        <v>561</v>
      </c>
      <c r="B176" s="39" t="s">
        <v>944</v>
      </c>
      <c r="C176" s="46">
        <v>38819.417399999998</v>
      </c>
      <c r="D176" s="384">
        <v>0</v>
      </c>
      <c r="E176" s="385">
        <v>672274.96799999999</v>
      </c>
      <c r="F176" s="386">
        <v>-633455.55059999996</v>
      </c>
      <c r="G176" s="117"/>
      <c r="H176" s="117"/>
      <c r="I176" s="117"/>
      <c r="J176" s="117"/>
      <c r="K176" s="117"/>
    </row>
    <row r="177" spans="1:11" s="50" customFormat="1">
      <c r="A177" s="15">
        <v>562</v>
      </c>
      <c r="B177" s="39" t="s">
        <v>945</v>
      </c>
      <c r="C177" s="46">
        <v>272256.48870000005</v>
      </c>
      <c r="D177" s="384">
        <v>0</v>
      </c>
      <c r="E177" s="385">
        <v>411188.35764</v>
      </c>
      <c r="F177" s="386">
        <v>-138931.86893999996</v>
      </c>
      <c r="G177" s="117"/>
      <c r="H177" s="117"/>
      <c r="I177" s="117"/>
      <c r="J177" s="117"/>
      <c r="K177" s="117"/>
    </row>
    <row r="178" spans="1:11" s="50" customFormat="1">
      <c r="A178" s="15">
        <v>563</v>
      </c>
      <c r="B178" s="39" t="s">
        <v>946</v>
      </c>
      <c r="C178" s="46">
        <v>297466.8</v>
      </c>
      <c r="D178" s="384">
        <v>0</v>
      </c>
      <c r="E178" s="385">
        <v>194067.34032000005</v>
      </c>
      <c r="F178" s="386">
        <v>103399.45967999994</v>
      </c>
      <c r="G178" s="117"/>
      <c r="H178" s="117"/>
      <c r="I178" s="117"/>
      <c r="J178" s="117"/>
      <c r="K178" s="117"/>
    </row>
    <row r="179" spans="1:11" s="50" customFormat="1">
      <c r="A179" s="15">
        <v>564</v>
      </c>
      <c r="B179" s="39" t="s">
        <v>947</v>
      </c>
      <c r="C179" s="46">
        <v>1307664.0527999999</v>
      </c>
      <c r="D179" s="384">
        <v>0</v>
      </c>
      <c r="E179" s="385">
        <v>14165209.871262001</v>
      </c>
      <c r="F179" s="386">
        <v>-12857545.818462001</v>
      </c>
      <c r="G179" s="117"/>
      <c r="H179" s="117"/>
      <c r="I179" s="117"/>
      <c r="J179" s="117"/>
      <c r="K179" s="117"/>
    </row>
    <row r="180" spans="1:11" s="50" customFormat="1">
      <c r="A180" s="15">
        <v>576</v>
      </c>
      <c r="B180" s="39" t="s">
        <v>948</v>
      </c>
      <c r="C180" s="46">
        <v>0</v>
      </c>
      <c r="D180" s="384">
        <v>0</v>
      </c>
      <c r="E180" s="385">
        <v>74366.7</v>
      </c>
      <c r="F180" s="386">
        <v>-74366.7</v>
      </c>
      <c r="G180" s="117"/>
      <c r="H180" s="117"/>
      <c r="I180" s="117"/>
      <c r="J180" s="117"/>
      <c r="K180" s="117"/>
    </row>
    <row r="181" spans="1:11" s="50" customFormat="1">
      <c r="A181" s="15">
        <v>577</v>
      </c>
      <c r="B181" s="39" t="s">
        <v>949</v>
      </c>
      <c r="C181" s="46">
        <v>385442.60610000003</v>
      </c>
      <c r="D181" s="384">
        <v>0</v>
      </c>
      <c r="E181" s="385">
        <v>303341.76929999999</v>
      </c>
      <c r="F181" s="386">
        <v>82100.836800000048</v>
      </c>
      <c r="G181" s="117"/>
      <c r="H181" s="117"/>
      <c r="I181" s="117"/>
      <c r="J181" s="117"/>
      <c r="K181" s="117"/>
    </row>
    <row r="182" spans="1:11" s="50" customFormat="1">
      <c r="A182" s="15">
        <v>578</v>
      </c>
      <c r="B182" s="39" t="s">
        <v>950</v>
      </c>
      <c r="C182" s="46">
        <v>291591.83070000005</v>
      </c>
      <c r="D182" s="384">
        <v>0</v>
      </c>
      <c r="E182" s="385">
        <v>81803.37</v>
      </c>
      <c r="F182" s="386">
        <v>209788.46070000005</v>
      </c>
      <c r="G182" s="117"/>
      <c r="H182" s="117"/>
      <c r="I182" s="117"/>
      <c r="J182" s="117"/>
      <c r="K182" s="117"/>
    </row>
    <row r="183" spans="1:11" s="50" customFormat="1">
      <c r="A183" s="15">
        <v>580</v>
      </c>
      <c r="B183" s="39" t="s">
        <v>951</v>
      </c>
      <c r="C183" s="46">
        <v>67004.396700000012</v>
      </c>
      <c r="D183" s="384">
        <v>0</v>
      </c>
      <c r="E183" s="385">
        <v>38670.684000000001</v>
      </c>
      <c r="F183" s="386">
        <v>28333.712700000011</v>
      </c>
      <c r="G183" s="117"/>
      <c r="H183" s="117"/>
      <c r="I183" s="117"/>
      <c r="J183" s="117"/>
      <c r="K183" s="117"/>
    </row>
    <row r="184" spans="1:11" s="50" customFormat="1">
      <c r="A184" s="15">
        <v>581</v>
      </c>
      <c r="B184" s="39" t="s">
        <v>952</v>
      </c>
      <c r="C184" s="46">
        <v>165094.07399999999</v>
      </c>
      <c r="D184" s="384">
        <v>0</v>
      </c>
      <c r="E184" s="385">
        <v>105228.8805</v>
      </c>
      <c r="F184" s="386">
        <v>59865.193499999994</v>
      </c>
      <c r="G184" s="117"/>
      <c r="H184" s="117"/>
      <c r="I184" s="117"/>
      <c r="J184" s="117"/>
      <c r="K184" s="117"/>
    </row>
    <row r="185" spans="1:11" s="50" customFormat="1">
      <c r="A185" s="15">
        <v>583</v>
      </c>
      <c r="B185" s="39" t="s">
        <v>953</v>
      </c>
      <c r="C185" s="46">
        <v>111550.04999999999</v>
      </c>
      <c r="D185" s="384">
        <v>0</v>
      </c>
      <c r="E185" s="385">
        <v>0</v>
      </c>
      <c r="F185" s="386">
        <v>111550.04999999999</v>
      </c>
      <c r="G185" s="117"/>
      <c r="H185" s="117"/>
      <c r="I185" s="117"/>
      <c r="J185" s="117"/>
      <c r="K185" s="117"/>
    </row>
    <row r="186" spans="1:11" s="50" customFormat="1">
      <c r="A186" s="15">
        <v>584</v>
      </c>
      <c r="B186" s="39" t="s">
        <v>954</v>
      </c>
      <c r="C186" s="46">
        <v>31234.014000000003</v>
      </c>
      <c r="D186" s="384">
        <v>0</v>
      </c>
      <c r="E186" s="385">
        <v>11898.672</v>
      </c>
      <c r="F186" s="386">
        <v>19335.342000000004</v>
      </c>
      <c r="G186" s="117"/>
      <c r="H186" s="117"/>
      <c r="I186" s="117"/>
      <c r="J186" s="117"/>
      <c r="K186" s="117"/>
    </row>
    <row r="187" spans="1:11" s="50" customFormat="1">
      <c r="A187" s="15">
        <v>588</v>
      </c>
      <c r="B187" s="39" t="s">
        <v>955</v>
      </c>
      <c r="C187" s="46">
        <v>34208.682000000001</v>
      </c>
      <c r="D187" s="384">
        <v>0</v>
      </c>
      <c r="E187" s="385">
        <v>80197.049280000007</v>
      </c>
      <c r="F187" s="386">
        <v>-45988.367280000006</v>
      </c>
      <c r="G187" s="117"/>
      <c r="H187" s="117"/>
      <c r="I187" s="117"/>
      <c r="J187" s="117"/>
      <c r="K187" s="117"/>
    </row>
    <row r="188" spans="1:11" s="50" customFormat="1">
      <c r="A188" s="15">
        <v>592</v>
      </c>
      <c r="B188" s="39" t="s">
        <v>956</v>
      </c>
      <c r="C188" s="46">
        <v>221835.86610000001</v>
      </c>
      <c r="D188" s="384">
        <v>0</v>
      </c>
      <c r="E188" s="385">
        <v>91828.001160000014</v>
      </c>
      <c r="F188" s="386">
        <v>130007.86494</v>
      </c>
      <c r="G188" s="117"/>
      <c r="H188" s="117"/>
      <c r="I188" s="117"/>
      <c r="J188" s="117"/>
      <c r="K188" s="117"/>
    </row>
    <row r="189" spans="1:11" s="50" customFormat="1">
      <c r="A189" s="15">
        <v>593</v>
      </c>
      <c r="B189" s="39" t="s">
        <v>957</v>
      </c>
      <c r="C189" s="46">
        <v>224736.16740000001</v>
      </c>
      <c r="D189" s="384">
        <v>0</v>
      </c>
      <c r="E189" s="385">
        <v>393503.95638000005</v>
      </c>
      <c r="F189" s="386">
        <v>-168767.78898000004</v>
      </c>
      <c r="G189" s="117"/>
      <c r="H189" s="117"/>
      <c r="I189" s="117"/>
      <c r="J189" s="117"/>
      <c r="K189" s="117"/>
    </row>
    <row r="190" spans="1:11" s="50" customFormat="1">
      <c r="A190" s="15">
        <v>595</v>
      </c>
      <c r="B190" s="39" t="s">
        <v>958</v>
      </c>
      <c r="C190" s="46">
        <v>221612.76600000003</v>
      </c>
      <c r="D190" s="384">
        <v>0</v>
      </c>
      <c r="E190" s="385">
        <v>77415.734700000015</v>
      </c>
      <c r="F190" s="386">
        <v>144197.03130000003</v>
      </c>
      <c r="G190" s="117"/>
      <c r="H190" s="117"/>
      <c r="I190" s="117"/>
      <c r="J190" s="117"/>
      <c r="K190" s="117"/>
    </row>
    <row r="191" spans="1:11" s="50" customFormat="1">
      <c r="A191" s="15">
        <v>598</v>
      </c>
      <c r="B191" s="39" t="s">
        <v>959</v>
      </c>
      <c r="C191" s="46">
        <v>1089100.3215000001</v>
      </c>
      <c r="D191" s="384">
        <v>0</v>
      </c>
      <c r="E191" s="385">
        <v>305052.20339999994</v>
      </c>
      <c r="F191" s="386">
        <v>784048.11810000008</v>
      </c>
      <c r="G191" s="117"/>
      <c r="H191" s="117"/>
      <c r="I191" s="117"/>
      <c r="J191" s="117"/>
      <c r="K191" s="117"/>
    </row>
    <row r="192" spans="1:11" s="50" customFormat="1">
      <c r="A192" s="15">
        <v>599</v>
      </c>
      <c r="B192" s="39" t="s">
        <v>960</v>
      </c>
      <c r="C192" s="46">
        <v>217225.13070000001</v>
      </c>
      <c r="D192" s="384">
        <v>0</v>
      </c>
      <c r="E192" s="385">
        <v>589058.63069999998</v>
      </c>
      <c r="F192" s="386">
        <v>-371833.5</v>
      </c>
      <c r="G192" s="117"/>
      <c r="H192" s="117"/>
      <c r="I192" s="117"/>
      <c r="J192" s="117"/>
      <c r="K192" s="117"/>
    </row>
    <row r="193" spans="1:11" s="50" customFormat="1">
      <c r="A193" s="15">
        <v>601</v>
      </c>
      <c r="B193" s="39" t="s">
        <v>961</v>
      </c>
      <c r="C193" s="46">
        <v>34208.682000000001</v>
      </c>
      <c r="D193" s="384">
        <v>0</v>
      </c>
      <c r="E193" s="385">
        <v>65442.695999999996</v>
      </c>
      <c r="F193" s="386">
        <v>-31234.013999999996</v>
      </c>
      <c r="G193" s="117"/>
      <c r="H193" s="117"/>
      <c r="I193" s="117"/>
      <c r="J193" s="117"/>
      <c r="K193" s="117"/>
    </row>
    <row r="194" spans="1:11" s="50" customFormat="1">
      <c r="A194" s="15">
        <v>604</v>
      </c>
      <c r="B194" s="39" t="s">
        <v>962</v>
      </c>
      <c r="C194" s="46">
        <v>202500.52410000001</v>
      </c>
      <c r="D194" s="384">
        <v>0</v>
      </c>
      <c r="E194" s="385">
        <v>904925.23961400008</v>
      </c>
      <c r="F194" s="386">
        <v>-702424.71551400004</v>
      </c>
      <c r="G194" s="117"/>
      <c r="H194" s="117"/>
      <c r="I194" s="117"/>
      <c r="J194" s="117"/>
      <c r="K194" s="117"/>
    </row>
    <row r="195" spans="1:11" s="50" customFormat="1">
      <c r="A195" s="15">
        <v>607</v>
      </c>
      <c r="B195" s="39" t="s">
        <v>963</v>
      </c>
      <c r="C195" s="46">
        <v>58006.026000000005</v>
      </c>
      <c r="D195" s="384">
        <v>0</v>
      </c>
      <c r="E195" s="385">
        <v>47669.054700000001</v>
      </c>
      <c r="F195" s="386">
        <v>10336.971300000005</v>
      </c>
      <c r="G195" s="117"/>
      <c r="H195" s="117"/>
      <c r="I195" s="117"/>
      <c r="J195" s="117"/>
      <c r="K195" s="117"/>
    </row>
    <row r="196" spans="1:11" s="50" customFormat="1">
      <c r="A196" s="15">
        <v>608</v>
      </c>
      <c r="B196" s="39" t="s">
        <v>964</v>
      </c>
      <c r="C196" s="46">
        <v>81803.37</v>
      </c>
      <c r="D196" s="384">
        <v>0</v>
      </c>
      <c r="E196" s="385">
        <v>74366.700000000012</v>
      </c>
      <c r="F196" s="386">
        <v>7436.6699999999837</v>
      </c>
      <c r="G196" s="117"/>
      <c r="H196" s="117"/>
      <c r="I196" s="117"/>
      <c r="J196" s="117"/>
      <c r="K196" s="117"/>
    </row>
    <row r="197" spans="1:11" s="50" customFormat="1">
      <c r="A197" s="15">
        <v>609</v>
      </c>
      <c r="B197" s="39" t="s">
        <v>965</v>
      </c>
      <c r="C197" s="46">
        <v>1318075.3907999999</v>
      </c>
      <c r="D197" s="384">
        <v>0</v>
      </c>
      <c r="E197" s="385">
        <v>4150018.8201599997</v>
      </c>
      <c r="F197" s="386">
        <v>-2831943.4293599995</v>
      </c>
      <c r="G197" s="117"/>
      <c r="H197" s="117"/>
      <c r="I197" s="117"/>
      <c r="J197" s="117"/>
      <c r="K197" s="117"/>
    </row>
    <row r="198" spans="1:11" s="50" customFormat="1">
      <c r="A198" s="15">
        <v>611</v>
      </c>
      <c r="B198" s="39" t="s">
        <v>966</v>
      </c>
      <c r="C198" s="46">
        <v>269356.1874</v>
      </c>
      <c r="D198" s="384">
        <v>0</v>
      </c>
      <c r="E198" s="385">
        <v>213417.55566000001</v>
      </c>
      <c r="F198" s="386">
        <v>55938.631739999983</v>
      </c>
      <c r="G198" s="117"/>
      <c r="H198" s="117"/>
      <c r="I198" s="117"/>
      <c r="J198" s="117"/>
      <c r="K198" s="117"/>
    </row>
    <row r="199" spans="1:11" s="50" customFormat="1">
      <c r="A199" s="15">
        <v>614</v>
      </c>
      <c r="B199" s="39" t="s">
        <v>967</v>
      </c>
      <c r="C199" s="46">
        <v>7436.67</v>
      </c>
      <c r="D199" s="384">
        <v>0</v>
      </c>
      <c r="E199" s="385">
        <v>35696.016000000003</v>
      </c>
      <c r="F199" s="386">
        <v>-28259.346000000005</v>
      </c>
      <c r="G199" s="117"/>
      <c r="H199" s="117"/>
      <c r="I199" s="117"/>
      <c r="J199" s="117"/>
      <c r="K199" s="117"/>
    </row>
    <row r="200" spans="1:11" s="50" customFormat="1">
      <c r="A200" s="15">
        <v>615</v>
      </c>
      <c r="B200" s="39" t="s">
        <v>968</v>
      </c>
      <c r="C200" s="46">
        <v>132372.726</v>
      </c>
      <c r="D200" s="384">
        <v>0</v>
      </c>
      <c r="E200" s="385">
        <v>60266.773679999998</v>
      </c>
      <c r="F200" s="386">
        <v>72105.952319999997</v>
      </c>
      <c r="G200" s="117"/>
      <c r="H200" s="117"/>
      <c r="I200" s="117"/>
      <c r="J200" s="117"/>
      <c r="K200" s="117"/>
    </row>
    <row r="201" spans="1:11" s="50" customFormat="1">
      <c r="A201" s="15">
        <v>616</v>
      </c>
      <c r="B201" s="39" t="s">
        <v>969</v>
      </c>
      <c r="C201" s="46">
        <v>37183.350000000006</v>
      </c>
      <c r="D201" s="384">
        <v>0</v>
      </c>
      <c r="E201" s="385">
        <v>811370.44368000003</v>
      </c>
      <c r="F201" s="386">
        <v>-774187.09368000005</v>
      </c>
      <c r="G201" s="117"/>
      <c r="H201" s="117"/>
      <c r="I201" s="117"/>
      <c r="J201" s="117"/>
      <c r="K201" s="117"/>
    </row>
    <row r="202" spans="1:11" s="50" customFormat="1">
      <c r="A202" s="28">
        <v>619</v>
      </c>
      <c r="B202" s="39" t="s">
        <v>970</v>
      </c>
      <c r="C202" s="46">
        <v>319925.54339999997</v>
      </c>
      <c r="D202" s="384">
        <v>0</v>
      </c>
      <c r="E202" s="385">
        <v>58779.439679999996</v>
      </c>
      <c r="F202" s="386">
        <v>261146.10371999996</v>
      </c>
      <c r="G202" s="117"/>
      <c r="H202" s="117"/>
      <c r="I202" s="117"/>
      <c r="J202" s="117"/>
      <c r="K202" s="117"/>
    </row>
    <row r="203" spans="1:11" s="50" customFormat="1">
      <c r="A203" s="15">
        <v>620</v>
      </c>
      <c r="B203" s="39" t="s">
        <v>971</v>
      </c>
      <c r="C203" s="46">
        <v>19335.342000000001</v>
      </c>
      <c r="D203" s="384">
        <v>0</v>
      </c>
      <c r="E203" s="385">
        <v>55031.358</v>
      </c>
      <c r="F203" s="386">
        <v>-35696.016000000003</v>
      </c>
      <c r="G203" s="117"/>
      <c r="H203" s="117"/>
      <c r="I203" s="117"/>
      <c r="J203" s="117"/>
      <c r="K203" s="117"/>
    </row>
    <row r="204" spans="1:11" s="50" customFormat="1">
      <c r="A204" s="15">
        <v>623</v>
      </c>
      <c r="B204" s="39" t="s">
        <v>972</v>
      </c>
      <c r="C204" s="46">
        <v>11898.672</v>
      </c>
      <c r="D204" s="384">
        <v>0</v>
      </c>
      <c r="E204" s="385">
        <v>92289.074699999997</v>
      </c>
      <c r="F204" s="386">
        <v>-80390.402699999991</v>
      </c>
      <c r="G204" s="117"/>
      <c r="H204" s="117"/>
      <c r="I204" s="117"/>
      <c r="J204" s="117"/>
      <c r="K204" s="117"/>
    </row>
    <row r="205" spans="1:11" s="50" customFormat="1">
      <c r="A205" s="15">
        <v>624</v>
      </c>
      <c r="B205" s="39" t="s">
        <v>973</v>
      </c>
      <c r="C205" s="46">
        <v>175654.14540000001</v>
      </c>
      <c r="D205" s="384">
        <v>0</v>
      </c>
      <c r="E205" s="385">
        <v>283723.83384000004</v>
      </c>
      <c r="F205" s="386">
        <v>-108069.68844000003</v>
      </c>
      <c r="G205" s="117"/>
      <c r="H205" s="117"/>
      <c r="I205" s="117"/>
      <c r="J205" s="117"/>
      <c r="K205" s="117"/>
    </row>
    <row r="206" spans="1:11" s="50" customFormat="1">
      <c r="A206" s="15">
        <v>625</v>
      </c>
      <c r="B206" s="39" t="s">
        <v>974</v>
      </c>
      <c r="C206" s="46">
        <v>89388.773400000005</v>
      </c>
      <c r="D206" s="384">
        <v>0</v>
      </c>
      <c r="E206" s="385">
        <v>44620.020000000004</v>
      </c>
      <c r="F206" s="386">
        <v>44768.753400000001</v>
      </c>
      <c r="G206" s="117"/>
      <c r="H206" s="117"/>
      <c r="I206" s="117"/>
      <c r="J206" s="117"/>
      <c r="K206" s="117"/>
    </row>
    <row r="207" spans="1:11" s="50" customFormat="1">
      <c r="A207" s="15">
        <v>626</v>
      </c>
      <c r="B207" s="39" t="s">
        <v>975</v>
      </c>
      <c r="C207" s="46">
        <v>38745.0507</v>
      </c>
      <c r="D207" s="384">
        <v>0</v>
      </c>
      <c r="E207" s="385">
        <v>47594.688000000002</v>
      </c>
      <c r="F207" s="386">
        <v>-8849.6373000000021</v>
      </c>
      <c r="G207" s="117"/>
      <c r="H207" s="117"/>
      <c r="I207" s="117"/>
      <c r="J207" s="117"/>
      <c r="K207" s="117"/>
    </row>
    <row r="208" spans="1:11" s="50" customFormat="1">
      <c r="A208" s="15">
        <v>630</v>
      </c>
      <c r="B208" s="39" t="s">
        <v>976</v>
      </c>
      <c r="C208" s="46">
        <v>212911.8621</v>
      </c>
      <c r="D208" s="384">
        <v>0</v>
      </c>
      <c r="E208" s="385">
        <v>23871.710700000003</v>
      </c>
      <c r="F208" s="386">
        <v>189040.1514</v>
      </c>
      <c r="G208" s="117"/>
      <c r="H208" s="117"/>
      <c r="I208" s="117"/>
      <c r="J208" s="117"/>
      <c r="K208" s="117"/>
    </row>
    <row r="209" spans="1:11" s="50" customFormat="1">
      <c r="A209" s="15">
        <v>631</v>
      </c>
      <c r="B209" s="39" t="s">
        <v>977</v>
      </c>
      <c r="C209" s="46">
        <v>0</v>
      </c>
      <c r="D209" s="384">
        <v>0</v>
      </c>
      <c r="E209" s="385">
        <v>790101.56748000009</v>
      </c>
      <c r="F209" s="386">
        <v>-790101.56748000009</v>
      </c>
      <c r="G209" s="117"/>
      <c r="H209" s="117"/>
      <c r="I209" s="117"/>
      <c r="J209" s="117"/>
      <c r="K209" s="117"/>
    </row>
    <row r="210" spans="1:11" s="50" customFormat="1">
      <c r="A210" s="15">
        <v>635</v>
      </c>
      <c r="B210" s="39" t="s">
        <v>978</v>
      </c>
      <c r="C210" s="46">
        <v>275379.89010000008</v>
      </c>
      <c r="D210" s="384">
        <v>0</v>
      </c>
      <c r="E210" s="385">
        <v>727321.19934000017</v>
      </c>
      <c r="F210" s="386">
        <v>-451941.30924000009</v>
      </c>
      <c r="G210" s="117"/>
      <c r="H210" s="117"/>
      <c r="I210" s="117"/>
      <c r="J210" s="117"/>
      <c r="K210" s="117"/>
    </row>
    <row r="211" spans="1:11" s="50" customFormat="1">
      <c r="A211" s="15">
        <v>636</v>
      </c>
      <c r="B211" s="39" t="s">
        <v>979</v>
      </c>
      <c r="C211" s="46">
        <v>782412.05070000002</v>
      </c>
      <c r="D211" s="384">
        <v>0</v>
      </c>
      <c r="E211" s="385">
        <v>127538.89050000001</v>
      </c>
      <c r="F211" s="386">
        <v>654873.16020000004</v>
      </c>
      <c r="G211" s="117"/>
      <c r="H211" s="117"/>
      <c r="I211" s="117"/>
      <c r="J211" s="117"/>
      <c r="K211" s="117"/>
    </row>
    <row r="212" spans="1:11" s="50" customFormat="1">
      <c r="A212" s="15">
        <v>638</v>
      </c>
      <c r="B212" s="39" t="s">
        <v>980</v>
      </c>
      <c r="C212" s="46">
        <v>889648.8321</v>
      </c>
      <c r="D212" s="384">
        <v>0</v>
      </c>
      <c r="E212" s="385">
        <v>1431975.4285200001</v>
      </c>
      <c r="F212" s="386">
        <v>-542326.59642000007</v>
      </c>
      <c r="G212" s="117"/>
      <c r="H212" s="117"/>
      <c r="I212" s="117"/>
      <c r="J212" s="117"/>
      <c r="K212" s="117"/>
    </row>
    <row r="213" spans="1:11" s="50" customFormat="1">
      <c r="A213" s="15">
        <v>678</v>
      </c>
      <c r="B213" s="39" t="s">
        <v>981</v>
      </c>
      <c r="C213" s="46">
        <v>328849.54739999998</v>
      </c>
      <c r="D213" s="384">
        <v>0</v>
      </c>
      <c r="E213" s="385">
        <v>435907.84872000001</v>
      </c>
      <c r="F213" s="386">
        <v>-107058.30132000003</v>
      </c>
      <c r="G213" s="117"/>
      <c r="H213" s="117"/>
      <c r="I213" s="117"/>
      <c r="J213" s="117"/>
      <c r="K213" s="117"/>
    </row>
    <row r="214" spans="1:11" s="50" customFormat="1">
      <c r="A214" s="15">
        <v>680</v>
      </c>
      <c r="B214" s="39" t="s">
        <v>982</v>
      </c>
      <c r="C214" s="46">
        <v>873585.62490000005</v>
      </c>
      <c r="D214" s="384">
        <v>0</v>
      </c>
      <c r="E214" s="385">
        <v>1724053.6174379999</v>
      </c>
      <c r="F214" s="386">
        <v>-850467.99253799987</v>
      </c>
      <c r="G214" s="117"/>
      <c r="H214" s="117"/>
      <c r="I214" s="117"/>
      <c r="J214" s="117"/>
      <c r="K214" s="117"/>
    </row>
    <row r="215" spans="1:11" s="50" customFormat="1">
      <c r="A215" s="15">
        <v>681</v>
      </c>
      <c r="B215" s="39" t="s">
        <v>983</v>
      </c>
      <c r="C215" s="46">
        <v>31234.014000000003</v>
      </c>
      <c r="D215" s="384">
        <v>0</v>
      </c>
      <c r="E215" s="385">
        <v>74441.06670000001</v>
      </c>
      <c r="F215" s="386">
        <v>-43207.052700000007</v>
      </c>
      <c r="G215" s="117"/>
      <c r="H215" s="117"/>
      <c r="I215" s="117"/>
      <c r="J215" s="117"/>
      <c r="K215" s="117"/>
    </row>
    <row r="216" spans="1:11" s="50" customFormat="1">
      <c r="A216" s="15">
        <v>683</v>
      </c>
      <c r="B216" s="39" t="s">
        <v>984</v>
      </c>
      <c r="C216" s="46">
        <v>205326.45869999999</v>
      </c>
      <c r="D216" s="384">
        <v>0</v>
      </c>
      <c r="E216" s="385">
        <v>104187.74669999999</v>
      </c>
      <c r="F216" s="386">
        <v>101138.712</v>
      </c>
      <c r="G216" s="117"/>
      <c r="H216" s="117"/>
      <c r="I216" s="117"/>
      <c r="J216" s="117"/>
      <c r="K216" s="117"/>
    </row>
    <row r="217" spans="1:11" s="50" customFormat="1">
      <c r="A217" s="15">
        <v>684</v>
      </c>
      <c r="B217" s="39" t="s">
        <v>985</v>
      </c>
      <c r="C217" s="46">
        <v>888012.76470000017</v>
      </c>
      <c r="D217" s="384">
        <v>0</v>
      </c>
      <c r="E217" s="385">
        <v>3997219.0490039997</v>
      </c>
      <c r="F217" s="386">
        <v>-3109206.2843039995</v>
      </c>
      <c r="G217" s="117"/>
      <c r="H217" s="117"/>
      <c r="I217" s="117"/>
      <c r="J217" s="117"/>
      <c r="K217" s="117"/>
    </row>
    <row r="218" spans="1:11" s="50" customFormat="1">
      <c r="A218" s="15">
        <v>686</v>
      </c>
      <c r="B218" s="39" t="s">
        <v>986</v>
      </c>
      <c r="C218" s="46">
        <v>53618.390700000004</v>
      </c>
      <c r="D218" s="384">
        <v>0</v>
      </c>
      <c r="E218" s="385">
        <v>108902.59548000002</v>
      </c>
      <c r="F218" s="386">
        <v>-55284.204780000015</v>
      </c>
      <c r="G218" s="117"/>
      <c r="H218" s="117"/>
      <c r="I218" s="117"/>
      <c r="J218" s="117"/>
      <c r="K218" s="117"/>
    </row>
    <row r="219" spans="1:11" s="50" customFormat="1">
      <c r="A219" s="15">
        <v>687</v>
      </c>
      <c r="B219" s="39" t="s">
        <v>987</v>
      </c>
      <c r="C219" s="46">
        <v>233511.43800000002</v>
      </c>
      <c r="D219" s="384">
        <v>0</v>
      </c>
      <c r="E219" s="385">
        <v>43207.0527</v>
      </c>
      <c r="F219" s="386">
        <v>190304.38530000002</v>
      </c>
      <c r="G219" s="117"/>
      <c r="H219" s="117"/>
      <c r="I219" s="117"/>
      <c r="J219" s="117"/>
      <c r="K219" s="117"/>
    </row>
    <row r="220" spans="1:11" s="50" customFormat="1">
      <c r="A220" s="15">
        <v>689</v>
      </c>
      <c r="B220" s="39" t="s">
        <v>988</v>
      </c>
      <c r="C220" s="46">
        <v>55105.724700000006</v>
      </c>
      <c r="D220" s="384">
        <v>0</v>
      </c>
      <c r="E220" s="385">
        <v>37510.563479999997</v>
      </c>
      <c r="F220" s="386">
        <v>17595.161220000009</v>
      </c>
      <c r="G220" s="117"/>
      <c r="H220" s="117"/>
      <c r="I220" s="117"/>
      <c r="J220" s="117"/>
      <c r="K220" s="117"/>
    </row>
    <row r="221" spans="1:11" s="50" customFormat="1">
      <c r="A221" s="15">
        <v>691</v>
      </c>
      <c r="B221" s="39" t="s">
        <v>989</v>
      </c>
      <c r="C221" s="46">
        <v>62542.394699999997</v>
      </c>
      <c r="D221" s="384">
        <v>0</v>
      </c>
      <c r="E221" s="385">
        <v>169630.44270000001</v>
      </c>
      <c r="F221" s="386">
        <v>-107088.04800000001</v>
      </c>
      <c r="G221" s="117"/>
      <c r="H221" s="117"/>
      <c r="I221" s="117"/>
      <c r="J221" s="117"/>
      <c r="K221" s="117"/>
    </row>
    <row r="222" spans="1:11" s="50" customFormat="1">
      <c r="A222" s="15">
        <v>694</v>
      </c>
      <c r="B222" s="39" t="s">
        <v>990</v>
      </c>
      <c r="C222" s="46">
        <v>1035184.464</v>
      </c>
      <c r="D222" s="384">
        <v>0</v>
      </c>
      <c r="E222" s="385">
        <v>618359.11049999995</v>
      </c>
      <c r="F222" s="386">
        <v>416825.35350000008</v>
      </c>
      <c r="G222" s="117"/>
      <c r="H222" s="117"/>
      <c r="I222" s="117"/>
      <c r="J222" s="117"/>
      <c r="K222" s="117"/>
    </row>
    <row r="223" spans="1:11" s="50" customFormat="1">
      <c r="A223" s="15">
        <v>697</v>
      </c>
      <c r="B223" s="39" t="s">
        <v>991</v>
      </c>
      <c r="C223" s="46">
        <v>41645.351999999999</v>
      </c>
      <c r="D223" s="384">
        <v>0</v>
      </c>
      <c r="E223" s="385">
        <v>23083.42368</v>
      </c>
      <c r="F223" s="386">
        <v>18561.928319999999</v>
      </c>
      <c r="G223" s="117"/>
      <c r="H223" s="117"/>
      <c r="I223" s="117"/>
      <c r="J223" s="117"/>
      <c r="K223" s="117"/>
    </row>
    <row r="224" spans="1:11" s="50" customFormat="1">
      <c r="A224" s="15">
        <v>698</v>
      </c>
      <c r="B224" s="39" t="s">
        <v>992</v>
      </c>
      <c r="C224" s="46">
        <v>1010197.2528000001</v>
      </c>
      <c r="D224" s="384">
        <v>0</v>
      </c>
      <c r="E224" s="385">
        <v>6457583.3124780003</v>
      </c>
      <c r="F224" s="386">
        <v>-5447386.0596780004</v>
      </c>
      <c r="G224" s="117"/>
      <c r="H224" s="117"/>
      <c r="I224" s="117"/>
      <c r="J224" s="117"/>
      <c r="K224" s="117"/>
    </row>
    <row r="225" spans="1:11" s="50" customFormat="1">
      <c r="A225" s="15">
        <v>700</v>
      </c>
      <c r="B225" s="39" t="s">
        <v>993</v>
      </c>
      <c r="C225" s="46">
        <v>56518.691999999995</v>
      </c>
      <c r="D225" s="384">
        <v>0</v>
      </c>
      <c r="E225" s="385">
        <v>157340.60185800001</v>
      </c>
      <c r="F225" s="386">
        <v>-100821.90985800001</v>
      </c>
      <c r="G225" s="117"/>
      <c r="H225" s="117"/>
      <c r="I225" s="117"/>
      <c r="J225" s="117"/>
      <c r="K225" s="117"/>
    </row>
    <row r="226" spans="1:11" s="50" customFormat="1">
      <c r="A226" s="15">
        <v>702</v>
      </c>
      <c r="B226" s="39" t="s">
        <v>994</v>
      </c>
      <c r="C226" s="46">
        <v>34283.048699999999</v>
      </c>
      <c r="D226" s="384">
        <v>0</v>
      </c>
      <c r="E226" s="385">
        <v>45214.953600000001</v>
      </c>
      <c r="F226" s="386">
        <v>-10931.904900000001</v>
      </c>
      <c r="G226" s="117"/>
      <c r="H226" s="117"/>
      <c r="I226" s="117"/>
      <c r="J226" s="117"/>
      <c r="K226" s="117"/>
    </row>
    <row r="227" spans="1:11" s="50" customFormat="1">
      <c r="A227" s="15">
        <v>704</v>
      </c>
      <c r="B227" s="39" t="s">
        <v>995</v>
      </c>
      <c r="C227" s="46">
        <v>400092.84600000002</v>
      </c>
      <c r="D227" s="384">
        <v>0</v>
      </c>
      <c r="E227" s="385">
        <v>256118.9148</v>
      </c>
      <c r="F227" s="386">
        <v>143973.93120000002</v>
      </c>
      <c r="G227" s="117"/>
      <c r="H227" s="117"/>
      <c r="I227" s="117"/>
      <c r="J227" s="117"/>
      <c r="K227" s="117"/>
    </row>
    <row r="228" spans="1:11" s="50" customFormat="1">
      <c r="A228" s="15">
        <v>707</v>
      </c>
      <c r="B228" s="39" t="s">
        <v>996</v>
      </c>
      <c r="C228" s="46">
        <v>16435.040700000001</v>
      </c>
      <c r="D228" s="384">
        <v>0</v>
      </c>
      <c r="E228" s="385">
        <v>33762.481800000001</v>
      </c>
      <c r="F228" s="386">
        <v>-17327.4411</v>
      </c>
      <c r="G228" s="117"/>
      <c r="H228" s="117"/>
      <c r="I228" s="117"/>
      <c r="J228" s="117"/>
      <c r="K228" s="117"/>
    </row>
    <row r="229" spans="1:11" s="50" customFormat="1">
      <c r="A229" s="15">
        <v>710</v>
      </c>
      <c r="B229" s="39" t="s">
        <v>997</v>
      </c>
      <c r="C229" s="46">
        <v>455570.40419999999</v>
      </c>
      <c r="D229" s="384">
        <v>0</v>
      </c>
      <c r="E229" s="385">
        <v>1590131.08941</v>
      </c>
      <c r="F229" s="386">
        <v>-1134560.68521</v>
      </c>
      <c r="G229" s="117"/>
      <c r="H229" s="117"/>
      <c r="I229" s="117"/>
      <c r="J229" s="117"/>
      <c r="K229" s="117"/>
    </row>
    <row r="230" spans="1:11" s="50" customFormat="1">
      <c r="A230" s="15">
        <v>729</v>
      </c>
      <c r="B230" s="39" t="s">
        <v>998</v>
      </c>
      <c r="C230" s="46">
        <v>163606.74000000002</v>
      </c>
      <c r="D230" s="384">
        <v>0</v>
      </c>
      <c r="E230" s="385">
        <v>192981.5865</v>
      </c>
      <c r="F230" s="386">
        <v>-29374.846499999985</v>
      </c>
      <c r="G230" s="117"/>
      <c r="H230" s="117"/>
      <c r="I230" s="117"/>
      <c r="J230" s="117"/>
      <c r="K230" s="117"/>
    </row>
    <row r="231" spans="1:11" s="50" customFormat="1">
      <c r="A231" s="15">
        <v>732</v>
      </c>
      <c r="B231" s="39" t="s">
        <v>999</v>
      </c>
      <c r="C231" s="46">
        <v>7436.67</v>
      </c>
      <c r="D231" s="384">
        <v>0</v>
      </c>
      <c r="E231" s="385">
        <v>129457.55136000001</v>
      </c>
      <c r="F231" s="386">
        <v>-122020.88136000001</v>
      </c>
      <c r="G231" s="117"/>
      <c r="H231" s="117"/>
      <c r="I231" s="117"/>
      <c r="J231" s="117"/>
      <c r="K231" s="117"/>
    </row>
    <row r="232" spans="1:11" s="50" customFormat="1">
      <c r="A232" s="15">
        <v>734</v>
      </c>
      <c r="B232" s="39" t="s">
        <v>1000</v>
      </c>
      <c r="C232" s="46">
        <v>523764.66809999995</v>
      </c>
      <c r="D232" s="384">
        <v>0</v>
      </c>
      <c r="E232" s="385">
        <v>1295557.1540399999</v>
      </c>
      <c r="F232" s="386">
        <v>-771792.48594000004</v>
      </c>
      <c r="G232" s="117"/>
      <c r="H232" s="117"/>
      <c r="I232" s="117"/>
      <c r="J232" s="117"/>
      <c r="K232" s="117"/>
    </row>
    <row r="233" spans="1:11" s="50" customFormat="1">
      <c r="A233" s="15">
        <v>738</v>
      </c>
      <c r="B233" s="39" t="s">
        <v>1001</v>
      </c>
      <c r="C233" s="46">
        <v>194840.75400000002</v>
      </c>
      <c r="D233" s="384">
        <v>0</v>
      </c>
      <c r="E233" s="385">
        <v>154742.22936</v>
      </c>
      <c r="F233" s="386">
        <v>40098.524640000018</v>
      </c>
      <c r="G233" s="117"/>
      <c r="H233" s="117"/>
      <c r="I233" s="117"/>
      <c r="J233" s="117"/>
      <c r="K233" s="117"/>
    </row>
    <row r="234" spans="1:11" s="50" customFormat="1">
      <c r="A234" s="15">
        <v>739</v>
      </c>
      <c r="B234" s="39" t="s">
        <v>1002</v>
      </c>
      <c r="C234" s="46">
        <v>190453.11870000002</v>
      </c>
      <c r="D234" s="384">
        <v>0</v>
      </c>
      <c r="E234" s="385">
        <v>41258.64516</v>
      </c>
      <c r="F234" s="386">
        <v>149194.47354000004</v>
      </c>
      <c r="G234" s="117"/>
      <c r="H234" s="117"/>
      <c r="I234" s="117"/>
      <c r="J234" s="117"/>
      <c r="K234" s="117"/>
    </row>
    <row r="235" spans="1:11" s="50" customFormat="1">
      <c r="A235" s="15">
        <v>740</v>
      </c>
      <c r="B235" s="39" t="s">
        <v>1003</v>
      </c>
      <c r="C235" s="46">
        <v>360083.56140000001</v>
      </c>
      <c r="D235" s="384">
        <v>0</v>
      </c>
      <c r="E235" s="385">
        <v>600362.36910000013</v>
      </c>
      <c r="F235" s="386">
        <v>-240278.80770000012</v>
      </c>
      <c r="G235" s="117"/>
      <c r="H235" s="117"/>
      <c r="I235" s="117"/>
      <c r="J235" s="117"/>
      <c r="K235" s="117"/>
    </row>
    <row r="236" spans="1:11" s="50" customFormat="1">
      <c r="A236" s="15">
        <v>742</v>
      </c>
      <c r="B236" s="39" t="s">
        <v>1004</v>
      </c>
      <c r="C236" s="46">
        <v>0</v>
      </c>
      <c r="D236" s="384">
        <v>0</v>
      </c>
      <c r="E236" s="385">
        <v>0</v>
      </c>
      <c r="F236" s="386">
        <v>0</v>
      </c>
      <c r="G236" s="117"/>
      <c r="H236" s="117"/>
      <c r="I236" s="117"/>
      <c r="J236" s="117"/>
      <c r="K236" s="117"/>
    </row>
    <row r="237" spans="1:11" s="50" customFormat="1">
      <c r="A237" s="15">
        <v>743</v>
      </c>
      <c r="B237" s="39" t="s">
        <v>1005</v>
      </c>
      <c r="C237" s="46">
        <v>1046190.7356000004</v>
      </c>
      <c r="D237" s="384">
        <v>0</v>
      </c>
      <c r="E237" s="385">
        <v>1433715.6093000001</v>
      </c>
      <c r="F237" s="386">
        <v>-387524.87369999976</v>
      </c>
      <c r="G237" s="117"/>
      <c r="H237" s="117"/>
      <c r="I237" s="117"/>
      <c r="J237" s="117"/>
      <c r="K237" s="117"/>
    </row>
    <row r="238" spans="1:11" s="50" customFormat="1">
      <c r="A238" s="15">
        <v>746</v>
      </c>
      <c r="B238" s="39" t="s">
        <v>1006</v>
      </c>
      <c r="C238" s="46">
        <v>71466.398700000005</v>
      </c>
      <c r="D238" s="384">
        <v>0</v>
      </c>
      <c r="E238" s="385">
        <v>38670.684000000001</v>
      </c>
      <c r="F238" s="386">
        <v>32795.714700000004</v>
      </c>
      <c r="G238" s="117"/>
      <c r="H238" s="117"/>
      <c r="I238" s="117"/>
      <c r="J238" s="117"/>
      <c r="K238" s="117"/>
    </row>
    <row r="239" spans="1:11" s="50" customFormat="1">
      <c r="A239" s="15">
        <v>747</v>
      </c>
      <c r="B239" s="39" t="s">
        <v>1007</v>
      </c>
      <c r="C239" s="46">
        <v>171117.77669999999</v>
      </c>
      <c r="D239" s="384">
        <v>0</v>
      </c>
      <c r="E239" s="385">
        <v>118986.72</v>
      </c>
      <c r="F239" s="386">
        <v>52131.056699999986</v>
      </c>
      <c r="G239" s="117"/>
      <c r="H239" s="117"/>
      <c r="I239" s="117"/>
      <c r="J239" s="117"/>
      <c r="K239" s="117"/>
    </row>
    <row r="240" spans="1:11" s="50" customFormat="1">
      <c r="A240" s="15">
        <v>748</v>
      </c>
      <c r="B240" s="39" t="s">
        <v>1008</v>
      </c>
      <c r="C240" s="46">
        <v>406042.18200000009</v>
      </c>
      <c r="D240" s="384">
        <v>0</v>
      </c>
      <c r="E240" s="385">
        <v>83365.070700000011</v>
      </c>
      <c r="F240" s="386">
        <v>322677.11130000011</v>
      </c>
      <c r="G240" s="117"/>
      <c r="H240" s="117"/>
      <c r="I240" s="117"/>
      <c r="J240" s="117"/>
      <c r="K240" s="117"/>
    </row>
    <row r="241" spans="1:11" s="50" customFormat="1">
      <c r="A241" s="15">
        <v>749</v>
      </c>
      <c r="B241" s="39" t="s">
        <v>1009</v>
      </c>
      <c r="C241" s="46">
        <v>604155.0708000001</v>
      </c>
      <c r="D241" s="384">
        <v>0</v>
      </c>
      <c r="E241" s="385">
        <v>448847.65452000004</v>
      </c>
      <c r="F241" s="386">
        <v>155307.41628000006</v>
      </c>
      <c r="G241" s="117"/>
      <c r="H241" s="117"/>
      <c r="I241" s="117"/>
      <c r="J241" s="117"/>
      <c r="K241" s="117"/>
    </row>
    <row r="242" spans="1:11" s="50" customFormat="1">
      <c r="A242" s="15">
        <v>751</v>
      </c>
      <c r="B242" s="39" t="s">
        <v>1010</v>
      </c>
      <c r="C242" s="46">
        <v>90727.374000000011</v>
      </c>
      <c r="D242" s="384">
        <v>0</v>
      </c>
      <c r="E242" s="385">
        <v>59493.36</v>
      </c>
      <c r="F242" s="386">
        <v>31234.01400000001</v>
      </c>
      <c r="G242" s="117"/>
      <c r="H242" s="117"/>
      <c r="I242" s="117"/>
      <c r="J242" s="117"/>
      <c r="K242" s="117"/>
    </row>
    <row r="243" spans="1:11" s="50" customFormat="1">
      <c r="A243" s="15">
        <v>753</v>
      </c>
      <c r="B243" s="39" t="s">
        <v>1011</v>
      </c>
      <c r="C243" s="46">
        <v>1224298.9820999999</v>
      </c>
      <c r="D243" s="384">
        <v>0</v>
      </c>
      <c r="E243" s="385">
        <v>1494389.9124960001</v>
      </c>
      <c r="F243" s="386">
        <v>-270090.93039600016</v>
      </c>
      <c r="G243" s="117"/>
      <c r="H243" s="117"/>
      <c r="I243" s="117"/>
      <c r="J243" s="117"/>
      <c r="K243" s="117"/>
    </row>
    <row r="244" spans="1:11" s="50" customFormat="1">
      <c r="A244" s="15">
        <v>755</v>
      </c>
      <c r="B244" s="39" t="s">
        <v>1012</v>
      </c>
      <c r="C244" s="46">
        <v>357034.52669999999</v>
      </c>
      <c r="D244" s="384">
        <v>0</v>
      </c>
      <c r="E244" s="385">
        <v>1375754.2033200001</v>
      </c>
      <c r="F244" s="386">
        <v>-1018719.67662</v>
      </c>
      <c r="G244" s="117"/>
      <c r="H244" s="117"/>
      <c r="I244" s="117"/>
      <c r="J244" s="117"/>
      <c r="K244" s="117"/>
    </row>
    <row r="245" spans="1:11" s="50" customFormat="1">
      <c r="A245" s="15">
        <v>758</v>
      </c>
      <c r="B245" s="39" t="s">
        <v>1013</v>
      </c>
      <c r="C245" s="46">
        <v>23871.7107</v>
      </c>
      <c r="D245" s="384">
        <v>0</v>
      </c>
      <c r="E245" s="385">
        <v>181157.2812</v>
      </c>
      <c r="F245" s="386">
        <v>-157285.5705</v>
      </c>
      <c r="G245" s="117"/>
      <c r="H245" s="117"/>
      <c r="I245" s="117"/>
      <c r="J245" s="117"/>
      <c r="K245" s="117"/>
    </row>
    <row r="246" spans="1:11" s="50" customFormat="1">
      <c r="A246" s="15">
        <v>759</v>
      </c>
      <c r="B246" s="39" t="s">
        <v>1014</v>
      </c>
      <c r="C246" s="46">
        <v>519079.56599999999</v>
      </c>
      <c r="D246" s="384">
        <v>0</v>
      </c>
      <c r="E246" s="385">
        <v>11898.672</v>
      </c>
      <c r="F246" s="386">
        <v>507180.89399999997</v>
      </c>
      <c r="G246" s="117"/>
      <c r="H246" s="117"/>
      <c r="I246" s="117"/>
      <c r="J246" s="117"/>
      <c r="K246" s="117"/>
    </row>
    <row r="247" spans="1:11" s="50" customFormat="1">
      <c r="A247" s="15">
        <v>761</v>
      </c>
      <c r="B247" s="39" t="s">
        <v>1015</v>
      </c>
      <c r="C247" s="46">
        <v>520641.26670000004</v>
      </c>
      <c r="D247" s="384">
        <v>0</v>
      </c>
      <c r="E247" s="385">
        <v>110910.49638000001</v>
      </c>
      <c r="F247" s="386">
        <v>409730.77032000001</v>
      </c>
      <c r="G247" s="117"/>
      <c r="H247" s="117"/>
      <c r="I247" s="117"/>
      <c r="J247" s="117"/>
      <c r="K247" s="117"/>
    </row>
    <row r="248" spans="1:11" s="50" customFormat="1">
      <c r="A248" s="15">
        <v>762</v>
      </c>
      <c r="B248" s="39" t="s">
        <v>1016</v>
      </c>
      <c r="C248" s="46">
        <v>83513.804100000008</v>
      </c>
      <c r="D248" s="384">
        <v>0</v>
      </c>
      <c r="E248" s="385">
        <v>95962.789680000002</v>
      </c>
      <c r="F248" s="386">
        <v>-12448.985579999993</v>
      </c>
      <c r="G248" s="117"/>
      <c r="H248" s="117"/>
      <c r="I248" s="117"/>
      <c r="J248" s="117"/>
      <c r="K248" s="117"/>
    </row>
    <row r="249" spans="1:11" s="50" customFormat="1">
      <c r="A249" s="15">
        <v>765</v>
      </c>
      <c r="B249" s="39" t="s">
        <v>1017</v>
      </c>
      <c r="C249" s="46">
        <v>181603.48140000005</v>
      </c>
      <c r="D249" s="384">
        <v>0</v>
      </c>
      <c r="E249" s="385">
        <v>214919.76300000001</v>
      </c>
      <c r="F249" s="386">
        <v>-33316.281599999958</v>
      </c>
      <c r="G249" s="117"/>
      <c r="H249" s="117"/>
      <c r="I249" s="117"/>
      <c r="J249" s="117"/>
      <c r="K249" s="117"/>
    </row>
    <row r="250" spans="1:11" s="50" customFormat="1">
      <c r="A250" s="15">
        <v>768</v>
      </c>
      <c r="B250" s="39" t="s">
        <v>1018</v>
      </c>
      <c r="C250" s="46">
        <v>145833.09870000003</v>
      </c>
      <c r="D250" s="384">
        <v>0</v>
      </c>
      <c r="E250" s="385">
        <v>80316.035999999993</v>
      </c>
      <c r="F250" s="386">
        <v>65517.062700000039</v>
      </c>
      <c r="G250" s="117"/>
      <c r="H250" s="117"/>
      <c r="I250" s="117"/>
      <c r="J250" s="117"/>
      <c r="K250" s="117"/>
    </row>
    <row r="251" spans="1:11" s="50" customFormat="1">
      <c r="A251" s="15">
        <v>777</v>
      </c>
      <c r="B251" s="39" t="s">
        <v>1019</v>
      </c>
      <c r="C251" s="46">
        <v>132447.09269999998</v>
      </c>
      <c r="D251" s="384">
        <v>0</v>
      </c>
      <c r="E251" s="385">
        <v>106641.8478</v>
      </c>
      <c r="F251" s="386">
        <v>25805.244899999976</v>
      </c>
      <c r="G251" s="117"/>
      <c r="H251" s="117"/>
      <c r="I251" s="117"/>
      <c r="J251" s="117"/>
      <c r="K251" s="117"/>
    </row>
    <row r="252" spans="1:11" s="50" customFormat="1">
      <c r="A252" s="15">
        <v>778</v>
      </c>
      <c r="B252" s="39" t="s">
        <v>1020</v>
      </c>
      <c r="C252" s="46">
        <v>257308.78200000001</v>
      </c>
      <c r="D252" s="384">
        <v>0</v>
      </c>
      <c r="E252" s="385">
        <v>110003.22264000001</v>
      </c>
      <c r="F252" s="386">
        <v>147305.55936000001</v>
      </c>
      <c r="G252" s="117"/>
      <c r="H252" s="117"/>
      <c r="I252" s="117"/>
      <c r="J252" s="117"/>
      <c r="K252" s="117"/>
    </row>
    <row r="253" spans="1:11" s="50" customFormat="1">
      <c r="A253" s="15">
        <v>781</v>
      </c>
      <c r="B253" s="39" t="s">
        <v>1021</v>
      </c>
      <c r="C253" s="46">
        <v>84778.038</v>
      </c>
      <c r="D253" s="384">
        <v>0</v>
      </c>
      <c r="E253" s="385">
        <v>109765.24920000002</v>
      </c>
      <c r="F253" s="386">
        <v>-24987.21120000002</v>
      </c>
      <c r="G253" s="117"/>
      <c r="H253" s="117"/>
      <c r="I253" s="117"/>
      <c r="J253" s="117"/>
      <c r="K253" s="117"/>
    </row>
    <row r="254" spans="1:11" s="50" customFormat="1">
      <c r="A254" s="15">
        <v>783</v>
      </c>
      <c r="B254" s="39" t="s">
        <v>1022</v>
      </c>
      <c r="C254" s="46">
        <v>92289.074699999997</v>
      </c>
      <c r="D254" s="384">
        <v>0</v>
      </c>
      <c r="E254" s="385">
        <v>176353.19238000002</v>
      </c>
      <c r="F254" s="386">
        <v>-84064.117680000025</v>
      </c>
      <c r="G254" s="117"/>
      <c r="H254" s="117"/>
      <c r="I254" s="117"/>
      <c r="J254" s="117"/>
      <c r="K254" s="117"/>
    </row>
    <row r="255" spans="1:11" s="50" customFormat="1">
      <c r="A255" s="15">
        <v>785</v>
      </c>
      <c r="B255" s="39" t="s">
        <v>1023</v>
      </c>
      <c r="C255" s="46">
        <v>43132.686000000002</v>
      </c>
      <c r="D255" s="384">
        <v>0</v>
      </c>
      <c r="E255" s="385">
        <v>57634.192500000005</v>
      </c>
      <c r="F255" s="386">
        <v>-14501.506500000003</v>
      </c>
      <c r="G255" s="117"/>
      <c r="H255" s="117"/>
      <c r="I255" s="117"/>
      <c r="J255" s="117"/>
      <c r="K255" s="117"/>
    </row>
    <row r="256" spans="1:11" s="50" customFormat="1">
      <c r="A256" s="15">
        <v>790</v>
      </c>
      <c r="B256" s="39" t="s">
        <v>1024</v>
      </c>
      <c r="C256" s="46">
        <v>538786.74150000012</v>
      </c>
      <c r="D256" s="384">
        <v>0</v>
      </c>
      <c r="E256" s="385">
        <v>422551.5894</v>
      </c>
      <c r="F256" s="386">
        <v>116235.15210000012</v>
      </c>
      <c r="G256" s="117"/>
      <c r="H256" s="117"/>
      <c r="I256" s="117"/>
      <c r="J256" s="117"/>
      <c r="K256" s="117"/>
    </row>
    <row r="257" spans="1:11" s="50" customFormat="1">
      <c r="A257" s="15">
        <v>791</v>
      </c>
      <c r="B257" s="39" t="s">
        <v>1025</v>
      </c>
      <c r="C257" s="46">
        <v>192014.81940000001</v>
      </c>
      <c r="D257" s="384">
        <v>0</v>
      </c>
      <c r="E257" s="385">
        <v>260432.18340000001</v>
      </c>
      <c r="F257" s="386">
        <v>-68417.364000000001</v>
      </c>
      <c r="G257" s="117"/>
      <c r="H257" s="117"/>
      <c r="I257" s="117"/>
      <c r="J257" s="117"/>
      <c r="K257" s="117"/>
    </row>
    <row r="258" spans="1:11" s="50" customFormat="1">
      <c r="A258" s="15">
        <v>831</v>
      </c>
      <c r="B258" s="39" t="s">
        <v>1026</v>
      </c>
      <c r="C258" s="46">
        <v>148807.76670000001</v>
      </c>
      <c r="D258" s="384">
        <v>0</v>
      </c>
      <c r="E258" s="385">
        <v>330797.95494000003</v>
      </c>
      <c r="F258" s="386">
        <v>-181990.18824000002</v>
      </c>
      <c r="G258" s="117"/>
      <c r="H258" s="117"/>
      <c r="I258" s="117"/>
      <c r="J258" s="117"/>
      <c r="K258" s="117"/>
    </row>
    <row r="259" spans="1:11" s="50" customFormat="1">
      <c r="A259" s="15">
        <v>832</v>
      </c>
      <c r="B259" s="39" t="s">
        <v>1027</v>
      </c>
      <c r="C259" s="46">
        <v>26846.378700000001</v>
      </c>
      <c r="D259" s="384">
        <v>0</v>
      </c>
      <c r="E259" s="385">
        <v>66930.03</v>
      </c>
      <c r="F259" s="386">
        <v>-40083.651299999998</v>
      </c>
      <c r="G259" s="117"/>
      <c r="H259" s="117"/>
      <c r="I259" s="117"/>
      <c r="J259" s="117"/>
      <c r="K259" s="117"/>
    </row>
    <row r="260" spans="1:11" s="50" customFormat="1">
      <c r="A260" s="15">
        <v>833</v>
      </c>
      <c r="B260" s="39" t="s">
        <v>1028</v>
      </c>
      <c r="C260" s="46">
        <v>162119.40600000002</v>
      </c>
      <c r="D260" s="384">
        <v>0</v>
      </c>
      <c r="E260" s="385">
        <v>0</v>
      </c>
      <c r="F260" s="386">
        <v>162119.40600000002</v>
      </c>
      <c r="G260" s="117"/>
      <c r="H260" s="117"/>
      <c r="I260" s="117"/>
      <c r="J260" s="117"/>
      <c r="K260" s="117"/>
    </row>
    <row r="261" spans="1:11" s="50" customFormat="1">
      <c r="A261" s="15">
        <v>834</v>
      </c>
      <c r="B261" s="39" t="s">
        <v>1029</v>
      </c>
      <c r="C261" s="46">
        <v>77490.1014</v>
      </c>
      <c r="D261" s="384">
        <v>0</v>
      </c>
      <c r="E261" s="385">
        <v>518425.13903999998</v>
      </c>
      <c r="F261" s="386">
        <v>-440935.03764</v>
      </c>
      <c r="G261" s="117"/>
      <c r="H261" s="117"/>
      <c r="I261" s="117"/>
      <c r="J261" s="117"/>
      <c r="K261" s="117"/>
    </row>
    <row r="262" spans="1:11" s="50" customFormat="1">
      <c r="A262" s="15">
        <v>837</v>
      </c>
      <c r="B262" s="39" t="s">
        <v>1030</v>
      </c>
      <c r="C262" s="46">
        <v>5105273.9549999982</v>
      </c>
      <c r="D262" s="384">
        <v>0</v>
      </c>
      <c r="E262" s="385">
        <v>16070840.198088</v>
      </c>
      <c r="F262" s="386">
        <v>-10965566.243088001</v>
      </c>
      <c r="G262" s="117"/>
      <c r="H262" s="117"/>
      <c r="I262" s="117"/>
      <c r="J262" s="117"/>
      <c r="K262" s="117"/>
    </row>
    <row r="263" spans="1:11" s="50" customFormat="1">
      <c r="A263" s="15">
        <v>844</v>
      </c>
      <c r="B263" s="39" t="s">
        <v>1031</v>
      </c>
      <c r="C263" s="46">
        <v>14873.34</v>
      </c>
      <c r="D263" s="384">
        <v>0</v>
      </c>
      <c r="E263" s="385">
        <v>81877.736700000009</v>
      </c>
      <c r="F263" s="386">
        <v>-67004.396700000012</v>
      </c>
      <c r="G263" s="117"/>
      <c r="H263" s="117"/>
      <c r="I263" s="117"/>
      <c r="J263" s="117"/>
      <c r="K263" s="117"/>
    </row>
    <row r="264" spans="1:11" s="50" customFormat="1">
      <c r="A264" s="15">
        <v>845</v>
      </c>
      <c r="B264" s="39" t="s">
        <v>1032</v>
      </c>
      <c r="C264" s="46">
        <v>43281.419399999999</v>
      </c>
      <c r="D264" s="384">
        <v>0</v>
      </c>
      <c r="E264" s="385">
        <v>74366.700000000012</v>
      </c>
      <c r="F264" s="386">
        <v>-31085.280600000013</v>
      </c>
      <c r="G264" s="117"/>
      <c r="H264" s="117"/>
      <c r="I264" s="117"/>
      <c r="J264" s="117"/>
      <c r="K264" s="117"/>
    </row>
    <row r="265" spans="1:11" s="50" customFormat="1">
      <c r="A265" s="15">
        <v>846</v>
      </c>
      <c r="B265" s="39" t="s">
        <v>1033</v>
      </c>
      <c r="C265" s="46">
        <v>144420.13140000001</v>
      </c>
      <c r="D265" s="384">
        <v>0</v>
      </c>
      <c r="E265" s="385">
        <v>194840.75400000002</v>
      </c>
      <c r="F265" s="386">
        <v>-50420.622600000002</v>
      </c>
      <c r="G265" s="117"/>
      <c r="H265" s="117"/>
      <c r="I265" s="117"/>
      <c r="J265" s="117"/>
      <c r="K265" s="117"/>
    </row>
    <row r="266" spans="1:11" s="50" customFormat="1">
      <c r="A266" s="15">
        <v>848</v>
      </c>
      <c r="B266" s="39" t="s">
        <v>1034</v>
      </c>
      <c r="C266" s="46">
        <v>125010.42270000001</v>
      </c>
      <c r="D266" s="384">
        <v>0</v>
      </c>
      <c r="E266" s="385">
        <v>151068.51437999998</v>
      </c>
      <c r="F266" s="386">
        <v>-26058.091679999969</v>
      </c>
      <c r="G266" s="117"/>
      <c r="H266" s="117"/>
      <c r="I266" s="117"/>
      <c r="J266" s="117"/>
      <c r="K266" s="117"/>
    </row>
    <row r="267" spans="1:11" s="50" customFormat="1">
      <c r="A267" s="15">
        <v>849</v>
      </c>
      <c r="B267" s="39" t="s">
        <v>1035</v>
      </c>
      <c r="C267" s="46">
        <v>321264.14399999997</v>
      </c>
      <c r="D267" s="384">
        <v>0</v>
      </c>
      <c r="E267" s="385">
        <v>0</v>
      </c>
      <c r="F267" s="386">
        <v>321264.14399999997</v>
      </c>
      <c r="G267" s="117"/>
      <c r="H267" s="117"/>
      <c r="I267" s="117"/>
      <c r="J267" s="117"/>
      <c r="K267" s="117"/>
    </row>
    <row r="268" spans="1:11" s="50" customFormat="1">
      <c r="A268" s="15">
        <v>850</v>
      </c>
      <c r="B268" s="39" t="s">
        <v>1036</v>
      </c>
      <c r="C268" s="46">
        <v>333534.64950000006</v>
      </c>
      <c r="D268" s="384">
        <v>0</v>
      </c>
      <c r="E268" s="385">
        <v>136120.80768</v>
      </c>
      <c r="F268" s="386">
        <v>197413.84182000006</v>
      </c>
      <c r="G268" s="117"/>
      <c r="H268" s="117"/>
      <c r="I268" s="117"/>
      <c r="J268" s="117"/>
      <c r="K268" s="117"/>
    </row>
    <row r="269" spans="1:11" s="50" customFormat="1">
      <c r="A269" s="15">
        <v>851</v>
      </c>
      <c r="B269" s="39" t="s">
        <v>1037</v>
      </c>
      <c r="C269" s="46">
        <v>375031.2681000001</v>
      </c>
      <c r="D269" s="384">
        <v>0</v>
      </c>
      <c r="E269" s="385">
        <v>337059.63107999996</v>
      </c>
      <c r="F269" s="386">
        <v>37971.63702000014</v>
      </c>
      <c r="G269" s="117"/>
      <c r="H269" s="117"/>
      <c r="I269" s="117"/>
      <c r="J269" s="117"/>
      <c r="K269" s="117"/>
    </row>
    <row r="270" spans="1:11" s="50" customFormat="1">
      <c r="A270" s="15">
        <v>853</v>
      </c>
      <c r="B270" s="39" t="s">
        <v>1038</v>
      </c>
      <c r="C270" s="46">
        <v>6901973.4270000001</v>
      </c>
      <c r="D270" s="384">
        <v>0</v>
      </c>
      <c r="E270" s="385">
        <v>9470565.0363179985</v>
      </c>
      <c r="F270" s="386">
        <v>-2568591.6093179984</v>
      </c>
      <c r="G270" s="117"/>
      <c r="H270" s="117"/>
      <c r="I270" s="117"/>
      <c r="J270" s="117"/>
      <c r="K270" s="117"/>
    </row>
    <row r="271" spans="1:11" s="50" customFormat="1">
      <c r="A271" s="15">
        <v>854</v>
      </c>
      <c r="B271" s="39" t="s">
        <v>1039</v>
      </c>
      <c r="C271" s="46">
        <v>0</v>
      </c>
      <c r="D271" s="384">
        <v>0</v>
      </c>
      <c r="E271" s="385">
        <v>53420.575277999997</v>
      </c>
      <c r="F271" s="386">
        <v>-53420.575277999997</v>
      </c>
      <c r="G271" s="117"/>
      <c r="H271" s="117"/>
      <c r="I271" s="117"/>
      <c r="J271" s="117"/>
      <c r="K271" s="117"/>
    </row>
    <row r="272" spans="1:11" s="50" customFormat="1">
      <c r="A272" s="15">
        <v>857</v>
      </c>
      <c r="B272" s="39" t="s">
        <v>1040</v>
      </c>
      <c r="C272" s="46">
        <v>859679.05200000003</v>
      </c>
      <c r="D272" s="384">
        <v>0</v>
      </c>
      <c r="E272" s="385">
        <v>124936.05600000001</v>
      </c>
      <c r="F272" s="386">
        <v>734742.99600000004</v>
      </c>
      <c r="G272" s="117"/>
      <c r="H272" s="117"/>
      <c r="I272" s="117"/>
      <c r="J272" s="117"/>
      <c r="K272" s="117"/>
    </row>
    <row r="273" spans="1:11" s="50" customFormat="1">
      <c r="A273" s="15">
        <v>858</v>
      </c>
      <c r="B273" s="39" t="s">
        <v>1041</v>
      </c>
      <c r="C273" s="46">
        <v>3430982.0711999992</v>
      </c>
      <c r="D273" s="384">
        <v>0</v>
      </c>
      <c r="E273" s="385">
        <v>1242172.2747779996</v>
      </c>
      <c r="F273" s="386">
        <v>2188809.7964219996</v>
      </c>
      <c r="G273" s="117"/>
      <c r="H273" s="117"/>
      <c r="I273" s="117"/>
      <c r="J273" s="117"/>
      <c r="K273" s="117"/>
    </row>
    <row r="274" spans="1:11" s="50" customFormat="1">
      <c r="A274" s="15">
        <v>859</v>
      </c>
      <c r="B274" s="39" t="s">
        <v>1042</v>
      </c>
      <c r="C274" s="46">
        <v>203987.85810000001</v>
      </c>
      <c r="D274" s="384">
        <v>0</v>
      </c>
      <c r="E274" s="385">
        <v>188266.73772</v>
      </c>
      <c r="F274" s="386">
        <v>15721.120380000008</v>
      </c>
      <c r="G274" s="117"/>
      <c r="H274" s="117"/>
      <c r="I274" s="117"/>
      <c r="J274" s="117"/>
      <c r="K274" s="117"/>
    </row>
    <row r="275" spans="1:11" s="50" customFormat="1">
      <c r="A275" s="15">
        <v>886</v>
      </c>
      <c r="B275" s="39" t="s">
        <v>1043</v>
      </c>
      <c r="C275" s="46">
        <v>610030.04010000022</v>
      </c>
      <c r="D275" s="384">
        <v>0</v>
      </c>
      <c r="E275" s="385">
        <v>754579.56955800008</v>
      </c>
      <c r="F275" s="386">
        <v>-144549.52945799986</v>
      </c>
      <c r="G275" s="117"/>
      <c r="H275" s="117"/>
      <c r="I275" s="117"/>
      <c r="J275" s="117"/>
      <c r="K275" s="117"/>
    </row>
    <row r="276" spans="1:11" s="50" customFormat="1">
      <c r="A276" s="15">
        <v>887</v>
      </c>
      <c r="B276" s="39" t="s">
        <v>1044</v>
      </c>
      <c r="C276" s="46">
        <v>557898.98340000003</v>
      </c>
      <c r="D276" s="384">
        <v>0</v>
      </c>
      <c r="E276" s="385">
        <v>343157.70047999994</v>
      </c>
      <c r="F276" s="386">
        <v>214741.28292000009</v>
      </c>
      <c r="G276" s="117"/>
      <c r="H276" s="117"/>
      <c r="I276" s="117"/>
      <c r="J276" s="117"/>
      <c r="K276" s="117"/>
    </row>
    <row r="277" spans="1:11" s="50" customFormat="1">
      <c r="A277" s="15">
        <v>889</v>
      </c>
      <c r="B277" s="39" t="s">
        <v>1045</v>
      </c>
      <c r="C277" s="46">
        <v>215663.43000000002</v>
      </c>
      <c r="D277" s="384">
        <v>0</v>
      </c>
      <c r="E277" s="385">
        <v>45393.433680000002</v>
      </c>
      <c r="F277" s="386">
        <v>170269.99632000003</v>
      </c>
      <c r="G277" s="117"/>
      <c r="H277" s="117"/>
      <c r="I277" s="117"/>
      <c r="J277" s="117"/>
      <c r="K277" s="117"/>
    </row>
    <row r="278" spans="1:11" s="50" customFormat="1">
      <c r="A278" s="15">
        <v>890</v>
      </c>
      <c r="B278" s="39" t="s">
        <v>1046</v>
      </c>
      <c r="C278" s="46">
        <v>117648.11940000001</v>
      </c>
      <c r="D278" s="384">
        <v>0</v>
      </c>
      <c r="E278" s="385">
        <v>11898.672</v>
      </c>
      <c r="F278" s="386">
        <v>105749.4474</v>
      </c>
      <c r="G278" s="117"/>
      <c r="H278" s="117"/>
      <c r="I278" s="117"/>
      <c r="J278" s="117"/>
      <c r="K278" s="117"/>
    </row>
    <row r="279" spans="1:11" s="50" customFormat="1">
      <c r="A279" s="15">
        <v>892</v>
      </c>
      <c r="B279" s="39" t="s">
        <v>1047</v>
      </c>
      <c r="C279" s="46">
        <v>90801.740700000009</v>
      </c>
      <c r="D279" s="384">
        <v>0</v>
      </c>
      <c r="E279" s="385">
        <v>63315.808379999995</v>
      </c>
      <c r="F279" s="386">
        <v>27485.932320000014</v>
      </c>
      <c r="G279" s="117"/>
      <c r="H279" s="117"/>
      <c r="I279" s="117"/>
      <c r="J279" s="117"/>
      <c r="K279" s="117"/>
    </row>
    <row r="280" spans="1:11" s="50" customFormat="1">
      <c r="A280" s="15">
        <v>893</v>
      </c>
      <c r="B280" s="39" t="s">
        <v>1048</v>
      </c>
      <c r="C280" s="46">
        <v>163606.74</v>
      </c>
      <c r="D280" s="384">
        <v>0</v>
      </c>
      <c r="E280" s="385">
        <v>184578.14939999999</v>
      </c>
      <c r="F280" s="386">
        <v>-20971.409400000004</v>
      </c>
      <c r="G280" s="117"/>
      <c r="H280" s="117"/>
      <c r="I280" s="117"/>
      <c r="J280" s="117"/>
      <c r="K280" s="117"/>
    </row>
    <row r="281" spans="1:11" s="50" customFormat="1">
      <c r="A281" s="15">
        <v>895</v>
      </c>
      <c r="B281" s="39" t="s">
        <v>1049</v>
      </c>
      <c r="C281" s="46">
        <v>377857.20270000008</v>
      </c>
      <c r="D281" s="384">
        <v>0</v>
      </c>
      <c r="E281" s="385">
        <v>147320.4327</v>
      </c>
      <c r="F281" s="386">
        <v>230536.77000000008</v>
      </c>
      <c r="G281" s="117"/>
      <c r="H281" s="117"/>
      <c r="I281" s="117"/>
      <c r="J281" s="117"/>
      <c r="K281" s="117"/>
    </row>
    <row r="282" spans="1:11" s="50" customFormat="1">
      <c r="A282" s="15">
        <v>905</v>
      </c>
      <c r="B282" s="39" t="s">
        <v>1050</v>
      </c>
      <c r="C282" s="46">
        <v>1442788.3467000006</v>
      </c>
      <c r="D282" s="384">
        <v>0</v>
      </c>
      <c r="E282" s="385">
        <v>7211035.482863999</v>
      </c>
      <c r="F282" s="386">
        <v>-5768247.1361639984</v>
      </c>
      <c r="G282" s="117"/>
      <c r="H282" s="117"/>
      <c r="I282" s="117"/>
      <c r="J282" s="117"/>
      <c r="K282" s="117"/>
    </row>
    <row r="283" spans="1:11" s="50" customFormat="1">
      <c r="A283" s="15">
        <v>908</v>
      </c>
      <c r="B283" s="39" t="s">
        <v>1051</v>
      </c>
      <c r="C283" s="46">
        <v>407529.51600000006</v>
      </c>
      <c r="D283" s="384">
        <v>0</v>
      </c>
      <c r="E283" s="385">
        <v>646420.64107800007</v>
      </c>
      <c r="F283" s="386">
        <v>-238891.12507800001</v>
      </c>
      <c r="G283" s="117"/>
      <c r="H283" s="117"/>
      <c r="I283" s="117"/>
      <c r="J283" s="117"/>
      <c r="K283" s="117"/>
    </row>
    <row r="284" spans="1:11" s="50" customFormat="1">
      <c r="A284" s="15">
        <v>915</v>
      </c>
      <c r="B284" s="39" t="s">
        <v>1052</v>
      </c>
      <c r="C284" s="46">
        <v>395928.31080000004</v>
      </c>
      <c r="D284" s="384">
        <v>0</v>
      </c>
      <c r="E284" s="385">
        <v>227695.96205999999</v>
      </c>
      <c r="F284" s="386">
        <v>168232.34874000004</v>
      </c>
      <c r="G284" s="117"/>
      <c r="H284" s="117"/>
      <c r="I284" s="117"/>
      <c r="J284" s="117"/>
      <c r="K284" s="117"/>
    </row>
    <row r="285" spans="1:11" s="50" customFormat="1">
      <c r="A285" s="15">
        <v>918</v>
      </c>
      <c r="B285" s="39" t="s">
        <v>1053</v>
      </c>
      <c r="C285" s="46">
        <v>101138.71200000001</v>
      </c>
      <c r="D285" s="384">
        <v>0</v>
      </c>
      <c r="E285" s="385">
        <v>81089.449680000005</v>
      </c>
      <c r="F285" s="386">
        <v>20049.262320000009</v>
      </c>
      <c r="G285" s="117"/>
      <c r="H285" s="117"/>
      <c r="I285" s="117"/>
      <c r="J285" s="117"/>
      <c r="K285" s="117"/>
    </row>
    <row r="286" spans="1:11" s="50" customFormat="1">
      <c r="A286" s="15">
        <v>921</v>
      </c>
      <c r="B286" s="39" t="s">
        <v>1054</v>
      </c>
      <c r="C286" s="46">
        <v>251508.17940000002</v>
      </c>
      <c r="D286" s="384">
        <v>0</v>
      </c>
      <c r="E286" s="385">
        <v>37956.763679999996</v>
      </c>
      <c r="F286" s="386">
        <v>213551.41572000002</v>
      </c>
      <c r="G286" s="117"/>
      <c r="H286" s="117"/>
      <c r="I286" s="117"/>
      <c r="J286" s="117"/>
      <c r="K286" s="117"/>
    </row>
    <row r="287" spans="1:11" s="50" customFormat="1">
      <c r="A287" s="15">
        <v>922</v>
      </c>
      <c r="B287" s="39" t="s">
        <v>1055</v>
      </c>
      <c r="C287" s="46">
        <v>119061.08670000001</v>
      </c>
      <c r="D287" s="384">
        <v>0</v>
      </c>
      <c r="E287" s="385">
        <v>200998.31675999999</v>
      </c>
      <c r="F287" s="386">
        <v>-81937.230059999973</v>
      </c>
      <c r="G287" s="117"/>
      <c r="H287" s="117"/>
      <c r="I287" s="117"/>
      <c r="J287" s="117"/>
      <c r="K287" s="117"/>
    </row>
    <row r="288" spans="1:11" s="50" customFormat="1">
      <c r="A288" s="15">
        <v>924</v>
      </c>
      <c r="B288" s="39" t="s">
        <v>1056</v>
      </c>
      <c r="C288" s="46">
        <v>47594.688000000002</v>
      </c>
      <c r="D288" s="384">
        <v>0</v>
      </c>
      <c r="E288" s="385">
        <v>65442.695999999996</v>
      </c>
      <c r="F288" s="386">
        <v>-17848.007999999994</v>
      </c>
      <c r="G288" s="117"/>
      <c r="H288" s="117"/>
      <c r="I288" s="117"/>
      <c r="J288" s="117"/>
      <c r="K288" s="117"/>
    </row>
    <row r="289" spans="1:11" s="50" customFormat="1">
      <c r="A289" s="15">
        <v>925</v>
      </c>
      <c r="B289" s="39" t="s">
        <v>1057</v>
      </c>
      <c r="C289" s="46">
        <v>65442.695999999996</v>
      </c>
      <c r="D289" s="384">
        <v>0</v>
      </c>
      <c r="E289" s="385">
        <v>99086.191080000004</v>
      </c>
      <c r="F289" s="386">
        <v>-33643.495080000008</v>
      </c>
      <c r="G289" s="117"/>
      <c r="H289" s="117"/>
      <c r="I289" s="117"/>
      <c r="J289" s="117"/>
      <c r="K289" s="117"/>
    </row>
    <row r="290" spans="1:11" s="50" customFormat="1">
      <c r="A290" s="15">
        <v>927</v>
      </c>
      <c r="B290" s="39" t="s">
        <v>1058</v>
      </c>
      <c r="C290" s="46">
        <v>983499.60750000016</v>
      </c>
      <c r="D290" s="384">
        <v>0</v>
      </c>
      <c r="E290" s="385">
        <v>988968.53461800027</v>
      </c>
      <c r="F290" s="386">
        <v>-5468.9271180001087</v>
      </c>
      <c r="G290" s="117"/>
      <c r="H290" s="117"/>
      <c r="I290" s="117"/>
      <c r="J290" s="117"/>
      <c r="K290" s="117"/>
    </row>
    <row r="291" spans="1:11" s="50" customFormat="1">
      <c r="A291" s="15">
        <v>931</v>
      </c>
      <c r="B291" s="39" t="s">
        <v>1059</v>
      </c>
      <c r="C291" s="46">
        <v>110211.4494</v>
      </c>
      <c r="D291" s="384">
        <v>0</v>
      </c>
      <c r="E291" s="385">
        <v>225182.36760000003</v>
      </c>
      <c r="F291" s="386">
        <v>-114970.91820000003</v>
      </c>
      <c r="G291" s="117"/>
      <c r="H291" s="117"/>
      <c r="I291" s="117"/>
      <c r="J291" s="117"/>
      <c r="K291" s="117"/>
    </row>
    <row r="292" spans="1:11" s="50" customFormat="1">
      <c r="A292" s="15">
        <v>934</v>
      </c>
      <c r="B292" s="39" t="s">
        <v>924</v>
      </c>
      <c r="C292" s="46">
        <v>0</v>
      </c>
      <c r="D292" s="384">
        <v>0</v>
      </c>
      <c r="E292" s="385">
        <v>2673408.4983000001</v>
      </c>
      <c r="F292" s="386">
        <v>-2673408.4983000001</v>
      </c>
      <c r="G292" s="117"/>
      <c r="H292" s="117"/>
      <c r="I292" s="117"/>
      <c r="J292" s="117"/>
      <c r="K292" s="117"/>
    </row>
    <row r="293" spans="1:11" s="50" customFormat="1">
      <c r="A293" s="15">
        <v>935</v>
      </c>
      <c r="B293" s="39" t="s">
        <v>1060</v>
      </c>
      <c r="C293" s="46">
        <v>1340905.9676999999</v>
      </c>
      <c r="D293" s="384">
        <v>0</v>
      </c>
      <c r="E293" s="385">
        <v>62468.027999999998</v>
      </c>
      <c r="F293" s="386">
        <v>1278437.9397</v>
      </c>
      <c r="G293" s="117"/>
      <c r="H293" s="117"/>
      <c r="I293" s="117"/>
      <c r="J293" s="117"/>
      <c r="K293" s="117"/>
    </row>
    <row r="294" spans="1:11" s="50" customFormat="1">
      <c r="A294" s="15">
        <v>936</v>
      </c>
      <c r="B294" s="39" t="s">
        <v>1061</v>
      </c>
      <c r="C294" s="46">
        <v>211424.5281</v>
      </c>
      <c r="D294" s="384">
        <v>0</v>
      </c>
      <c r="E294" s="385">
        <v>64728.775679999999</v>
      </c>
      <c r="F294" s="386">
        <v>146695.75242</v>
      </c>
      <c r="G294" s="117"/>
      <c r="H294" s="117"/>
      <c r="I294" s="117"/>
      <c r="J294" s="117"/>
      <c r="K294" s="117"/>
    </row>
    <row r="295" spans="1:11" s="50" customFormat="1">
      <c r="A295" s="15">
        <v>946</v>
      </c>
      <c r="B295" s="39" t="s">
        <v>1062</v>
      </c>
      <c r="C295" s="46">
        <v>107088.04800000001</v>
      </c>
      <c r="D295" s="384">
        <v>0</v>
      </c>
      <c r="E295" s="385">
        <v>395958.05747999996</v>
      </c>
      <c r="F295" s="386">
        <v>-288870.00947999995</v>
      </c>
      <c r="G295" s="117"/>
      <c r="H295" s="117"/>
      <c r="I295" s="117"/>
      <c r="J295" s="117"/>
      <c r="K295" s="117"/>
    </row>
    <row r="296" spans="1:11" s="50" customFormat="1">
      <c r="A296" s="15">
        <v>976</v>
      </c>
      <c r="B296" s="39" t="s">
        <v>1063</v>
      </c>
      <c r="C296" s="46">
        <v>144271.39800000002</v>
      </c>
      <c r="D296" s="384">
        <v>0</v>
      </c>
      <c r="E296" s="385">
        <v>153195.402</v>
      </c>
      <c r="F296" s="386">
        <v>-8924.0039999999863</v>
      </c>
      <c r="G296" s="117"/>
      <c r="H296" s="117"/>
      <c r="I296" s="117"/>
      <c r="J296" s="117"/>
      <c r="K296" s="117"/>
    </row>
    <row r="297" spans="1:11" s="50" customFormat="1">
      <c r="A297" s="15">
        <v>977</v>
      </c>
      <c r="B297" s="39" t="s">
        <v>1064</v>
      </c>
      <c r="C297" s="46">
        <v>523615.93470000004</v>
      </c>
      <c r="D297" s="384">
        <v>0</v>
      </c>
      <c r="E297" s="385">
        <v>338695.69848000002</v>
      </c>
      <c r="F297" s="386">
        <v>184920.23622000002</v>
      </c>
      <c r="G297" s="117"/>
      <c r="H297" s="117"/>
      <c r="I297" s="117"/>
      <c r="J297" s="117"/>
      <c r="K297" s="117"/>
    </row>
    <row r="298" spans="1:11" s="50" customFormat="1">
      <c r="A298" s="15">
        <v>980</v>
      </c>
      <c r="B298" s="39" t="s">
        <v>1065</v>
      </c>
      <c r="C298" s="46">
        <v>833130.14010000019</v>
      </c>
      <c r="D298" s="384">
        <v>0</v>
      </c>
      <c r="E298" s="385">
        <v>1999345.7548319998</v>
      </c>
      <c r="F298" s="386">
        <v>-1166215.6147319996</v>
      </c>
      <c r="G298" s="117"/>
      <c r="H298" s="117"/>
      <c r="I298" s="117"/>
      <c r="J298" s="117"/>
      <c r="K298" s="117"/>
    </row>
    <row r="299" spans="1:11" s="50" customFormat="1">
      <c r="A299" s="15">
        <v>981</v>
      </c>
      <c r="B299" s="39" t="s">
        <v>1066</v>
      </c>
      <c r="C299" s="46">
        <v>11898.672</v>
      </c>
      <c r="D299" s="384">
        <v>0</v>
      </c>
      <c r="E299" s="385">
        <v>102626.046</v>
      </c>
      <c r="F299" s="386">
        <v>-90727.373999999996</v>
      </c>
      <c r="G299" s="117"/>
      <c r="H299" s="117"/>
      <c r="I299" s="117"/>
      <c r="J299" s="117"/>
      <c r="K299" s="117"/>
    </row>
    <row r="300" spans="1:11">
      <c r="A300" s="15">
        <v>989</v>
      </c>
      <c r="B300" s="39" t="s">
        <v>1067</v>
      </c>
      <c r="C300" s="46">
        <v>210011.56080000001</v>
      </c>
      <c r="D300" s="384">
        <v>0</v>
      </c>
      <c r="E300" s="385">
        <v>7436.67</v>
      </c>
      <c r="F300" s="386">
        <v>202574.89079999999</v>
      </c>
    </row>
    <row r="301" spans="1:11">
      <c r="A301" s="15">
        <v>992</v>
      </c>
      <c r="B301" s="39" t="s">
        <v>1068</v>
      </c>
      <c r="C301" s="46">
        <v>255970.1814</v>
      </c>
      <c r="D301" s="384">
        <v>0</v>
      </c>
      <c r="E301" s="385">
        <v>398605.5120000001</v>
      </c>
      <c r="F301" s="386">
        <v>-142635.3306000001</v>
      </c>
    </row>
    <row r="302" spans="1:11">
      <c r="A302" s="15">
        <v>90000231</v>
      </c>
      <c r="B302" s="39" t="s">
        <v>307</v>
      </c>
      <c r="C302" s="46">
        <v>1712804.9103959997</v>
      </c>
      <c r="D302" s="384">
        <v>65257.867086087594</v>
      </c>
      <c r="E302" s="385">
        <v>0</v>
      </c>
      <c r="F302" s="386">
        <v>1778062.7774820873</v>
      </c>
    </row>
    <row r="303" spans="1:11">
      <c r="A303" s="15">
        <v>90000281</v>
      </c>
      <c r="B303" s="39" t="s">
        <v>308</v>
      </c>
      <c r="C303" s="46">
        <v>2661970.8998400019</v>
      </c>
      <c r="D303" s="384">
        <v>101421.09128390408</v>
      </c>
      <c r="E303" s="385">
        <v>0</v>
      </c>
      <c r="F303" s="386">
        <v>2763391.9911239059</v>
      </c>
    </row>
    <row r="304" spans="1:11">
      <c r="A304" s="15">
        <v>90000381</v>
      </c>
      <c r="B304" s="39" t="s">
        <v>309</v>
      </c>
      <c r="C304" s="46">
        <v>996421.56529199996</v>
      </c>
      <c r="D304" s="384">
        <v>37963.661637625199</v>
      </c>
      <c r="E304" s="385">
        <v>0</v>
      </c>
      <c r="F304" s="386">
        <v>1034385.2269296251</v>
      </c>
    </row>
    <row r="305" spans="1:11">
      <c r="A305" s="15">
        <v>90000691</v>
      </c>
      <c r="B305" s="39" t="s">
        <v>310</v>
      </c>
      <c r="C305" s="46">
        <v>2307903.6044700006</v>
      </c>
      <c r="D305" s="384">
        <v>87931.127330307034</v>
      </c>
      <c r="E305" s="385">
        <v>0</v>
      </c>
      <c r="F305" s="386">
        <v>2395834.7318003075</v>
      </c>
    </row>
    <row r="306" spans="1:11">
      <c r="A306" s="15">
        <v>90000851</v>
      </c>
      <c r="B306" s="39" t="s">
        <v>311</v>
      </c>
      <c r="C306" s="46">
        <v>4709682.9269311791</v>
      </c>
      <c r="D306" s="384">
        <v>179438.91951607793</v>
      </c>
      <c r="E306" s="385">
        <v>0</v>
      </c>
      <c r="F306" s="386">
        <v>4889121.8464472573</v>
      </c>
    </row>
    <row r="307" spans="1:11">
      <c r="A307" s="15">
        <v>90000901</v>
      </c>
      <c r="B307" s="39" t="s">
        <v>312</v>
      </c>
      <c r="C307" s="46">
        <v>3981771.5980800004</v>
      </c>
      <c r="D307" s="384">
        <v>151705.49788684802</v>
      </c>
      <c r="E307" s="385">
        <v>0</v>
      </c>
      <c r="F307" s="386">
        <v>4133477.0959668485</v>
      </c>
    </row>
    <row r="308" spans="1:11">
      <c r="A308" s="51">
        <v>90001171</v>
      </c>
      <c r="B308" s="43" t="s">
        <v>313</v>
      </c>
      <c r="C308" s="46">
        <v>1059405.6981899999</v>
      </c>
      <c r="D308" s="384">
        <v>40363.357101039001</v>
      </c>
      <c r="E308" s="385">
        <v>0</v>
      </c>
      <c r="F308" s="386">
        <v>1099769.0552910389</v>
      </c>
    </row>
    <row r="309" spans="1:11">
      <c r="A309" s="51">
        <v>90001361</v>
      </c>
      <c r="B309" s="43" t="s">
        <v>314</v>
      </c>
      <c r="C309" s="46">
        <v>3042252.4569600006</v>
      </c>
      <c r="D309" s="384">
        <v>115909.81861017602</v>
      </c>
      <c r="E309" s="385">
        <v>0</v>
      </c>
      <c r="F309" s="386">
        <v>3158162.2755701765</v>
      </c>
    </row>
    <row r="310" spans="1:11">
      <c r="A310" s="51">
        <v>90001481</v>
      </c>
      <c r="B310" s="43" t="s">
        <v>315</v>
      </c>
      <c r="C310" s="46">
        <v>6424241.7461999981</v>
      </c>
      <c r="D310" s="384">
        <v>244763.61053021994</v>
      </c>
      <c r="E310" s="385">
        <v>0</v>
      </c>
      <c r="F310" s="386">
        <v>6669005.356730218</v>
      </c>
    </row>
    <row r="311" spans="1:11">
      <c r="A311" s="51">
        <v>90001791</v>
      </c>
      <c r="B311" s="43" t="s">
        <v>316</v>
      </c>
      <c r="C311" s="46">
        <v>5364486.5245200004</v>
      </c>
      <c r="D311" s="384">
        <v>204386.93658421203</v>
      </c>
      <c r="E311" s="385">
        <v>0</v>
      </c>
      <c r="F311" s="386">
        <v>5568873.4611042123</v>
      </c>
    </row>
    <row r="312" spans="1:11">
      <c r="A312" s="51">
        <v>90001801</v>
      </c>
      <c r="B312" s="43" t="s">
        <v>317</v>
      </c>
      <c r="C312" s="46">
        <v>4413782.6317199999</v>
      </c>
      <c r="D312" s="384">
        <v>168165.11826853201</v>
      </c>
      <c r="E312" s="385">
        <v>0</v>
      </c>
      <c r="F312" s="386">
        <v>4581947.7499885317</v>
      </c>
    </row>
    <row r="313" spans="1:11">
      <c r="A313" s="51">
        <v>90002401</v>
      </c>
      <c r="B313" s="43" t="s">
        <v>318</v>
      </c>
      <c r="C313" s="46">
        <v>4819229.8801199999</v>
      </c>
      <c r="D313" s="384">
        <v>183612.658432572</v>
      </c>
      <c r="E313" s="385">
        <v>0</v>
      </c>
      <c r="F313" s="386">
        <v>5002842.538552572</v>
      </c>
    </row>
    <row r="314" spans="1:11">
      <c r="A314" s="51">
        <v>90003031</v>
      </c>
      <c r="B314" s="43" t="s">
        <v>319</v>
      </c>
      <c r="C314" s="46">
        <v>5075081.0748000005</v>
      </c>
      <c r="D314" s="384">
        <v>193360.58894988004</v>
      </c>
      <c r="E314" s="385">
        <v>0</v>
      </c>
      <c r="F314" s="386">
        <v>5268441.6637498802</v>
      </c>
    </row>
    <row r="315" spans="1:11">
      <c r="A315" s="51">
        <v>90003241</v>
      </c>
      <c r="B315" s="43" t="s">
        <v>320</v>
      </c>
      <c r="C315" s="46">
        <v>5655290.0681999996</v>
      </c>
      <c r="D315" s="384">
        <v>215466.55159841999</v>
      </c>
      <c r="E315" s="385">
        <v>0</v>
      </c>
      <c r="F315" s="386">
        <v>5870756.61979842</v>
      </c>
    </row>
    <row r="316" spans="1:11">
      <c r="A316" s="51">
        <v>90003941</v>
      </c>
      <c r="B316" s="43" t="s">
        <v>321</v>
      </c>
      <c r="C316" s="46">
        <v>3758775.6114600003</v>
      </c>
      <c r="D316" s="384">
        <v>143209.35079662601</v>
      </c>
      <c r="E316" s="385">
        <v>0</v>
      </c>
      <c r="F316" s="386">
        <v>3901984.9622566262</v>
      </c>
    </row>
    <row r="317" spans="1:11">
      <c r="A317" s="51">
        <v>90004041</v>
      </c>
      <c r="B317" s="43" t="s">
        <v>1070</v>
      </c>
      <c r="C317" s="46">
        <v>7373547.5450399993</v>
      </c>
      <c r="D317" s="384">
        <v>280932.161466024</v>
      </c>
      <c r="E317" s="385">
        <v>0</v>
      </c>
      <c r="F317" s="386">
        <v>7654479.7065060232</v>
      </c>
    </row>
    <row r="318" spans="1:11" s="50" customFormat="1">
      <c r="A318" s="51">
        <v>90004201</v>
      </c>
      <c r="B318" s="43" t="s">
        <v>322</v>
      </c>
      <c r="C318" s="46">
        <v>5670669.1017600009</v>
      </c>
      <c r="D318" s="384">
        <v>216052.49277705603</v>
      </c>
      <c r="E318" s="385">
        <v>0</v>
      </c>
      <c r="F318" s="386">
        <v>5886721.594537057</v>
      </c>
      <c r="G318" s="117"/>
      <c r="H318" s="117"/>
      <c r="I318" s="117"/>
      <c r="J318" s="117"/>
      <c r="K318" s="117"/>
    </row>
    <row r="319" spans="1:11" s="50" customFormat="1">
      <c r="A319" s="51">
        <v>90004951</v>
      </c>
      <c r="B319" s="43" t="s">
        <v>323</v>
      </c>
      <c r="C319" s="46">
        <v>1834229.3708220003</v>
      </c>
      <c r="D319" s="384">
        <v>69884.139028318212</v>
      </c>
      <c r="E319" s="385">
        <v>0</v>
      </c>
      <c r="F319" s="386">
        <v>1904113.5098503185</v>
      </c>
      <c r="G319" s="117"/>
      <c r="H319" s="117"/>
      <c r="I319" s="117"/>
      <c r="J319" s="117"/>
      <c r="K319" s="117"/>
    </row>
    <row r="320" spans="1:11">
      <c r="A320" s="51">
        <v>90004961</v>
      </c>
      <c r="B320" s="43" t="s">
        <v>324</v>
      </c>
      <c r="C320" s="46">
        <v>3729974.8758840002</v>
      </c>
      <c r="D320" s="384">
        <v>142112.04277118042</v>
      </c>
      <c r="E320" s="385">
        <v>0</v>
      </c>
      <c r="F320" s="386">
        <v>3872086.9186551808</v>
      </c>
    </row>
    <row r="321" spans="1:6">
      <c r="A321" s="51">
        <v>90006471</v>
      </c>
      <c r="B321" s="43" t="s">
        <v>325</v>
      </c>
      <c r="C321" s="46">
        <v>5044323.0076799989</v>
      </c>
      <c r="D321" s="384">
        <v>192188.70659260798</v>
      </c>
      <c r="E321" s="385">
        <v>0</v>
      </c>
      <c r="F321" s="386">
        <v>5236511.7142726071</v>
      </c>
    </row>
    <row r="322" spans="1:6">
      <c r="A322" s="51">
        <v>90007291</v>
      </c>
      <c r="B322" s="43" t="s">
        <v>326</v>
      </c>
      <c r="C322" s="46">
        <v>4445729.0787059991</v>
      </c>
      <c r="D322" s="384">
        <v>169382.27789869858</v>
      </c>
      <c r="E322" s="385">
        <v>0</v>
      </c>
      <c r="F322" s="386">
        <v>4615111.3566046972</v>
      </c>
    </row>
    <row r="323" spans="1:6">
      <c r="A323" s="51">
        <v>90008441</v>
      </c>
      <c r="B323" s="43" t="s">
        <v>327</v>
      </c>
      <c r="C323" s="46">
        <v>3758076.5644800002</v>
      </c>
      <c r="D323" s="384">
        <v>143182.71710668801</v>
      </c>
      <c r="E323" s="385">
        <v>0</v>
      </c>
      <c r="F323" s="386">
        <v>3901259.281586688</v>
      </c>
    </row>
    <row r="324" spans="1:6">
      <c r="A324" s="51">
        <v>90031161</v>
      </c>
      <c r="B324" s="43" t="s">
        <v>328</v>
      </c>
      <c r="C324" s="46">
        <v>891214.994802</v>
      </c>
      <c r="D324" s="384">
        <v>33955.291301956204</v>
      </c>
      <c r="E324" s="385">
        <v>0</v>
      </c>
      <c r="F324" s="386">
        <v>925170.28610395617</v>
      </c>
    </row>
    <row r="325" spans="1:6">
      <c r="A325" s="51">
        <v>90032731</v>
      </c>
      <c r="B325" s="43" t="s">
        <v>329</v>
      </c>
      <c r="C325" s="46">
        <v>444593.87927999982</v>
      </c>
      <c r="D325" s="384">
        <v>16939.026800567994</v>
      </c>
      <c r="E325" s="385">
        <v>0</v>
      </c>
      <c r="F325" s="386">
        <v>461532.9060805678</v>
      </c>
    </row>
    <row r="326" spans="1:6">
      <c r="A326" s="51">
        <v>90033141</v>
      </c>
      <c r="B326" s="43" t="s">
        <v>330</v>
      </c>
      <c r="C326" s="46">
        <v>137013.20807999998</v>
      </c>
      <c r="D326" s="384">
        <v>5220.2032278479992</v>
      </c>
      <c r="E326" s="385">
        <v>0</v>
      </c>
      <c r="F326" s="386">
        <v>142233.41130784797</v>
      </c>
    </row>
    <row r="327" spans="1:6">
      <c r="A327" s="51">
        <v>90034021</v>
      </c>
      <c r="B327" s="43" t="s">
        <v>719</v>
      </c>
      <c r="C327" s="46">
        <v>5491713.0748800002</v>
      </c>
      <c r="D327" s="384">
        <v>209234.26815292801</v>
      </c>
      <c r="E327" s="385">
        <v>0</v>
      </c>
      <c r="F327" s="386">
        <v>5700947.3430329282</v>
      </c>
    </row>
    <row r="328" spans="1:6">
      <c r="A328" s="51">
        <v>90034091</v>
      </c>
      <c r="B328" s="43" t="s">
        <v>331</v>
      </c>
      <c r="C328" s="46">
        <v>416701.90477799997</v>
      </c>
      <c r="D328" s="384">
        <v>15876.3425720418</v>
      </c>
      <c r="E328" s="385">
        <v>0</v>
      </c>
      <c r="F328" s="386">
        <v>432578.24735004175</v>
      </c>
    </row>
    <row r="329" spans="1:6">
      <c r="A329" s="51">
        <v>90034101</v>
      </c>
      <c r="B329" s="43" t="s">
        <v>332</v>
      </c>
      <c r="C329" s="46">
        <v>629351.99609400006</v>
      </c>
      <c r="D329" s="384">
        <v>23978.311051181405</v>
      </c>
      <c r="E329" s="385">
        <v>0</v>
      </c>
      <c r="F329" s="386">
        <v>653330.30714518146</v>
      </c>
    </row>
    <row r="330" spans="1:6">
      <c r="A330" s="51">
        <v>90035101</v>
      </c>
      <c r="B330" s="43" t="s">
        <v>333</v>
      </c>
      <c r="C330" s="46">
        <v>2660136.6005644798</v>
      </c>
      <c r="D330" s="384">
        <v>101351.20448150669</v>
      </c>
      <c r="E330" s="385">
        <v>0</v>
      </c>
      <c r="F330" s="386">
        <v>2761487.8050459865</v>
      </c>
    </row>
    <row r="331" spans="1:6">
      <c r="A331" s="51">
        <v>90035401</v>
      </c>
      <c r="B331" s="43" t="s">
        <v>334</v>
      </c>
      <c r="C331" s="46">
        <v>1702878.4432799998</v>
      </c>
      <c r="D331" s="384">
        <v>64879.668688967991</v>
      </c>
      <c r="E331" s="385">
        <v>0</v>
      </c>
      <c r="F331" s="386">
        <v>1767758.1119689678</v>
      </c>
    </row>
    <row r="332" spans="1:6">
      <c r="A332" s="51">
        <v>90035411</v>
      </c>
      <c r="B332" s="43" t="s">
        <v>335</v>
      </c>
      <c r="C332" s="46">
        <v>1376912.836506</v>
      </c>
      <c r="D332" s="384">
        <v>52460.379070878604</v>
      </c>
      <c r="E332" s="385">
        <v>0</v>
      </c>
      <c r="F332" s="386">
        <v>1429373.2155768785</v>
      </c>
    </row>
    <row r="333" spans="1:6">
      <c r="A333" s="51">
        <v>90035421</v>
      </c>
      <c r="B333" s="43" t="s">
        <v>336</v>
      </c>
      <c r="C333" s="46">
        <v>804603.0739800001</v>
      </c>
      <c r="D333" s="384">
        <v>30655.377118638007</v>
      </c>
      <c r="E333" s="385">
        <v>0</v>
      </c>
      <c r="F333" s="386">
        <v>835258.45109863812</v>
      </c>
    </row>
    <row r="334" spans="1:6">
      <c r="A334" s="51">
        <v>90035431</v>
      </c>
      <c r="B334" s="43" t="s">
        <v>337</v>
      </c>
      <c r="C334" s="46">
        <v>1042698.475368</v>
      </c>
      <c r="D334" s="384">
        <v>39726.811911520803</v>
      </c>
      <c r="E334" s="385">
        <v>0</v>
      </c>
      <c r="F334" s="386">
        <v>1082425.2872795209</v>
      </c>
    </row>
    <row r="335" spans="1:6">
      <c r="A335" s="51">
        <v>90035441</v>
      </c>
      <c r="B335" s="43" t="s">
        <v>338</v>
      </c>
      <c r="C335" s="46">
        <v>1577888.843256</v>
      </c>
      <c r="D335" s="384">
        <v>60117.564928053602</v>
      </c>
      <c r="E335" s="385">
        <v>0</v>
      </c>
      <c r="F335" s="386">
        <v>1638006.4081840536</v>
      </c>
    </row>
    <row r="336" spans="1:6">
      <c r="A336" s="51">
        <v>90035451</v>
      </c>
      <c r="B336" s="43" t="s">
        <v>339</v>
      </c>
      <c r="C336" s="46">
        <v>844448.75183999992</v>
      </c>
      <c r="D336" s="384">
        <v>32173.497445104</v>
      </c>
      <c r="E336" s="385">
        <v>0</v>
      </c>
      <c r="F336" s="386">
        <v>876622.24928510387</v>
      </c>
    </row>
    <row r="337" spans="1:6">
      <c r="A337" s="51">
        <v>90035461</v>
      </c>
      <c r="B337" s="43" t="s">
        <v>1071</v>
      </c>
      <c r="C337" s="46">
        <v>1326371.739852</v>
      </c>
      <c r="D337" s="384">
        <v>50534.763288361202</v>
      </c>
      <c r="E337" s="385">
        <v>0</v>
      </c>
      <c r="F337" s="386">
        <v>1376906.5031403613</v>
      </c>
    </row>
    <row r="338" spans="1:6">
      <c r="A338" s="51">
        <v>90035471</v>
      </c>
      <c r="B338" s="43" t="s">
        <v>340</v>
      </c>
      <c r="C338" s="46">
        <v>696250.79207999993</v>
      </c>
      <c r="D338" s="384">
        <v>26527.155178247998</v>
      </c>
      <c r="E338" s="385">
        <v>0</v>
      </c>
      <c r="F338" s="386">
        <v>722777.94725824788</v>
      </c>
    </row>
    <row r="339" spans="1:6">
      <c r="A339" s="51">
        <v>90035481</v>
      </c>
      <c r="B339" s="43" t="s">
        <v>341</v>
      </c>
      <c r="C339" s="46">
        <v>1570898.3734560001</v>
      </c>
      <c r="D339" s="384">
        <v>59851.228028673606</v>
      </c>
      <c r="E339" s="385">
        <v>0</v>
      </c>
      <c r="F339" s="386">
        <v>1630749.6014846738</v>
      </c>
    </row>
    <row r="340" spans="1:6">
      <c r="A340" s="51">
        <v>90035491</v>
      </c>
      <c r="B340" s="43" t="s">
        <v>342</v>
      </c>
      <c r="C340" s="46">
        <v>1531052.6955959997</v>
      </c>
      <c r="D340" s="384">
        <v>58333.107702207592</v>
      </c>
      <c r="E340" s="385">
        <v>0</v>
      </c>
      <c r="F340" s="386">
        <v>1589385.8032982072</v>
      </c>
    </row>
    <row r="341" spans="1:6">
      <c r="A341" s="51">
        <v>90035501</v>
      </c>
      <c r="B341" s="43" t="s">
        <v>343</v>
      </c>
      <c r="C341" s="46">
        <v>809496.40284</v>
      </c>
      <c r="D341" s="384">
        <v>30841.812948204002</v>
      </c>
      <c r="E341" s="385">
        <v>0</v>
      </c>
      <c r="F341" s="386">
        <v>840338.21578820399</v>
      </c>
    </row>
    <row r="342" spans="1:6">
      <c r="A342" s="51">
        <v>90035521</v>
      </c>
      <c r="B342" s="43" t="s">
        <v>344</v>
      </c>
      <c r="C342" s="46">
        <v>3928084.7900160011</v>
      </c>
      <c r="D342" s="384">
        <v>149660.03049960965</v>
      </c>
      <c r="E342" s="385">
        <v>0</v>
      </c>
      <c r="F342" s="386">
        <v>4077744.8205156107</v>
      </c>
    </row>
    <row r="343" spans="1:6">
      <c r="A343" s="51">
        <v>90035531</v>
      </c>
      <c r="B343" s="43" t="s">
        <v>345</v>
      </c>
      <c r="C343" s="46">
        <v>876604.91292000003</v>
      </c>
      <c r="D343" s="384">
        <v>33398.647182252003</v>
      </c>
      <c r="E343" s="385">
        <v>0</v>
      </c>
      <c r="F343" s="386">
        <v>910003.56010225206</v>
      </c>
    </row>
    <row r="344" spans="1:6">
      <c r="A344" s="51">
        <v>90035541</v>
      </c>
      <c r="B344" s="43" t="s">
        <v>346</v>
      </c>
      <c r="C344" s="46">
        <v>1832971.0862579998</v>
      </c>
      <c r="D344" s="384">
        <v>69836.198386429794</v>
      </c>
      <c r="E344" s="385">
        <v>0</v>
      </c>
      <c r="F344" s="386">
        <v>1902807.2846444296</v>
      </c>
    </row>
    <row r="345" spans="1:6">
      <c r="A345" s="51">
        <v>90035551</v>
      </c>
      <c r="B345" s="43" t="s">
        <v>347</v>
      </c>
      <c r="C345" s="46">
        <v>1228155.6391620003</v>
      </c>
      <c r="D345" s="384">
        <v>46792.729852072211</v>
      </c>
      <c r="E345" s="385">
        <v>0</v>
      </c>
      <c r="F345" s="386">
        <v>1274948.3690140725</v>
      </c>
    </row>
    <row r="346" spans="1:6">
      <c r="A346" s="51">
        <v>90036381</v>
      </c>
      <c r="B346" s="43" t="s">
        <v>348</v>
      </c>
      <c r="C346" s="46">
        <v>1314208.3224000002</v>
      </c>
      <c r="D346" s="384">
        <v>50071.337083440012</v>
      </c>
      <c r="E346" s="385">
        <v>0</v>
      </c>
      <c r="F346" s="386">
        <v>1364279.6594834402</v>
      </c>
    </row>
    <row r="347" spans="1:6">
      <c r="A347" s="51">
        <v>90036811</v>
      </c>
      <c r="B347" s="43" t="s">
        <v>349</v>
      </c>
      <c r="C347" s="46">
        <v>4421008.6803522604</v>
      </c>
      <c r="D347" s="384">
        <v>168440.43072142111</v>
      </c>
      <c r="E347" s="385">
        <v>0</v>
      </c>
      <c r="F347" s="386">
        <v>4589449.1110736812</v>
      </c>
    </row>
    <row r="348" spans="1:6">
      <c r="A348" s="51">
        <v>90037111</v>
      </c>
      <c r="B348" s="43" t="s">
        <v>350</v>
      </c>
      <c r="C348" s="46">
        <v>40684.534236</v>
      </c>
      <c r="D348" s="384">
        <v>1550.0807543916001</v>
      </c>
      <c r="E348" s="385">
        <v>0</v>
      </c>
      <c r="F348" s="386">
        <v>42234.614990391601</v>
      </c>
    </row>
    <row r="349" spans="1:6">
      <c r="A349" s="51">
        <v>90037151</v>
      </c>
      <c r="B349" s="43" t="s">
        <v>351</v>
      </c>
      <c r="C349" s="46">
        <v>979504.62837599998</v>
      </c>
      <c r="D349" s="384">
        <v>37319.1263411256</v>
      </c>
      <c r="E349" s="385">
        <v>0</v>
      </c>
      <c r="F349" s="386">
        <v>1016823.7547171256</v>
      </c>
    </row>
    <row r="350" spans="1:6">
      <c r="A350" s="51">
        <v>90037171</v>
      </c>
      <c r="B350" s="43" t="s">
        <v>352</v>
      </c>
      <c r="C350" s="46">
        <v>754830.92900400003</v>
      </c>
      <c r="D350" s="384">
        <v>28759.058395052401</v>
      </c>
      <c r="E350" s="385">
        <v>0</v>
      </c>
      <c r="F350" s="386">
        <v>783589.98739905248</v>
      </c>
    </row>
    <row r="351" spans="1:6">
      <c r="A351" s="51">
        <v>90037181</v>
      </c>
      <c r="B351" s="43" t="s">
        <v>353</v>
      </c>
      <c r="C351" s="46">
        <v>2112659.7829559995</v>
      </c>
      <c r="D351" s="384">
        <v>80492.337730623578</v>
      </c>
      <c r="E351" s="385">
        <v>0</v>
      </c>
      <c r="F351" s="386">
        <v>2193152.1206866233</v>
      </c>
    </row>
    <row r="352" spans="1:6">
      <c r="A352" s="51">
        <v>90037191</v>
      </c>
      <c r="B352" s="43" t="s">
        <v>354</v>
      </c>
      <c r="C352" s="46">
        <v>1242765.721044</v>
      </c>
      <c r="D352" s="384">
        <v>47349.373971776404</v>
      </c>
      <c r="E352" s="385">
        <v>0</v>
      </c>
      <c r="F352" s="386">
        <v>1290115.0950157763</v>
      </c>
    </row>
    <row r="353" spans="1:6">
      <c r="A353" s="51">
        <v>90037251</v>
      </c>
      <c r="B353" s="43" t="s">
        <v>355</v>
      </c>
      <c r="C353" s="46">
        <v>2668541.9414520003</v>
      </c>
      <c r="D353" s="384">
        <v>101671.44796932122</v>
      </c>
      <c r="E353" s="385">
        <v>0</v>
      </c>
      <c r="F353" s="386">
        <v>2770213.3894213215</v>
      </c>
    </row>
    <row r="354" spans="1:6">
      <c r="A354" s="51">
        <v>90037591</v>
      </c>
      <c r="B354" s="43" t="s">
        <v>356</v>
      </c>
      <c r="C354" s="46">
        <v>2368371.1682400005</v>
      </c>
      <c r="D354" s="384">
        <v>90234.941509944023</v>
      </c>
      <c r="E354" s="385">
        <v>0</v>
      </c>
      <c r="F354" s="386">
        <v>2458606.1097499444</v>
      </c>
    </row>
    <row r="355" spans="1:6">
      <c r="A355" s="51">
        <v>90037841</v>
      </c>
      <c r="B355" s="43" t="s">
        <v>357</v>
      </c>
      <c r="C355" s="46">
        <v>624109.14374399988</v>
      </c>
      <c r="D355" s="384">
        <v>23778.558376646397</v>
      </c>
      <c r="E355" s="385">
        <v>0</v>
      </c>
      <c r="F355" s="386">
        <v>647887.70212064625</v>
      </c>
    </row>
    <row r="356" spans="1:6">
      <c r="A356" s="51">
        <v>90037851</v>
      </c>
      <c r="B356" s="43" t="s">
        <v>358</v>
      </c>
      <c r="C356" s="46">
        <v>483740.51015999995</v>
      </c>
      <c r="D356" s="384">
        <v>18430.513437096</v>
      </c>
      <c r="E356" s="385">
        <v>0</v>
      </c>
      <c r="F356" s="386">
        <v>502171.02359709598</v>
      </c>
    </row>
    <row r="357" spans="1:6">
      <c r="A357" s="51">
        <v>90037861</v>
      </c>
      <c r="B357" s="43" t="s">
        <v>359</v>
      </c>
      <c r="C357" s="46">
        <v>1175167.8780779999</v>
      </c>
      <c r="D357" s="384">
        <v>44773.896154771799</v>
      </c>
      <c r="E357" s="385">
        <v>0</v>
      </c>
      <c r="F357" s="386">
        <v>1219941.7742327717</v>
      </c>
    </row>
    <row r="358" spans="1:6">
      <c r="A358" s="51">
        <v>90037981</v>
      </c>
      <c r="B358" s="43" t="s">
        <v>360</v>
      </c>
      <c r="C358" s="46">
        <v>1600957.393596</v>
      </c>
      <c r="D358" s="384">
        <v>60996.476696007601</v>
      </c>
      <c r="E358" s="385">
        <v>0</v>
      </c>
      <c r="F358" s="386">
        <v>1661953.8702920077</v>
      </c>
    </row>
    <row r="359" spans="1:6">
      <c r="A359" s="51">
        <v>90037991</v>
      </c>
      <c r="B359" s="43" t="s">
        <v>361</v>
      </c>
      <c r="C359" s="46">
        <v>1050387.992148</v>
      </c>
      <c r="D359" s="384">
        <v>40019.782500838803</v>
      </c>
      <c r="E359" s="385">
        <v>0</v>
      </c>
      <c r="F359" s="386">
        <v>1090407.7746488389</v>
      </c>
    </row>
    <row r="360" spans="1:6">
      <c r="A360" s="51">
        <v>90038081</v>
      </c>
      <c r="B360" s="43" t="s">
        <v>362</v>
      </c>
      <c r="C360" s="46">
        <v>1019210.4968399999</v>
      </c>
      <c r="D360" s="384">
        <v>38831.919929604002</v>
      </c>
      <c r="E360" s="385">
        <v>0</v>
      </c>
      <c r="F360" s="386">
        <v>1058042.416769604</v>
      </c>
    </row>
    <row r="361" spans="1:6">
      <c r="A361" s="51">
        <v>90038581</v>
      </c>
      <c r="B361" s="43" t="s">
        <v>363</v>
      </c>
      <c r="C361" s="46">
        <v>269832.13428</v>
      </c>
      <c r="D361" s="384">
        <v>10280.604316068</v>
      </c>
      <c r="E361" s="385">
        <v>0</v>
      </c>
      <c r="F361" s="386">
        <v>280112.738596068</v>
      </c>
    </row>
    <row r="362" spans="1:6">
      <c r="A362" s="51">
        <v>90038611</v>
      </c>
      <c r="B362" s="43" t="s">
        <v>364</v>
      </c>
      <c r="C362" s="46">
        <v>640327.03367999999</v>
      </c>
      <c r="D362" s="384">
        <v>24396.459983208002</v>
      </c>
      <c r="E362" s="385">
        <v>0</v>
      </c>
      <c r="F362" s="386">
        <v>664723.49366320798</v>
      </c>
    </row>
    <row r="363" spans="1:6">
      <c r="A363" s="51">
        <v>90038691</v>
      </c>
      <c r="B363" s="43" t="s">
        <v>365</v>
      </c>
      <c r="C363" s="46">
        <v>377485.36920000002</v>
      </c>
      <c r="D363" s="384">
        <v>14382.192566520001</v>
      </c>
      <c r="E363" s="385">
        <v>0</v>
      </c>
      <c r="F363" s="386">
        <v>391867.56176652003</v>
      </c>
    </row>
    <row r="364" spans="1:6">
      <c r="A364" s="51">
        <v>90000842</v>
      </c>
      <c r="B364" s="43" t="s">
        <v>366</v>
      </c>
      <c r="C364" s="46">
        <v>5372875.0882800007</v>
      </c>
      <c r="D364" s="384">
        <v>0</v>
      </c>
      <c r="E364" s="385">
        <v>0</v>
      </c>
      <c r="F364" s="386">
        <v>5372875.0882800007</v>
      </c>
    </row>
    <row r="365" spans="1:6">
      <c r="A365" s="51">
        <v>90000872</v>
      </c>
      <c r="B365" s="43" t="s">
        <v>367</v>
      </c>
      <c r="C365" s="46">
        <v>4215057.5562455999</v>
      </c>
      <c r="D365" s="384">
        <v>0</v>
      </c>
      <c r="E365" s="385">
        <v>0</v>
      </c>
      <c r="F365" s="386">
        <v>4215057.5562455999</v>
      </c>
    </row>
    <row r="366" spans="1:6">
      <c r="A366" s="51">
        <v>90037822</v>
      </c>
      <c r="B366" s="43" t="s">
        <v>369</v>
      </c>
      <c r="C366" s="46">
        <v>1612911.0969539997</v>
      </c>
      <c r="D366" s="384">
        <v>0</v>
      </c>
      <c r="E366" s="385">
        <v>0</v>
      </c>
      <c r="F366" s="386">
        <v>1612911.0969539997</v>
      </c>
    </row>
    <row r="367" spans="1:6">
      <c r="A367" s="51">
        <v>90038382</v>
      </c>
      <c r="B367" s="43" t="s">
        <v>370</v>
      </c>
      <c r="C367" s="46">
        <v>2722158.8448179998</v>
      </c>
      <c r="D367" s="384">
        <v>0</v>
      </c>
      <c r="E367" s="385">
        <v>0</v>
      </c>
      <c r="F367" s="386">
        <v>2722158.8448179998</v>
      </c>
    </row>
    <row r="368" spans="1:6">
      <c r="A368" s="51">
        <v>90053342</v>
      </c>
      <c r="B368" s="43" t="s">
        <v>368</v>
      </c>
      <c r="C368" s="46">
        <v>722814.57731999969</v>
      </c>
      <c r="D368" s="384">
        <v>0</v>
      </c>
      <c r="E368" s="385">
        <v>0</v>
      </c>
      <c r="F368" s="386">
        <v>722814.57731999969</v>
      </c>
    </row>
    <row r="369" spans="1:11">
      <c r="A369" s="51">
        <v>90053456</v>
      </c>
      <c r="B369" s="43" t="s">
        <v>1107</v>
      </c>
      <c r="C369" s="46">
        <v>594329.74239599984</v>
      </c>
      <c r="D369" s="384">
        <v>0</v>
      </c>
      <c r="E369" s="385">
        <v>0</v>
      </c>
      <c r="F369" s="386">
        <v>594329.74239599984</v>
      </c>
    </row>
    <row r="370" spans="1:11">
      <c r="A370" s="51">
        <v>90000837</v>
      </c>
      <c r="B370" s="43" t="s">
        <v>709</v>
      </c>
      <c r="C370" s="46">
        <v>10891151.9484</v>
      </c>
      <c r="D370" s="384">
        <v>414952.88923404005</v>
      </c>
      <c r="E370" s="385">
        <v>0</v>
      </c>
      <c r="F370" s="386">
        <v>11306104.83763404</v>
      </c>
    </row>
    <row r="371" spans="1:11">
      <c r="A371" s="51">
        <v>90002047</v>
      </c>
      <c r="B371" s="43" t="s">
        <v>710</v>
      </c>
      <c r="C371" s="46">
        <v>6429834.1220399998</v>
      </c>
      <c r="D371" s="384">
        <v>244976.680049724</v>
      </c>
      <c r="E371" s="385">
        <v>0</v>
      </c>
      <c r="F371" s="386">
        <v>6674810.8020897238</v>
      </c>
    </row>
    <row r="372" spans="1:11">
      <c r="A372" s="51">
        <v>90005997</v>
      </c>
      <c r="B372" s="43" t="s">
        <v>711</v>
      </c>
      <c r="C372" s="46">
        <v>7056180.21612</v>
      </c>
      <c r="D372" s="384">
        <v>268840.466234172</v>
      </c>
      <c r="E372" s="385">
        <v>0</v>
      </c>
      <c r="F372" s="386">
        <v>7325020.6823541718</v>
      </c>
    </row>
    <row r="373" spans="1:11">
      <c r="A373" s="51">
        <v>90008177</v>
      </c>
      <c r="B373" s="43" t="s">
        <v>720</v>
      </c>
      <c r="C373" s="46">
        <v>5705621.4507599995</v>
      </c>
      <c r="D373" s="384">
        <v>217384.17727395598</v>
      </c>
      <c r="E373" s="385">
        <v>0</v>
      </c>
      <c r="F373" s="386">
        <v>5923005.6280339556</v>
      </c>
    </row>
    <row r="374" spans="1:11" s="50" customFormat="1">
      <c r="A374" s="51">
        <v>90008367</v>
      </c>
      <c r="B374" s="43" t="s">
        <v>712</v>
      </c>
      <c r="C374" s="46">
        <v>8313066.6861599991</v>
      </c>
      <c r="D374" s="384">
        <v>316727.84074269596</v>
      </c>
      <c r="E374" s="385">
        <v>0</v>
      </c>
      <c r="F374" s="386">
        <v>8629794.5269026943</v>
      </c>
      <c r="G374" s="117"/>
      <c r="H374" s="117"/>
      <c r="I374" s="117"/>
      <c r="J374" s="117"/>
      <c r="K374" s="117"/>
    </row>
    <row r="375" spans="1:11">
      <c r="A375" s="51">
        <v>90008987</v>
      </c>
      <c r="B375" s="43" t="s">
        <v>713</v>
      </c>
      <c r="C375" s="46">
        <v>4608117.6921600001</v>
      </c>
      <c r="D375" s="384">
        <v>175569.28407129602</v>
      </c>
      <c r="E375" s="385">
        <v>0</v>
      </c>
      <c r="F375" s="386">
        <v>4783686.9762312965</v>
      </c>
    </row>
    <row r="376" spans="1:11">
      <c r="A376" s="51">
        <v>90038737</v>
      </c>
      <c r="B376" s="43" t="s">
        <v>371</v>
      </c>
      <c r="C376" s="46">
        <v>8659793.988239998</v>
      </c>
      <c r="D376" s="384">
        <v>329938.15095194394</v>
      </c>
      <c r="E376" s="385">
        <v>0</v>
      </c>
      <c r="F376" s="386">
        <v>8989732.1391919423</v>
      </c>
    </row>
    <row r="377" spans="1:11">
      <c r="A377" s="51">
        <v>90042287</v>
      </c>
      <c r="B377" s="43" t="s">
        <v>714</v>
      </c>
      <c r="C377" s="46">
        <v>4658449.0747199999</v>
      </c>
      <c r="D377" s="384">
        <v>177486.90974683201</v>
      </c>
      <c r="E377" s="385">
        <v>0</v>
      </c>
      <c r="F377" s="386">
        <v>4835935.9844668321</v>
      </c>
    </row>
    <row r="378" spans="1:11">
      <c r="A378" s="374"/>
      <c r="B378" s="43"/>
      <c r="F378" s="28"/>
    </row>
    <row r="379" spans="1:11">
      <c r="A379" s="374"/>
      <c r="B379" s="43"/>
      <c r="F379" s="28"/>
    </row>
    <row r="380" spans="1:11">
      <c r="A380" s="374"/>
      <c r="B380" s="43"/>
      <c r="F380" s="28"/>
    </row>
    <row r="381" spans="1:11">
      <c r="A381" s="374"/>
      <c r="B381" s="43"/>
      <c r="F381" s="28"/>
    </row>
    <row r="382" spans="1:11">
      <c r="A382" s="374"/>
      <c r="B382" s="43"/>
      <c r="F382" s="28"/>
    </row>
    <row r="383" spans="1:11">
      <c r="A383" s="374"/>
      <c r="B383" s="43"/>
      <c r="F383" s="28"/>
    </row>
    <row r="384" spans="1:11">
      <c r="A384" s="374"/>
      <c r="B384" s="43"/>
      <c r="F384" s="28"/>
    </row>
    <row r="385" spans="1:6">
      <c r="A385" s="374"/>
      <c r="B385" s="43"/>
      <c r="F385" s="28"/>
    </row>
    <row r="386" spans="1:6">
      <c r="A386" s="374"/>
      <c r="F386" s="28"/>
    </row>
    <row r="387" spans="1:6">
      <c r="A387" s="374"/>
      <c r="F387" s="28"/>
    </row>
    <row r="388" spans="1:6">
      <c r="A388" s="374"/>
      <c r="F388" s="28"/>
    </row>
    <row r="389" spans="1:6">
      <c r="A389" s="374"/>
      <c r="F389" s="28"/>
    </row>
    <row r="390" spans="1:6">
      <c r="A390" s="374"/>
      <c r="F390" s="28"/>
    </row>
    <row r="391" spans="1:6">
      <c r="A391" s="374"/>
    </row>
    <row r="392" spans="1:6">
      <c r="A392" s="374"/>
    </row>
    <row r="393" spans="1:6">
      <c r="A393" s="374"/>
    </row>
    <row r="394" spans="1:6">
      <c r="A394" s="374"/>
    </row>
    <row r="395" spans="1:6">
      <c r="A395" s="374"/>
    </row>
    <row r="396" spans="1:6">
      <c r="A396" s="375"/>
    </row>
    <row r="397" spans="1:6">
      <c r="A397" s="375"/>
    </row>
    <row r="398" spans="1:6">
      <c r="A398" s="375"/>
      <c r="B398" s="376"/>
    </row>
    <row r="399" spans="1:6">
      <c r="A399" s="375"/>
    </row>
    <row r="400" spans="1:6">
      <c r="A400" s="375"/>
    </row>
    <row r="401" spans="1:2">
      <c r="A401" s="375"/>
    </row>
    <row r="402" spans="1:2">
      <c r="A402" s="375"/>
    </row>
    <row r="403" spans="1:2">
      <c r="A403" s="375"/>
    </row>
    <row r="404" spans="1:2">
      <c r="A404" s="374"/>
    </row>
    <row r="405" spans="1:2">
      <c r="A405" s="375"/>
    </row>
    <row r="406" spans="1:2">
      <c r="A406" s="375"/>
    </row>
    <row r="407" spans="1:2">
      <c r="A407" s="375"/>
    </row>
    <row r="408" spans="1:2">
      <c r="A408" s="374"/>
    </row>
    <row r="409" spans="1:2">
      <c r="A409" s="375"/>
    </row>
    <row r="410" spans="1:2">
      <c r="A410" s="375"/>
    </row>
    <row r="411" spans="1:2">
      <c r="A411" s="375"/>
    </row>
    <row r="412" spans="1:2">
      <c r="A412" s="375"/>
      <c r="B412" s="376"/>
    </row>
  </sheetData>
  <pageMargins left="0.7" right="0.7" top="0.75" bottom="0.75" header="0.3" footer="0.3"/>
  <pageSetup paperSize="9" orientation="portrait" r:id="rId1"/>
  <ignoredErrors>
    <ignoredError sqref="F7 F9:F377" calculatedColumn="1"/>
  </ignoredErrors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10</vt:i4>
      </vt:variant>
    </vt:vector>
  </HeadingPairs>
  <TitlesOfParts>
    <vt:vector size="19" baseType="lpstr">
      <vt:lpstr>INFO</vt:lpstr>
      <vt:lpstr>Yhteenveto</vt:lpstr>
      <vt:lpstr>Lask. kustannukset IKÄRAKENNE</vt:lpstr>
      <vt:lpstr>Lask. kustannukset MUUT</vt:lpstr>
      <vt:lpstr>Lisäosat</vt:lpstr>
      <vt:lpstr>Muut lis_väh</vt:lpstr>
      <vt:lpstr>Verotuloihin perust tasaus</vt:lpstr>
      <vt:lpstr>Verokorvaukset</vt:lpstr>
      <vt:lpstr>Kotikuntakorvaus</vt:lpstr>
      <vt:lpstr>'Lask. kustannukset IKÄRAKENNE'!Tulostusalue</vt:lpstr>
      <vt:lpstr>'Lask. kustannukset MUUT'!Tulostusalue</vt:lpstr>
      <vt:lpstr>Lisäosat!Tulostusalue</vt:lpstr>
      <vt:lpstr>'Muut lis_väh'!Tulostusalue</vt:lpstr>
      <vt:lpstr>Yhteenveto!Tulostusalue</vt:lpstr>
      <vt:lpstr>'Lask. kustannukset IKÄRAKENNE'!Tulostusotsikot</vt:lpstr>
      <vt:lpstr>'Lask. kustannukset MUUT'!Tulostusotsikot</vt:lpstr>
      <vt:lpstr>Lisäosat!Tulostusotsikot</vt:lpstr>
      <vt:lpstr>'Muut lis_väh'!Tulostusotsikot</vt:lpstr>
      <vt:lpstr>Yhteenveto!Tulostusotsikot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peruspalvelujen valtionosuus</dc:title>
  <dc:creator>VM</dc:creator>
  <cp:lastModifiedBy>Piirainen Lauri (VM)</cp:lastModifiedBy>
  <dcterms:created xsi:type="dcterms:W3CDTF">2020-05-15T09:22:39Z</dcterms:created>
  <dcterms:modified xsi:type="dcterms:W3CDTF">2023-11-24T10:03:36Z</dcterms:modified>
</cp:coreProperties>
</file>